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wwan\OneDrive\Escritorio\Proyecto de Contabilidad\"/>
    </mc:Choice>
  </mc:AlternateContent>
  <xr:revisionPtr revIDLastSave="0" documentId="13_ncr:1_{417979BF-AF23-41A7-9752-4BD8DDAE9F3E}" xr6:coauthVersionLast="47" xr6:coauthVersionMax="47" xr10:uidLastSave="{00000000-0000-0000-0000-000000000000}"/>
  <bookViews>
    <workbookView xWindow="25080" yWindow="-120" windowWidth="20730" windowHeight="11160" xr2:uid="{00000000-000D-0000-FFFF-FFFF00000000}"/>
  </bookViews>
  <sheets>
    <sheet name="libro diario Jun" sheetId="1" r:id="rId1"/>
    <sheet name="libro mayor jun" sheetId="3" r:id="rId2"/>
    <sheet name="balance de saldos jun" sheetId="10" r:id="rId3"/>
    <sheet name="ER JUN" sheetId="15" r:id="rId4"/>
    <sheet name="BG JUN" sheetId="16" r:id="rId5"/>
    <sheet name="libro diario jul" sheetId="12" r:id="rId6"/>
    <sheet name="libro mayor jul" sheetId="13" r:id="rId7"/>
    <sheet name="Balance de saldos jul" sheetId="14" r:id="rId8"/>
    <sheet name="BG." sheetId="29" r:id="rId9"/>
    <sheet name="ER" sheetId="28" r:id="rId10"/>
    <sheet name="ER JUL" sheetId="17" r:id="rId11"/>
    <sheet name="BGJUL" sheetId="18" r:id="rId12"/>
  </sheets>
  <definedNames>
    <definedName name="_xlnm._FilterDatabase" localSheetId="7" hidden="1">'Balance de saldos jul'!$A$1:$I$52</definedName>
    <definedName name="_xlnm._FilterDatabase" localSheetId="2" hidden="1">'balance de saldos jun'!$A$1:$I$49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2" l="1"/>
  <c r="F94" i="1"/>
  <c r="F100" i="1"/>
  <c r="G100" i="1" s="1"/>
  <c r="F102" i="1"/>
  <c r="G102" i="1" s="1"/>
  <c r="D17" i="29"/>
  <c r="D9" i="29"/>
  <c r="I15" i="29"/>
  <c r="I13" i="29"/>
  <c r="I11" i="29"/>
  <c r="I9" i="29"/>
  <c r="B41" i="18"/>
  <c r="B33" i="18"/>
  <c r="B32" i="18"/>
  <c r="B31" i="18"/>
  <c r="B6" i="17"/>
  <c r="B33" i="16"/>
  <c r="B31" i="16"/>
  <c r="B41" i="16" s="1"/>
  <c r="B6" i="15" l="1"/>
  <c r="C62" i="12"/>
  <c r="C41" i="14"/>
  <c r="F39" i="14"/>
  <c r="I23" i="29" s="1"/>
  <c r="E37" i="14"/>
  <c r="F37" i="14" s="1"/>
  <c r="F35" i="14"/>
  <c r="D34" i="14"/>
  <c r="F34" i="14" s="1"/>
  <c r="F31" i="14"/>
  <c r="I22" i="29" s="1"/>
  <c r="F30" i="14"/>
  <c r="I21" i="29" s="1"/>
  <c r="D28" i="14"/>
  <c r="F28" i="14" s="1"/>
  <c r="D26" i="14"/>
  <c r="F26" i="14" s="1"/>
  <c r="F24" i="14"/>
  <c r="F23" i="14"/>
  <c r="F21" i="14"/>
  <c r="F18" i="14"/>
  <c r="F17" i="14"/>
  <c r="F16" i="14"/>
  <c r="F15" i="14"/>
  <c r="F11" i="14"/>
  <c r="F10" i="14"/>
  <c r="F9" i="14"/>
  <c r="F8" i="14"/>
  <c r="F6" i="14"/>
  <c r="F5" i="14"/>
  <c r="F4" i="14"/>
  <c r="D3" i="14"/>
  <c r="K66" i="13"/>
  <c r="G66" i="13"/>
  <c r="G67" i="13" s="1"/>
  <c r="C66" i="13"/>
  <c r="K62" i="13"/>
  <c r="K61" i="13"/>
  <c r="G61" i="13"/>
  <c r="C62" i="13"/>
  <c r="C61" i="13"/>
  <c r="J55" i="13"/>
  <c r="K55" i="13"/>
  <c r="K56" i="13" s="1"/>
  <c r="G55" i="13"/>
  <c r="C55" i="13"/>
  <c r="K50" i="13"/>
  <c r="K51" i="13" s="1"/>
  <c r="G50" i="13"/>
  <c r="G51" i="13" s="1"/>
  <c r="B51" i="13"/>
  <c r="D29" i="14" s="1"/>
  <c r="F29" i="14" s="1"/>
  <c r="B50" i="13"/>
  <c r="B52" i="13" s="1"/>
  <c r="J46" i="13"/>
  <c r="J45" i="13"/>
  <c r="J47" i="13" s="1"/>
  <c r="F46" i="13"/>
  <c r="D27" i="14" s="1"/>
  <c r="F27" i="14" s="1"/>
  <c r="F47" i="13"/>
  <c r="F45" i="13"/>
  <c r="B45" i="13"/>
  <c r="B46" i="13"/>
  <c r="J41" i="13"/>
  <c r="D25" i="14" s="1"/>
  <c r="F25" i="14" s="1"/>
  <c r="J40" i="13"/>
  <c r="F40" i="13"/>
  <c r="F41" i="13" s="1"/>
  <c r="B40" i="13"/>
  <c r="B41" i="13" s="1"/>
  <c r="K32" i="13"/>
  <c r="E22" i="14" s="1"/>
  <c r="J32" i="13"/>
  <c r="F32" i="13"/>
  <c r="F33" i="13" s="1"/>
  <c r="C33" i="13"/>
  <c r="C32" i="13"/>
  <c r="B32" i="13"/>
  <c r="J26" i="13"/>
  <c r="F26" i="13"/>
  <c r="B26" i="13"/>
  <c r="B27" i="13" s="1"/>
  <c r="J21" i="13"/>
  <c r="J22" i="13" s="1"/>
  <c r="F21" i="13"/>
  <c r="F22" i="13"/>
  <c r="B21" i="13"/>
  <c r="J17" i="13"/>
  <c r="F17" i="13"/>
  <c r="B17" i="13"/>
  <c r="B18" i="13" s="1"/>
  <c r="J13" i="13"/>
  <c r="J14" i="13" s="1"/>
  <c r="F13" i="13"/>
  <c r="F14" i="13" s="1"/>
  <c r="B13" i="13"/>
  <c r="B14" i="13" s="1"/>
  <c r="J9" i="13"/>
  <c r="D7" i="14" s="1"/>
  <c r="F7" i="14" s="1"/>
  <c r="J8" i="13"/>
  <c r="J10" i="13" s="1"/>
  <c r="F9" i="13"/>
  <c r="F8" i="13"/>
  <c r="B8" i="13"/>
  <c r="B9" i="13" s="1"/>
  <c r="J3" i="13"/>
  <c r="J2" i="13"/>
  <c r="F3" i="13"/>
  <c r="F2" i="13"/>
  <c r="F4" i="13" s="1"/>
  <c r="B2" i="13"/>
  <c r="B6" i="18" l="1"/>
  <c r="B13" i="18"/>
  <c r="B12" i="18"/>
  <c r="B47" i="13"/>
  <c r="J42" i="13"/>
  <c r="J33" i="13"/>
  <c r="D46" i="12"/>
  <c r="C44" i="12"/>
  <c r="F55" i="13" s="1"/>
  <c r="C43" i="12"/>
  <c r="B55" i="13" s="1"/>
  <c r="D32" i="14" s="1"/>
  <c r="J34" i="13" l="1"/>
  <c r="J35" i="13" s="1"/>
  <c r="D22" i="14"/>
  <c r="F22" i="14" s="1"/>
  <c r="D33" i="14"/>
  <c r="D63" i="12"/>
  <c r="G2" i="13" s="1"/>
  <c r="C46" i="12"/>
  <c r="E91" i="12"/>
  <c r="F91" i="12" s="1"/>
  <c r="D91" i="12" s="1"/>
  <c r="G56" i="13" s="1"/>
  <c r="E89" i="12"/>
  <c r="F89" i="12" s="1"/>
  <c r="E84" i="12"/>
  <c r="D92" i="12" s="1"/>
  <c r="C35" i="13" s="1"/>
  <c r="C79" i="12"/>
  <c r="B33" i="13" s="1"/>
  <c r="D76" i="12"/>
  <c r="C34" i="13" s="1"/>
  <c r="C75" i="12"/>
  <c r="B66" i="13" s="1"/>
  <c r="D73" i="12"/>
  <c r="C73" i="12"/>
  <c r="D69" i="12"/>
  <c r="C67" i="12"/>
  <c r="F28" i="13" s="1"/>
  <c r="C66" i="12"/>
  <c r="J27" i="13" s="1"/>
  <c r="C64" i="12"/>
  <c r="C56" i="12"/>
  <c r="D55" i="12"/>
  <c r="G62" i="13" s="1"/>
  <c r="D54" i="12"/>
  <c r="D51" i="12"/>
  <c r="C49" i="12"/>
  <c r="F27" i="13" s="1"/>
  <c r="F29" i="13" s="1"/>
  <c r="C48" i="12"/>
  <c r="B3" i="13" s="1"/>
  <c r="D41" i="12"/>
  <c r="C41" i="12"/>
  <c r="D64" i="12" l="1"/>
  <c r="C89" i="12"/>
  <c r="D90" i="12"/>
  <c r="E33" i="14"/>
  <c r="G57" i="13"/>
  <c r="G58" i="13" s="1"/>
  <c r="B36" i="13"/>
  <c r="D20" i="14"/>
  <c r="F20" i="14" s="1"/>
  <c r="F33" i="14"/>
  <c r="C51" i="12"/>
  <c r="D56" i="12"/>
  <c r="C69" i="12"/>
  <c r="C67" i="13"/>
  <c r="D38" i="14"/>
  <c r="F38" i="14" s="1"/>
  <c r="C36" i="13"/>
  <c r="E20" i="14" s="1"/>
  <c r="F5" i="13"/>
  <c r="E3" i="14"/>
  <c r="F3" i="14" s="1"/>
  <c r="D13" i="29" s="1"/>
  <c r="E36" i="14"/>
  <c r="F36" i="14" s="1"/>
  <c r="G63" i="13"/>
  <c r="D2" i="14"/>
  <c r="B4" i="13"/>
  <c r="K67" i="13"/>
  <c r="D59" i="12"/>
  <c r="D19" i="14"/>
  <c r="F19" i="14" s="1"/>
  <c r="D25" i="29" s="1"/>
  <c r="J28" i="13"/>
  <c r="D77" i="12"/>
  <c r="C77" i="12"/>
  <c r="C81" i="12"/>
  <c r="D80" i="12"/>
  <c r="C42" i="10"/>
  <c r="F33" i="10"/>
  <c r="F32" i="10"/>
  <c r="F25" i="10"/>
  <c r="F24" i="10"/>
  <c r="F22" i="10"/>
  <c r="F20" i="10"/>
  <c r="F19" i="10"/>
  <c r="F18" i="10"/>
  <c r="F17" i="10"/>
  <c r="F16" i="10"/>
  <c r="F13" i="10"/>
  <c r="B11" i="16" s="1"/>
  <c r="F12" i="10"/>
  <c r="F10" i="10"/>
  <c r="F9" i="10"/>
  <c r="F7" i="10"/>
  <c r="B6" i="16" s="1"/>
  <c r="F5" i="10"/>
  <c r="B19" i="18" l="1"/>
  <c r="B21" i="18" s="1"/>
  <c r="B22" i="18" s="1"/>
  <c r="B7" i="18"/>
  <c r="B9" i="18" s="1"/>
  <c r="B5" i="18"/>
  <c r="B12" i="16"/>
  <c r="B13" i="16"/>
  <c r="C2" i="13"/>
  <c r="E2" i="14" s="1"/>
  <c r="D60" i="12"/>
  <c r="B37" i="13"/>
  <c r="C56" i="13"/>
  <c r="D93" i="12"/>
  <c r="B5" i="13"/>
  <c r="B22" i="13"/>
  <c r="C60" i="12"/>
  <c r="E40" i="14"/>
  <c r="F40" i="14" s="1"/>
  <c r="D8" i="28" s="1"/>
  <c r="K68" i="13"/>
  <c r="J18" i="13"/>
  <c r="C93" i="12"/>
  <c r="G17" i="13"/>
  <c r="D81" i="12"/>
  <c r="D94" i="12" s="1"/>
  <c r="D34" i="1"/>
  <c r="D37" i="1"/>
  <c r="D39" i="1" s="1"/>
  <c r="D41" i="1"/>
  <c r="D43" i="1" s="1"/>
  <c r="D45" i="1"/>
  <c r="D46" i="1" s="1"/>
  <c r="J76" i="3"/>
  <c r="F76" i="3"/>
  <c r="B76" i="3"/>
  <c r="J72" i="3"/>
  <c r="F72" i="3"/>
  <c r="G67" i="3"/>
  <c r="C67" i="3"/>
  <c r="C68" i="3" s="1"/>
  <c r="K62" i="3"/>
  <c r="K63" i="3" s="1"/>
  <c r="G62" i="3"/>
  <c r="C62" i="3"/>
  <c r="K56" i="3"/>
  <c r="F56" i="3"/>
  <c r="D28" i="10" s="1"/>
  <c r="F28" i="10" s="1"/>
  <c r="G56" i="3"/>
  <c r="G57" i="3" s="1"/>
  <c r="C56" i="3"/>
  <c r="K50" i="3"/>
  <c r="G50" i="3"/>
  <c r="G51" i="3" s="1"/>
  <c r="C50" i="3"/>
  <c r="C51" i="3" s="1"/>
  <c r="K45" i="3"/>
  <c r="K44" i="3"/>
  <c r="K43" i="3"/>
  <c r="K42" i="3"/>
  <c r="K41" i="3"/>
  <c r="J37" i="3"/>
  <c r="F37" i="3"/>
  <c r="F38" i="3" s="1"/>
  <c r="B37" i="3"/>
  <c r="C39" i="3"/>
  <c r="J28" i="3"/>
  <c r="J29" i="3" s="1"/>
  <c r="F28" i="3"/>
  <c r="B28" i="3"/>
  <c r="B29" i="3" s="1"/>
  <c r="J23" i="3"/>
  <c r="J24" i="3" s="1"/>
  <c r="F23" i="3"/>
  <c r="F24" i="3" s="1"/>
  <c r="B23" i="3"/>
  <c r="J18" i="3"/>
  <c r="F18" i="3"/>
  <c r="F19" i="3" s="1"/>
  <c r="B18" i="3"/>
  <c r="B19" i="3" s="1"/>
  <c r="D75" i="1"/>
  <c r="J14" i="3" s="1"/>
  <c r="D11" i="10" s="1"/>
  <c r="F11" i="10" s="1"/>
  <c r="J13" i="3"/>
  <c r="F13" i="3"/>
  <c r="F14" i="3" s="1"/>
  <c r="B13" i="3"/>
  <c r="B14" i="3" s="1"/>
  <c r="J9" i="3"/>
  <c r="D8" i="10" s="1"/>
  <c r="F8" i="10" s="1"/>
  <c r="J8" i="3"/>
  <c r="F8" i="3"/>
  <c r="F9" i="3" s="1"/>
  <c r="B8" i="3"/>
  <c r="J2" i="3"/>
  <c r="J3" i="3" s="1"/>
  <c r="F2" i="3"/>
  <c r="B2" i="3"/>
  <c r="D80" i="1"/>
  <c r="B9" i="3" s="1"/>
  <c r="D6" i="10" s="1"/>
  <c r="F6" i="10" s="1"/>
  <c r="E102" i="1"/>
  <c r="E92" i="1"/>
  <c r="D92" i="1"/>
  <c r="E88" i="1"/>
  <c r="D86" i="1"/>
  <c r="J50" i="3" s="1"/>
  <c r="D26" i="10" s="1"/>
  <c r="D85" i="1"/>
  <c r="E83" i="1"/>
  <c r="E78" i="1"/>
  <c r="E73" i="1"/>
  <c r="D70" i="1"/>
  <c r="B72" i="3" s="1"/>
  <c r="D65" i="1"/>
  <c r="D66" i="1" s="1"/>
  <c r="F30" i="3" s="1"/>
  <c r="E68" i="1"/>
  <c r="D61" i="1"/>
  <c r="F62" i="3" s="1"/>
  <c r="D31" i="10" s="1"/>
  <c r="F31" i="10" s="1"/>
  <c r="D57" i="1"/>
  <c r="B24" i="3" s="1"/>
  <c r="D53" i="1"/>
  <c r="F3" i="3" s="1"/>
  <c r="D4" i="10" s="1"/>
  <c r="D52" i="1"/>
  <c r="J39" i="3" s="1"/>
  <c r="D51" i="1"/>
  <c r="D56" i="1" s="1"/>
  <c r="E54" i="1"/>
  <c r="G68" i="3" s="1"/>
  <c r="E34" i="10" s="1"/>
  <c r="F34" i="10" s="1"/>
  <c r="E48" i="1"/>
  <c r="K57" i="3" s="1"/>
  <c r="E29" i="10" s="1"/>
  <c r="E47" i="1"/>
  <c r="K39" i="3" s="1"/>
  <c r="E34" i="1"/>
  <c r="E55" i="1" l="1"/>
  <c r="C63" i="3" s="1"/>
  <c r="E30" i="10" s="1"/>
  <c r="F30" i="10" s="1"/>
  <c r="J38" i="3"/>
  <c r="J73" i="3"/>
  <c r="D38" i="10"/>
  <c r="F38" i="10" s="1"/>
  <c r="D71" i="1"/>
  <c r="F31" i="3" s="1"/>
  <c r="F18" i="13"/>
  <c r="E12" i="14"/>
  <c r="F12" i="14" s="1"/>
  <c r="D11" i="29" s="1"/>
  <c r="F77" i="3"/>
  <c r="D40" i="10"/>
  <c r="F40" i="10" s="1"/>
  <c r="C94" i="12"/>
  <c r="E32" i="14"/>
  <c r="F32" i="14" s="1"/>
  <c r="C57" i="13"/>
  <c r="C58" i="13" s="1"/>
  <c r="F2" i="14"/>
  <c r="D15" i="29" s="1"/>
  <c r="B25" i="3"/>
  <c r="D15" i="10"/>
  <c r="F15" i="10" s="1"/>
  <c r="B73" i="3"/>
  <c r="D36" i="10"/>
  <c r="F36" i="10" s="1"/>
  <c r="B3" i="3"/>
  <c r="G69" i="3"/>
  <c r="B77" i="3"/>
  <c r="D39" i="10"/>
  <c r="F39" i="10" s="1"/>
  <c r="E56" i="1"/>
  <c r="C57" i="3"/>
  <c r="E103" i="1"/>
  <c r="C40" i="3" s="1"/>
  <c r="F73" i="3"/>
  <c r="D37" i="10"/>
  <c r="F37" i="10" s="1"/>
  <c r="J77" i="3"/>
  <c r="D41" i="10"/>
  <c r="F41" i="10" s="1"/>
  <c r="D13" i="14"/>
  <c r="J19" i="13"/>
  <c r="D14" i="14"/>
  <c r="F14" i="14" s="1"/>
  <c r="D9" i="28" s="1"/>
  <c r="B23" i="13"/>
  <c r="K58" i="3"/>
  <c r="E62" i="1"/>
  <c r="K40" i="3" s="1"/>
  <c r="K46" i="3" s="1"/>
  <c r="E23" i="10" s="1"/>
  <c r="F23" i="10" s="1"/>
  <c r="D88" i="1"/>
  <c r="B56" i="3"/>
  <c r="J56" i="3"/>
  <c r="D29" i="10" s="1"/>
  <c r="F29" i="10" s="1"/>
  <c r="G63" i="3"/>
  <c r="E101" i="1"/>
  <c r="K51" i="3" s="1"/>
  <c r="D100" i="1"/>
  <c r="C64" i="3"/>
  <c r="E49" i="1"/>
  <c r="D68" i="1"/>
  <c r="F4" i="3"/>
  <c r="B38" i="3"/>
  <c r="B41" i="3" s="1"/>
  <c r="K59" i="3"/>
  <c r="J67" i="3"/>
  <c r="E38" i="1"/>
  <c r="G2" i="3" s="1"/>
  <c r="E4" i="10" s="1"/>
  <c r="F4" i="10" s="1"/>
  <c r="D63" i="1"/>
  <c r="D76" i="1"/>
  <c r="B10" i="3"/>
  <c r="J10" i="3"/>
  <c r="J15" i="3"/>
  <c r="F29" i="3"/>
  <c r="D49" i="1"/>
  <c r="D59" i="1"/>
  <c r="E42" i="1"/>
  <c r="E43" i="1" s="1"/>
  <c r="E58" i="1"/>
  <c r="C2" i="3" s="1"/>
  <c r="J46" i="3"/>
  <c r="D81" i="1"/>
  <c r="E59" i="1" l="1"/>
  <c r="I18" i="29"/>
  <c r="D10" i="28"/>
  <c r="D18" i="29"/>
  <c r="D26" i="29" s="1"/>
  <c r="B11" i="18"/>
  <c r="B10" i="18"/>
  <c r="B7" i="17"/>
  <c r="B8" i="17" s="1"/>
  <c r="B7" i="16"/>
  <c r="B9" i="16" s="1"/>
  <c r="B7" i="15"/>
  <c r="B8" i="15" s="1"/>
  <c r="F5" i="3"/>
  <c r="C58" i="3"/>
  <c r="C59" i="3" s="1"/>
  <c r="E27" i="10"/>
  <c r="E3" i="10"/>
  <c r="J68" i="3"/>
  <c r="D35" i="10"/>
  <c r="F35" i="10" s="1"/>
  <c r="D73" i="1"/>
  <c r="E63" i="1"/>
  <c r="E104" i="1"/>
  <c r="F13" i="14"/>
  <c r="D41" i="14"/>
  <c r="B4" i="3"/>
  <c r="B5" i="3" s="1"/>
  <c r="D3" i="10"/>
  <c r="E41" i="14"/>
  <c r="K52" i="3"/>
  <c r="K53" i="3" s="1"/>
  <c r="E26" i="10"/>
  <c r="F26" i="10" s="1"/>
  <c r="E39" i="1"/>
  <c r="D27" i="10"/>
  <c r="J47" i="3"/>
  <c r="D83" i="1"/>
  <c r="F33" i="3"/>
  <c r="F32" i="3"/>
  <c r="D78" i="1"/>
  <c r="J19" i="3"/>
  <c r="D104" i="1"/>
  <c r="C38" i="3"/>
  <c r="C41" i="3" s="1"/>
  <c r="E106" i="1" l="1"/>
  <c r="B14" i="18"/>
  <c r="B24" i="18" s="1"/>
  <c r="E10" i="28"/>
  <c r="D16" i="28"/>
  <c r="I24" i="29" s="1"/>
  <c r="F41" i="14"/>
  <c r="B9" i="17"/>
  <c r="B10" i="17" s="1"/>
  <c r="B12" i="17" s="1"/>
  <c r="B14" i="17" s="1"/>
  <c r="B47" i="18" s="1"/>
  <c r="B48" i="18" s="1"/>
  <c r="B50" i="18" s="1"/>
  <c r="B19" i="16"/>
  <c r="B21" i="16" s="1"/>
  <c r="B22" i="16" s="1"/>
  <c r="F27" i="10"/>
  <c r="D106" i="1"/>
  <c r="J20" i="3"/>
  <c r="D14" i="10"/>
  <c r="F14" i="10" s="1"/>
  <c r="B9" i="15" s="1"/>
  <c r="B10" i="15" s="1"/>
  <c r="B12" i="15" s="1"/>
  <c r="B14" i="15" s="1"/>
  <c r="B47" i="16" s="1"/>
  <c r="B48" i="16" s="1"/>
  <c r="B50" i="16" s="1"/>
  <c r="B42" i="3"/>
  <c r="E21" i="10"/>
  <c r="F21" i="10" s="1"/>
  <c r="F34" i="3"/>
  <c r="F3" i="10"/>
  <c r="I25" i="29" l="1"/>
  <c r="I26" i="29" s="1"/>
  <c r="I27" i="29" s="1"/>
  <c r="B5" i="16"/>
  <c r="D42" i="10"/>
  <c r="F42" i="10"/>
  <c r="B10" i="16"/>
  <c r="E42" i="10"/>
  <c r="B14" i="16" l="1"/>
  <c r="B24" i="16" s="1"/>
</calcChain>
</file>

<file path=xl/sharedStrings.xml><?xml version="1.0" encoding="utf-8"?>
<sst xmlns="http://schemas.openxmlformats.org/spreadsheetml/2006/main" count="977" uniqueCount="259">
  <si>
    <t>P#</t>
  </si>
  <si>
    <t xml:space="preserve">DESCRIPCION </t>
  </si>
  <si>
    <t xml:space="preserve">DEBE </t>
  </si>
  <si>
    <t xml:space="preserve">HABER </t>
  </si>
  <si>
    <t xml:space="preserve">SALDO INICIAL </t>
  </si>
  <si>
    <t xml:space="preserve">CARGO </t>
  </si>
  <si>
    <t>ABONO</t>
  </si>
  <si>
    <t>SALDO FINAL</t>
  </si>
  <si>
    <t xml:space="preserve">Inventario </t>
  </si>
  <si>
    <t xml:space="preserve">Clientes </t>
  </si>
  <si>
    <t xml:space="preserve">Terrenos </t>
  </si>
  <si>
    <t xml:space="preserve">Maquinaria </t>
  </si>
  <si>
    <t>Doc por cobrar</t>
  </si>
  <si>
    <t xml:space="preserve">Bonificación incentiva </t>
  </si>
  <si>
    <t xml:space="preserve">Horas extras </t>
  </si>
  <si>
    <t xml:space="preserve">Sueldos </t>
  </si>
  <si>
    <t>Seguros (gasto)</t>
  </si>
  <si>
    <t xml:space="preserve">Inversiones </t>
  </si>
  <si>
    <t xml:space="preserve">Seguros por cobrar </t>
  </si>
  <si>
    <t xml:space="preserve">Cuota patronal </t>
  </si>
  <si>
    <t xml:space="preserve">Costo de ventas </t>
  </si>
  <si>
    <t xml:space="preserve">Aguinaldo </t>
  </si>
  <si>
    <t>Bono 14</t>
  </si>
  <si>
    <t>Papelería y utiles</t>
  </si>
  <si>
    <t xml:space="preserve">Vehículos </t>
  </si>
  <si>
    <t>Bancos</t>
  </si>
  <si>
    <t xml:space="preserve">Mobiliario y equipo </t>
  </si>
  <si>
    <t xml:space="preserve">Caja </t>
  </si>
  <si>
    <t xml:space="preserve">Utilidades de años anteriores </t>
  </si>
  <si>
    <t xml:space="preserve">Patrimonio </t>
  </si>
  <si>
    <t xml:space="preserve">Cuota patronal por pagar </t>
  </si>
  <si>
    <t xml:space="preserve">Préstamos bancarios </t>
  </si>
  <si>
    <t xml:space="preserve">Proveedores </t>
  </si>
  <si>
    <t xml:space="preserve">IVA por pagar </t>
  </si>
  <si>
    <t>IVA por cobrar</t>
  </si>
  <si>
    <t xml:space="preserve">Acreedores </t>
  </si>
  <si>
    <t>Doc por pagar</t>
  </si>
  <si>
    <t xml:space="preserve">Reserva legal </t>
  </si>
  <si>
    <t xml:space="preserve">Ventas </t>
  </si>
  <si>
    <t>#1</t>
  </si>
  <si>
    <t xml:space="preserve">Sumas iguales </t>
  </si>
  <si>
    <t xml:space="preserve">Cuota laboral por pagar </t>
  </si>
  <si>
    <t>#2</t>
  </si>
  <si>
    <t>Nos pagaron en efectivo el 60% de la deuda</t>
  </si>
  <si>
    <t>#3</t>
  </si>
  <si>
    <t xml:space="preserve">Pagamos con cheque el 40% de la deuda </t>
  </si>
  <si>
    <t>#4</t>
  </si>
  <si>
    <t>Compra de mercadería</t>
  </si>
  <si>
    <t>#5</t>
  </si>
  <si>
    <t xml:space="preserve">Venta de mercadería </t>
  </si>
  <si>
    <t>#6</t>
  </si>
  <si>
    <t>#7</t>
  </si>
  <si>
    <t xml:space="preserve">Pagamos a nuestros acreedores </t>
  </si>
  <si>
    <t>#8</t>
  </si>
  <si>
    <t xml:space="preserve">Equipo de computo </t>
  </si>
  <si>
    <t xml:space="preserve">Compra de computadora en efectivo </t>
  </si>
  <si>
    <t>#9</t>
  </si>
  <si>
    <t xml:space="preserve">Servicio telefónico </t>
  </si>
  <si>
    <t>Pago de servicio telefónico</t>
  </si>
  <si>
    <t>#10</t>
  </si>
  <si>
    <t xml:space="preserve">IVA por cobrar </t>
  </si>
  <si>
    <t xml:space="preserve">Pago del  seguro </t>
  </si>
  <si>
    <t>#11</t>
  </si>
  <si>
    <t>Maquinaria</t>
  </si>
  <si>
    <t>Compra de maquinaria para la producción</t>
  </si>
  <si>
    <t>#12</t>
  </si>
  <si>
    <t xml:space="preserve">Pago de cuotas laborales y patronales </t>
  </si>
  <si>
    <t>#13</t>
  </si>
  <si>
    <t xml:space="preserve">Pago correspondiente a prestamo bancario </t>
  </si>
  <si>
    <t>#14</t>
  </si>
  <si>
    <t xml:space="preserve">Salario de ventas </t>
  </si>
  <si>
    <t>Salario de administración</t>
  </si>
  <si>
    <t xml:space="preserve">Horas extras ventas </t>
  </si>
  <si>
    <t>Horas extras administración</t>
  </si>
  <si>
    <t xml:space="preserve">Bonificación incentivo ventas </t>
  </si>
  <si>
    <t>Cuota patronal</t>
  </si>
  <si>
    <t>Pago de salarios con cheque</t>
  </si>
  <si>
    <t xml:space="preserve">D INVENTARIO H </t>
  </si>
  <si>
    <t>P1</t>
  </si>
  <si>
    <t>P4</t>
  </si>
  <si>
    <t>P6</t>
  </si>
  <si>
    <t>SF</t>
  </si>
  <si>
    <t xml:space="preserve">D CLIENTES H </t>
  </si>
  <si>
    <t>P2</t>
  </si>
  <si>
    <t>P5</t>
  </si>
  <si>
    <t xml:space="preserve">D TERRENOS H </t>
  </si>
  <si>
    <t xml:space="preserve">D MAQUINARIA H </t>
  </si>
  <si>
    <t>P11</t>
  </si>
  <si>
    <t xml:space="preserve">D DOC POR COBAR H </t>
  </si>
  <si>
    <t xml:space="preserve">D BONIFICACION INCENTIVA H </t>
  </si>
  <si>
    <t>P14</t>
  </si>
  <si>
    <t xml:space="preserve">D HORAS EXTRAS H </t>
  </si>
  <si>
    <t xml:space="preserve">D SUELDOS H </t>
  </si>
  <si>
    <t xml:space="preserve">D SEGUROS (GASTO) H </t>
  </si>
  <si>
    <t>P10</t>
  </si>
  <si>
    <t xml:space="preserve">D INVERSIONES H </t>
  </si>
  <si>
    <t xml:space="preserve">D SEGUROS POR COBRAR H </t>
  </si>
  <si>
    <t xml:space="preserve">D CUOTA PATRONAL H </t>
  </si>
  <si>
    <t xml:space="preserve">D COSTODE VENTAS H </t>
  </si>
  <si>
    <t xml:space="preserve">D AGUINALDO H </t>
  </si>
  <si>
    <t xml:space="preserve">D BONO 14 H </t>
  </si>
  <si>
    <t xml:space="preserve">D PAPELERÍA Y UTILES H </t>
  </si>
  <si>
    <t xml:space="preserve">D IVA POR COBAR H </t>
  </si>
  <si>
    <t>P8</t>
  </si>
  <si>
    <t>P9</t>
  </si>
  <si>
    <t xml:space="preserve">D VEHICULOS H </t>
  </si>
  <si>
    <t xml:space="preserve">D BANCOS H </t>
  </si>
  <si>
    <t>P3</t>
  </si>
  <si>
    <t>P13</t>
  </si>
  <si>
    <t xml:space="preserve">D MOBILIARIO Y EQUIPO H </t>
  </si>
  <si>
    <t xml:space="preserve">D CAJA H </t>
  </si>
  <si>
    <t>P7</t>
  </si>
  <si>
    <t>P12</t>
  </si>
  <si>
    <t>D UTILIDADES DE AÑOS ANTERIORES H</t>
  </si>
  <si>
    <t xml:space="preserve">D PATRIMONIO H </t>
  </si>
  <si>
    <t>D CUOTA PATRONAL POR PAGAR H</t>
  </si>
  <si>
    <t xml:space="preserve">D CUOTA LABORAL POR PAGAR H </t>
  </si>
  <si>
    <t xml:space="preserve">D PRESTAMOS BANCARIOS H </t>
  </si>
  <si>
    <t xml:space="preserve">D PROVEEDORES H </t>
  </si>
  <si>
    <t xml:space="preserve">D IVA POR PAGAR H </t>
  </si>
  <si>
    <t xml:space="preserve">D ACREEDORES H </t>
  </si>
  <si>
    <t xml:space="preserve">D DOCUMENTOS POR PAGAR H </t>
  </si>
  <si>
    <t xml:space="preserve">D RESERVA LEGAL H </t>
  </si>
  <si>
    <t xml:space="preserve">D VENTAS H </t>
  </si>
  <si>
    <t xml:space="preserve">D EQUIPO DE COMPUTO H </t>
  </si>
  <si>
    <t xml:space="preserve">D SERVICIO TELEFONICO H </t>
  </si>
  <si>
    <t xml:space="preserve">D SALARIO VENTAS H </t>
  </si>
  <si>
    <t xml:space="preserve">D SALARIO ADMINISTRACION H </t>
  </si>
  <si>
    <t xml:space="preserve">D HORAS EXTRAS VENTAS H </t>
  </si>
  <si>
    <t>D HORAS EXTRAS ADMINISTRACION H</t>
  </si>
  <si>
    <t>D BONIFICACION INCENTIVO VENTAS H</t>
  </si>
  <si>
    <t>Equipo de computo</t>
  </si>
  <si>
    <t>Servicio telefónico</t>
  </si>
  <si>
    <t>Salario administración</t>
  </si>
  <si>
    <t xml:space="preserve">Bonificación incentiva ventas </t>
  </si>
  <si>
    <t xml:space="preserve">Bancos </t>
  </si>
  <si>
    <t>Pago con cheque las prestaciones del IGSS</t>
  </si>
  <si>
    <t>Compra de mercadería al contado</t>
  </si>
  <si>
    <t xml:space="preserve">Venta de mercadería al crédito </t>
  </si>
  <si>
    <t xml:space="preserve">Costo de venta </t>
  </si>
  <si>
    <t xml:space="preserve">Los clientes nos pagaron 50% de la deuda </t>
  </si>
  <si>
    <t>Vehículos</t>
  </si>
  <si>
    <t xml:space="preserve">Compra de 2 camiones al crédito </t>
  </si>
  <si>
    <t xml:space="preserve">Préstamo bancario </t>
  </si>
  <si>
    <t>Pago con cheque del préstamo bancario</t>
  </si>
  <si>
    <t xml:space="preserve">Doc por pagar </t>
  </si>
  <si>
    <t xml:space="preserve">Pagamos el 75% de doc por pagar </t>
  </si>
  <si>
    <t>La aseguradora cancelo 35% pendiente de cobro</t>
  </si>
  <si>
    <t xml:space="preserve">Salario ventas </t>
  </si>
  <si>
    <t xml:space="preserve">Salario de administración </t>
  </si>
  <si>
    <t xml:space="preserve">Horas extras administración </t>
  </si>
  <si>
    <t xml:space="preserve">Bonificación incentivo </t>
  </si>
  <si>
    <t>SF=</t>
  </si>
  <si>
    <t xml:space="preserve">D DOC POR COBRAR H </t>
  </si>
  <si>
    <t>D SEGUROS (GASTO) H</t>
  </si>
  <si>
    <t>D CUOTA PATRONAL H</t>
  </si>
  <si>
    <t xml:space="preserve">D COSTO DE VENTAS H </t>
  </si>
  <si>
    <t xml:space="preserve">D PAPELERIA Y UTILES H </t>
  </si>
  <si>
    <t xml:space="preserve">D IVA POR COBRAR H </t>
  </si>
  <si>
    <t xml:space="preserve">D SALARIO DE VENTAS H </t>
  </si>
  <si>
    <t xml:space="preserve">D SALARIO DE ADMINISTRACION H </t>
  </si>
  <si>
    <t xml:space="preserve">D HORAS EXTRAS ADMINISTRACION H </t>
  </si>
  <si>
    <t>D BONIFICACION INCENTIVA VENTAS H</t>
  </si>
  <si>
    <t xml:space="preserve">D PATROMONIO H </t>
  </si>
  <si>
    <t xml:space="preserve">D CUOTA PATRONAL POR PAGAR H </t>
  </si>
  <si>
    <t xml:space="preserve">D DOC POR PAGAR H </t>
  </si>
  <si>
    <t>ER</t>
  </si>
  <si>
    <t>(-)Devoluciones sobre ventas</t>
  </si>
  <si>
    <t xml:space="preserve">Ventas netas </t>
  </si>
  <si>
    <t>(-)Costo de venta</t>
  </si>
  <si>
    <t xml:space="preserve">Utilidad en venta </t>
  </si>
  <si>
    <t xml:space="preserve">Gastos de operación </t>
  </si>
  <si>
    <t>Utilidad en operación</t>
  </si>
  <si>
    <t xml:space="preserve">Utilidad sobre otros gastos e ingresos </t>
  </si>
  <si>
    <t xml:space="preserve">ISR </t>
  </si>
  <si>
    <t xml:space="preserve">Otros gastos e ingr. </t>
  </si>
  <si>
    <t xml:space="preserve">activo corriente </t>
  </si>
  <si>
    <t>Disponibilidad y equivalentes de efectivo</t>
  </si>
  <si>
    <t xml:space="preserve">Doc por cobrar </t>
  </si>
  <si>
    <t xml:space="preserve">Est. P/Ctas incobrables </t>
  </si>
  <si>
    <t xml:space="preserve">Total de clientes </t>
  </si>
  <si>
    <t>Inventario</t>
  </si>
  <si>
    <t>Total de activo corriente</t>
  </si>
  <si>
    <t xml:space="preserve">Activo no corriente </t>
  </si>
  <si>
    <t xml:space="preserve">Documentos por cobrar </t>
  </si>
  <si>
    <t>Propiedad planta y equipo</t>
  </si>
  <si>
    <t xml:space="preserve">Depreciacion acumulada </t>
  </si>
  <si>
    <t xml:space="preserve">Total de propiedad planta y equipo </t>
  </si>
  <si>
    <t xml:space="preserve">Total activo no corriente </t>
  </si>
  <si>
    <t>Total del activo</t>
  </si>
  <si>
    <t xml:space="preserve">Pasivo corriente </t>
  </si>
  <si>
    <t xml:space="preserve">Prestamos bancarios </t>
  </si>
  <si>
    <t xml:space="preserve">Prestaciones por pagar </t>
  </si>
  <si>
    <t xml:space="preserve">Débito fiscal </t>
  </si>
  <si>
    <t xml:space="preserve">Total del pasivo corriente </t>
  </si>
  <si>
    <t xml:space="preserve">Pasivo no corriente </t>
  </si>
  <si>
    <t xml:space="preserve">Documentos por pagar </t>
  </si>
  <si>
    <t xml:space="preserve">Hipotecas </t>
  </si>
  <si>
    <t>Total de pasivo no corriente</t>
  </si>
  <si>
    <t>Total de Pasivo</t>
  </si>
  <si>
    <t xml:space="preserve">Capital </t>
  </si>
  <si>
    <t xml:space="preserve">Pérdida del ejercicio </t>
  </si>
  <si>
    <t xml:space="preserve">Total de capital </t>
  </si>
  <si>
    <t xml:space="preserve">Pasivo + capital </t>
  </si>
  <si>
    <t>EMPRESA XY</t>
  </si>
  <si>
    <t>CIFRAS (Q)</t>
  </si>
  <si>
    <t>POR EL MES TERMINADO 31/06/2021</t>
  </si>
  <si>
    <t>AL 31/06/2021</t>
  </si>
  <si>
    <t xml:space="preserve">Perdida del ejercicio </t>
  </si>
  <si>
    <t>Reserva legal</t>
  </si>
  <si>
    <t>POR EL MES TERMINADO 31/07/2021</t>
  </si>
  <si>
    <t xml:space="preserve">EMPRESA XY </t>
  </si>
  <si>
    <t>AL 31/07/2021</t>
  </si>
  <si>
    <t xml:space="preserve">Impuesto por liquidar </t>
  </si>
  <si>
    <t>EF</t>
  </si>
  <si>
    <t>CUENTA</t>
  </si>
  <si>
    <t>BG</t>
  </si>
  <si>
    <t>PAT</t>
  </si>
  <si>
    <t>CLASIFICACION</t>
  </si>
  <si>
    <t>ACTIVO</t>
  </si>
  <si>
    <t>GASTO</t>
  </si>
  <si>
    <t>COSTO V</t>
  </si>
  <si>
    <t>PASIVO</t>
  </si>
  <si>
    <t>VENTAS</t>
  </si>
  <si>
    <t>CORRIENTE</t>
  </si>
  <si>
    <t>NO CORRIENTE</t>
  </si>
  <si>
    <t>-</t>
  </si>
  <si>
    <t>ESTADO DE RESULTADOS INTEGRAL</t>
  </si>
  <si>
    <t>(-) COSTO DE VENTA</t>
  </si>
  <si>
    <t>GASTOS DE OPERACIÓN</t>
  </si>
  <si>
    <t>CUENTAS POR COBRAR</t>
  </si>
  <si>
    <t>INVENTARIOS</t>
  </si>
  <si>
    <t>INVERSIONES</t>
  </si>
  <si>
    <t>CLIENTES</t>
  </si>
  <si>
    <t>PROVEEDORES</t>
  </si>
  <si>
    <t>CUENTAS POR PAGAR</t>
  </si>
  <si>
    <t>PATRIMONIO</t>
  </si>
  <si>
    <t>°</t>
  </si>
  <si>
    <t>EJERCICIO No. 5</t>
  </si>
  <si>
    <t>DEL 1 DE JUNIO AL 31 DE JULIO DE 2021</t>
  </si>
  <si>
    <t>CIFRAS EXPRESADAS EN QUETZALES (Q)</t>
  </si>
  <si>
    <t>Q</t>
  </si>
  <si>
    <t xml:space="preserve">  GANANCIA BRUTA EN VENTA</t>
  </si>
  <si>
    <t xml:space="preserve">  PÉRDIDA EN OPERACIÓN</t>
  </si>
  <si>
    <t>ESTADO DE SITUACIÓN FINANCIERA</t>
  </si>
  <si>
    <t>AL 31 DE JULIO DE 2021</t>
  </si>
  <si>
    <t xml:space="preserve">  DISPONIBILIDADES</t>
  </si>
  <si>
    <t xml:space="preserve">   TOTAL ACTIVO CORRIENTE</t>
  </si>
  <si>
    <t>ACTIVOS FIJOS</t>
  </si>
  <si>
    <t>TOTAL ACTIVO</t>
  </si>
  <si>
    <t>ACREEDORES</t>
  </si>
  <si>
    <t>PRESTAMOS BANCARIOS</t>
  </si>
  <si>
    <t xml:space="preserve">   TOTAL PATRIMONIO</t>
  </si>
  <si>
    <t xml:space="preserve">TOTAL PASIVO Y PATRIMINIO </t>
  </si>
  <si>
    <t>NO CORRIENTES</t>
  </si>
  <si>
    <t>ISR</t>
  </si>
  <si>
    <t>TIPO</t>
  </si>
  <si>
    <t xml:space="preserve">   TOTAL PASIVO</t>
  </si>
  <si>
    <t xml:space="preserve"> Pérdida en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</si>
</sst>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(&quot;Q&quot;* #,##0.00_);_(&quot;Q&quot;* \(#,##0.00\);_(&quot;Q&quot;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rgb="FF00B0F0"/>
      </left>
      <right/>
      <top style="double">
        <color rgb="FFFF0000"/>
      </top>
      <bottom style="medium">
        <color rgb="FF0070C0"/>
      </bottom>
      <diagonal/>
    </border>
    <border>
      <left/>
      <right/>
      <top style="double">
        <color rgb="FFFF0000"/>
      </top>
      <bottom style="medium">
        <color rgb="FF0070C0"/>
      </bottom>
      <diagonal/>
    </border>
    <border>
      <left style="double">
        <color rgb="FFFF0000"/>
      </left>
      <right/>
      <top style="double">
        <color rgb="FFFF0000"/>
      </top>
      <bottom style="medium">
        <color rgb="FF0070C0"/>
      </bottom>
      <diagonal/>
    </border>
    <border>
      <left/>
      <right style="medium">
        <color rgb="FF00B0F0"/>
      </right>
      <top style="double">
        <color rgb="FFFF000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/>
      <right style="double">
        <color rgb="FFFF0000"/>
      </right>
      <top style="medium">
        <color rgb="FF0070C0"/>
      </top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double">
        <color rgb="FFFF0000"/>
      </right>
      <top/>
      <bottom style="medium">
        <color rgb="FF0070C0"/>
      </bottom>
      <diagonal/>
    </border>
    <border>
      <left style="double">
        <color rgb="FFFF0000"/>
      </left>
      <right style="medium">
        <color rgb="FF0070C0"/>
      </right>
      <top style="medium">
        <color rgb="FF0070C0"/>
      </top>
      <bottom style="double">
        <color indexed="64"/>
      </bottom>
      <diagonal/>
    </border>
    <border>
      <left style="medium">
        <color rgb="FF0070C0"/>
      </left>
      <right style="double">
        <color rgb="FFFF0000"/>
      </right>
      <top style="medium">
        <color rgb="FF0070C0"/>
      </top>
      <bottom style="double">
        <color indexed="64"/>
      </bottom>
      <diagonal/>
    </border>
    <border>
      <left style="double">
        <color rgb="FFFF0000"/>
      </left>
      <right style="medium">
        <color rgb="FF0070C0"/>
      </right>
      <top style="double">
        <color indexed="64"/>
      </top>
      <bottom style="thin">
        <color indexed="64"/>
      </bottom>
      <diagonal/>
    </border>
    <border>
      <left style="medium">
        <color rgb="FF0070C0"/>
      </left>
      <right style="double">
        <color rgb="FFFF0000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rgb="FFFF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164" fontId="0" fillId="0" borderId="5" xfId="0" applyNumberFormat="1" applyBorder="1"/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0" fillId="2" borderId="5" xfId="0" applyNumberFormat="1" applyFill="1" applyBorder="1"/>
    <xf numFmtId="164" fontId="0" fillId="0" borderId="6" xfId="0" applyNumberFormat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4" fontId="0" fillId="0" borderId="6" xfId="0" applyNumberFormat="1" applyBorder="1" applyAlignment="1">
      <alignment horizontal="left"/>
    </xf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0" borderId="17" xfId="0" applyNumberFormat="1" applyBorder="1"/>
    <xf numFmtId="164" fontId="0" fillId="0" borderId="19" xfId="0" applyNumberFormat="1" applyBorder="1"/>
    <xf numFmtId="0" fontId="0" fillId="0" borderId="18" xfId="0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17" xfId="0" applyBorder="1"/>
    <xf numFmtId="164" fontId="0" fillId="0" borderId="22" xfId="0" applyNumberFormat="1" applyBorder="1"/>
    <xf numFmtId="0" fontId="0" fillId="0" borderId="19" xfId="0" applyBorder="1"/>
    <xf numFmtId="44" fontId="0" fillId="0" borderId="0" xfId="0" applyNumberFormat="1"/>
    <xf numFmtId="44" fontId="0" fillId="0" borderId="23" xfId="0" applyNumberFormat="1" applyBorder="1"/>
    <xf numFmtId="164" fontId="1" fillId="0" borderId="25" xfId="0" applyNumberFormat="1" applyFont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165" fontId="3" fillId="3" borderId="0" xfId="1" applyNumberFormat="1" applyFont="1" applyFill="1"/>
    <xf numFmtId="0" fontId="3" fillId="3" borderId="18" xfId="0" applyFont="1" applyFill="1" applyBorder="1"/>
    <xf numFmtId="165" fontId="3" fillId="3" borderId="18" xfId="1" applyNumberFormat="1" applyFont="1" applyFill="1" applyBorder="1"/>
    <xf numFmtId="0" fontId="3" fillId="3" borderId="26" xfId="0" applyFont="1" applyFill="1" applyBorder="1"/>
    <xf numFmtId="165" fontId="3" fillId="3" borderId="26" xfId="1" applyNumberFormat="1" applyFont="1" applyFill="1" applyBorder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left" indent="3"/>
    </xf>
    <xf numFmtId="165" fontId="3" fillId="3" borderId="0" xfId="0" applyNumberFormat="1" applyFont="1" applyFill="1"/>
    <xf numFmtId="0" fontId="3" fillId="3" borderId="24" xfId="0" applyFont="1" applyFill="1" applyBorder="1"/>
    <xf numFmtId="165" fontId="3" fillId="3" borderId="24" xfId="0" applyNumberFormat="1" applyFont="1" applyFill="1" applyBorder="1"/>
    <xf numFmtId="164" fontId="3" fillId="0" borderId="0" xfId="0" applyNumberFormat="1" applyFont="1"/>
    <xf numFmtId="165" fontId="3" fillId="3" borderId="0" xfId="1" applyNumberFormat="1" applyFont="1" applyFill="1" applyBorder="1"/>
    <xf numFmtId="9" fontId="3" fillId="3" borderId="0" xfId="2" applyFont="1" applyFill="1"/>
    <xf numFmtId="164" fontId="0" fillId="4" borderId="6" xfId="0" applyNumberFormat="1" applyFill="1" applyBorder="1"/>
    <xf numFmtId="164" fontId="0" fillId="3" borderId="6" xfId="0" applyNumberForma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8" xfId="0" applyFont="1" applyFill="1" applyBorder="1" applyAlignment="1">
      <alignment horizontal="center"/>
    </xf>
    <xf numFmtId="164" fontId="0" fillId="2" borderId="8" xfId="0" applyNumberFormat="1" applyFont="1" applyFill="1" applyBorder="1"/>
    <xf numFmtId="0" fontId="0" fillId="0" borderId="0" xfId="0" applyFont="1"/>
    <xf numFmtId="164" fontId="0" fillId="5" borderId="6" xfId="0" applyNumberFormat="1" applyFill="1" applyBorder="1"/>
    <xf numFmtId="14" fontId="0" fillId="0" borderId="6" xfId="0" applyNumberFormat="1" applyBorder="1" applyAlignment="1">
      <alignment horizontal="left"/>
    </xf>
    <xf numFmtId="14" fontId="0" fillId="0" borderId="27" xfId="0" applyNumberFormat="1" applyBorder="1" applyAlignment="1">
      <alignment horizontal="left"/>
    </xf>
    <xf numFmtId="14" fontId="0" fillId="0" borderId="28" xfId="0" applyNumberFormat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workbookViewId="0">
      <selection activeCell="C33" sqref="C2:C33"/>
    </sheetView>
  </sheetViews>
  <sheetFormatPr baseColWidth="10" defaultRowHeight="15" x14ac:dyDescent="0.25"/>
  <cols>
    <col min="1" max="1" width="5" customWidth="1"/>
    <col min="2" max="2" width="6.140625" customWidth="1"/>
    <col min="3" max="3" width="39" customWidth="1"/>
    <col min="4" max="4" width="17" customWidth="1"/>
    <col min="5" max="5" width="17.85546875" customWidth="1"/>
    <col min="6" max="7" width="13" customWidth="1"/>
  </cols>
  <sheetData>
    <row r="1" spans="1:9" ht="16.5" thickTop="1" thickBot="1" x14ac:dyDescent="0.3">
      <c r="A1" s="9"/>
      <c r="B1" s="10" t="s">
        <v>0</v>
      </c>
      <c r="C1" s="11" t="s">
        <v>1</v>
      </c>
      <c r="D1" s="12" t="s">
        <v>2</v>
      </c>
      <c r="E1" s="13" t="s">
        <v>3</v>
      </c>
      <c r="F1" s="9"/>
      <c r="G1" s="9"/>
      <c r="H1" s="9"/>
      <c r="I1" s="9"/>
    </row>
    <row r="2" spans="1:9" ht="15.75" thickBot="1" x14ac:dyDescent="0.3">
      <c r="A2" s="9"/>
      <c r="B2" s="5" t="s">
        <v>39</v>
      </c>
      <c r="C2" s="58" t="s">
        <v>8</v>
      </c>
      <c r="D2" s="14">
        <v>4789000</v>
      </c>
      <c r="E2" s="15"/>
      <c r="F2" s="9"/>
      <c r="G2" s="9"/>
      <c r="H2" s="9"/>
      <c r="I2" s="9"/>
    </row>
    <row r="3" spans="1:9" ht="15.75" thickBot="1" x14ac:dyDescent="0.3">
      <c r="A3" s="9"/>
      <c r="B3" s="5"/>
      <c r="C3" s="58" t="s">
        <v>9</v>
      </c>
      <c r="D3" s="14">
        <v>4778900</v>
      </c>
      <c r="E3" s="15"/>
      <c r="F3" s="9"/>
      <c r="G3" s="9"/>
      <c r="H3" s="9"/>
      <c r="I3" s="9"/>
    </row>
    <row r="4" spans="1:9" ht="15.75" thickBot="1" x14ac:dyDescent="0.3">
      <c r="A4" s="9"/>
      <c r="B4" s="5"/>
      <c r="C4" s="58" t="s">
        <v>10</v>
      </c>
      <c r="D4" s="14">
        <v>8956600</v>
      </c>
      <c r="E4" s="15"/>
      <c r="F4" s="9"/>
      <c r="G4" s="9"/>
      <c r="H4" s="9"/>
      <c r="I4" s="9"/>
    </row>
    <row r="5" spans="1:9" ht="15.75" thickBot="1" x14ac:dyDescent="0.3">
      <c r="A5" s="9"/>
      <c r="B5" s="5"/>
      <c r="C5" s="58" t="s">
        <v>11</v>
      </c>
      <c r="D5" s="14">
        <v>879630</v>
      </c>
      <c r="E5" s="15"/>
      <c r="F5" s="9"/>
      <c r="G5" s="9"/>
      <c r="H5" s="9"/>
    </row>
    <row r="6" spans="1:9" ht="15.75" thickBot="1" x14ac:dyDescent="0.3">
      <c r="A6" s="9"/>
      <c r="B6" s="5"/>
      <c r="C6" s="58" t="s">
        <v>12</v>
      </c>
      <c r="D6" s="14">
        <v>7145000</v>
      </c>
      <c r="E6" s="15"/>
      <c r="F6" s="9"/>
      <c r="G6" s="9"/>
      <c r="H6" s="9"/>
    </row>
    <row r="7" spans="1:9" ht="15.75" thickBot="1" x14ac:dyDescent="0.3">
      <c r="A7" s="9"/>
      <c r="B7" s="5"/>
      <c r="C7" s="58" t="s">
        <v>13</v>
      </c>
      <c r="D7" s="14">
        <v>467800</v>
      </c>
      <c r="E7" s="15"/>
      <c r="F7" s="9"/>
      <c r="G7" s="9"/>
      <c r="H7" s="9"/>
    </row>
    <row r="8" spans="1:9" ht="15.75" thickBot="1" x14ac:dyDescent="0.3">
      <c r="A8" s="9"/>
      <c r="B8" s="5"/>
      <c r="C8" s="58" t="s">
        <v>14</v>
      </c>
      <c r="D8" s="14">
        <v>145000</v>
      </c>
      <c r="E8" s="15"/>
      <c r="F8" s="9"/>
      <c r="G8" s="9"/>
      <c r="H8" s="9"/>
    </row>
    <row r="9" spans="1:9" ht="15.75" thickBot="1" x14ac:dyDescent="0.3">
      <c r="A9" s="9"/>
      <c r="B9" s="5"/>
      <c r="C9" s="58" t="s">
        <v>15</v>
      </c>
      <c r="D9" s="14">
        <v>2789000</v>
      </c>
      <c r="E9" s="15"/>
      <c r="F9" s="9"/>
      <c r="G9" s="9"/>
      <c r="H9" s="9"/>
    </row>
    <row r="10" spans="1:9" ht="15.75" thickBot="1" x14ac:dyDescent="0.3">
      <c r="A10" s="9"/>
      <c r="B10" s="5"/>
      <c r="C10" s="58" t="s">
        <v>16</v>
      </c>
      <c r="D10" s="14">
        <v>258790</v>
      </c>
      <c r="E10" s="15"/>
      <c r="F10" s="9"/>
      <c r="G10" s="9"/>
      <c r="H10" s="9"/>
    </row>
    <row r="11" spans="1:9" ht="15.75" thickBot="1" x14ac:dyDescent="0.3">
      <c r="A11" s="9"/>
      <c r="B11" s="5"/>
      <c r="C11" s="58" t="s">
        <v>17</v>
      </c>
      <c r="D11" s="14">
        <v>2000000</v>
      </c>
      <c r="E11" s="15"/>
      <c r="F11" s="9"/>
      <c r="G11" s="9"/>
      <c r="H11" s="9"/>
    </row>
    <row r="12" spans="1:9" ht="15.75" thickBot="1" x14ac:dyDescent="0.3">
      <c r="A12" s="9"/>
      <c r="B12" s="5"/>
      <c r="C12" s="58" t="s">
        <v>18</v>
      </c>
      <c r="D12" s="14">
        <v>445550</v>
      </c>
      <c r="E12" s="15"/>
      <c r="F12" s="9"/>
      <c r="G12" s="9"/>
      <c r="H12" s="9"/>
    </row>
    <row r="13" spans="1:9" ht="15.75" thickBot="1" x14ac:dyDescent="0.3">
      <c r="A13" s="9"/>
      <c r="B13" s="5"/>
      <c r="C13" s="58" t="s">
        <v>19</v>
      </c>
      <c r="D13" s="14">
        <v>798505</v>
      </c>
      <c r="E13" s="15"/>
      <c r="F13" s="9"/>
      <c r="G13" s="9"/>
      <c r="H13" s="9"/>
    </row>
    <row r="14" spans="1:9" ht="15.75" thickBot="1" x14ac:dyDescent="0.3">
      <c r="A14" s="9"/>
      <c r="B14" s="5"/>
      <c r="C14" s="58" t="s">
        <v>20</v>
      </c>
      <c r="D14" s="14">
        <v>12399011</v>
      </c>
      <c r="E14" s="15"/>
      <c r="F14" s="9"/>
      <c r="G14" s="9"/>
      <c r="H14" s="9"/>
    </row>
    <row r="15" spans="1:9" ht="15.75" thickBot="1" x14ac:dyDescent="0.3">
      <c r="A15" s="9"/>
      <c r="B15" s="5"/>
      <c r="C15" s="58" t="s">
        <v>21</v>
      </c>
      <c r="D15" s="14">
        <v>198730</v>
      </c>
      <c r="E15" s="15"/>
      <c r="F15" s="9"/>
      <c r="G15" s="9"/>
      <c r="H15" s="9"/>
    </row>
    <row r="16" spans="1:9" ht="15.75" thickBot="1" x14ac:dyDescent="0.3">
      <c r="A16" s="9"/>
      <c r="B16" s="5"/>
      <c r="C16" s="58" t="s">
        <v>22</v>
      </c>
      <c r="D16" s="14">
        <v>96301</v>
      </c>
      <c r="E16" s="15"/>
      <c r="F16" s="9"/>
      <c r="G16" s="9"/>
      <c r="H16" s="9"/>
    </row>
    <row r="17" spans="1:9" ht="15.75" thickBot="1" x14ac:dyDescent="0.3">
      <c r="A17" s="9"/>
      <c r="B17" s="5"/>
      <c r="C17" s="58" t="s">
        <v>23</v>
      </c>
      <c r="D17" s="14">
        <v>4560</v>
      </c>
      <c r="E17" s="15"/>
      <c r="F17" s="9"/>
      <c r="G17" s="9"/>
      <c r="H17" s="9"/>
    </row>
    <row r="18" spans="1:9" ht="15.75" thickBot="1" x14ac:dyDescent="0.3">
      <c r="A18" s="9"/>
      <c r="B18" s="5"/>
      <c r="C18" s="58" t="s">
        <v>34</v>
      </c>
      <c r="D18" s="14">
        <v>574680</v>
      </c>
      <c r="E18" s="15"/>
      <c r="F18" s="9"/>
      <c r="G18" s="9"/>
      <c r="H18" s="9"/>
    </row>
    <row r="19" spans="1:9" ht="15.75" thickBot="1" x14ac:dyDescent="0.3">
      <c r="A19" s="9"/>
      <c r="B19" s="5"/>
      <c r="C19" s="58" t="s">
        <v>24</v>
      </c>
      <c r="D19" s="14">
        <v>654780</v>
      </c>
      <c r="E19" s="15"/>
      <c r="F19" s="9"/>
      <c r="G19" s="9"/>
      <c r="H19" s="9"/>
    </row>
    <row r="20" spans="1:9" ht="15.75" thickBot="1" x14ac:dyDescent="0.3">
      <c r="A20" s="9"/>
      <c r="B20" s="5"/>
      <c r="C20" s="58" t="s">
        <v>25</v>
      </c>
      <c r="D20" s="14">
        <v>7890485</v>
      </c>
      <c r="E20" s="15"/>
      <c r="F20" s="9"/>
      <c r="G20" s="9"/>
      <c r="H20" s="9"/>
    </row>
    <row r="21" spans="1:9" ht="15.75" thickBot="1" x14ac:dyDescent="0.3">
      <c r="A21" s="9"/>
      <c r="B21" s="5"/>
      <c r="C21" s="58" t="s">
        <v>26</v>
      </c>
      <c r="D21" s="14">
        <v>124587</v>
      </c>
      <c r="E21" s="15"/>
      <c r="F21" s="9"/>
      <c r="G21" s="9"/>
      <c r="H21" s="9"/>
    </row>
    <row r="22" spans="1:9" ht="15.75" thickBot="1" x14ac:dyDescent="0.3">
      <c r="A22" s="9"/>
      <c r="B22" s="5"/>
      <c r="C22" s="58" t="s">
        <v>27</v>
      </c>
      <c r="D22" s="14">
        <v>3250000</v>
      </c>
      <c r="E22" s="15"/>
      <c r="F22" s="9"/>
      <c r="G22" s="9"/>
      <c r="H22" s="9"/>
    </row>
    <row r="23" spans="1:9" ht="15.75" thickBot="1" x14ac:dyDescent="0.3">
      <c r="A23" s="9"/>
      <c r="B23" s="5"/>
      <c r="C23" s="58" t="s">
        <v>28</v>
      </c>
      <c r="D23" s="14"/>
      <c r="E23" s="15">
        <v>4569720</v>
      </c>
      <c r="F23" s="9"/>
      <c r="G23" s="9"/>
      <c r="H23" s="9"/>
    </row>
    <row r="24" spans="1:9" ht="15.75" thickBot="1" x14ac:dyDescent="0.3">
      <c r="A24" s="9"/>
      <c r="B24" s="5"/>
      <c r="C24" s="58" t="s">
        <v>29</v>
      </c>
      <c r="D24" s="14"/>
      <c r="E24" s="15">
        <v>8975600</v>
      </c>
      <c r="F24" s="9"/>
      <c r="G24" s="9"/>
      <c r="H24" s="9"/>
    </row>
    <row r="25" spans="1:9" ht="15.75" thickBot="1" x14ac:dyDescent="0.3">
      <c r="A25" s="9"/>
      <c r="B25" s="5"/>
      <c r="C25" s="58" t="s">
        <v>30</v>
      </c>
      <c r="D25" s="14"/>
      <c r="E25" s="15">
        <v>45689</v>
      </c>
      <c r="F25" s="9"/>
      <c r="G25" s="9"/>
      <c r="H25" s="9"/>
    </row>
    <row r="26" spans="1:9" ht="15.75" thickBot="1" x14ac:dyDescent="0.3">
      <c r="A26" s="9"/>
      <c r="B26" s="5"/>
      <c r="C26" s="58" t="s">
        <v>41</v>
      </c>
      <c r="D26" s="14"/>
      <c r="E26" s="15">
        <v>78960</v>
      </c>
      <c r="F26" s="9"/>
      <c r="G26" s="9"/>
      <c r="H26" s="9"/>
      <c r="I26" s="9"/>
    </row>
    <row r="27" spans="1:9" ht="15.75" thickBot="1" x14ac:dyDescent="0.3">
      <c r="A27" s="9"/>
      <c r="B27" s="5"/>
      <c r="C27" s="58" t="s">
        <v>31</v>
      </c>
      <c r="D27" s="14"/>
      <c r="E27" s="15">
        <v>7892200</v>
      </c>
      <c r="F27" s="9"/>
      <c r="G27" s="9"/>
      <c r="H27" s="9"/>
      <c r="I27" s="9"/>
    </row>
    <row r="28" spans="1:9" ht="15.75" thickBot="1" x14ac:dyDescent="0.3">
      <c r="A28" s="9"/>
      <c r="B28" s="5"/>
      <c r="C28" s="58" t="s">
        <v>32</v>
      </c>
      <c r="D28" s="14"/>
      <c r="E28" s="15">
        <v>5446799</v>
      </c>
      <c r="F28" s="9"/>
      <c r="G28" s="9"/>
      <c r="H28" s="9"/>
      <c r="I28" s="9"/>
    </row>
    <row r="29" spans="1:9" ht="15.75" thickBot="1" x14ac:dyDescent="0.3">
      <c r="A29" s="9"/>
      <c r="B29" s="5"/>
      <c r="C29" s="58" t="s">
        <v>33</v>
      </c>
      <c r="D29" s="14"/>
      <c r="E29" s="15">
        <v>1983842</v>
      </c>
      <c r="F29" s="9"/>
      <c r="G29" s="9"/>
      <c r="H29" s="9"/>
      <c r="I29" s="9"/>
    </row>
    <row r="30" spans="1:9" ht="15.75" thickBot="1" x14ac:dyDescent="0.3">
      <c r="A30" s="9"/>
      <c r="B30" s="5"/>
      <c r="C30" s="58" t="s">
        <v>35</v>
      </c>
      <c r="D30" s="14"/>
      <c r="E30" s="15">
        <v>3256103</v>
      </c>
      <c r="F30" s="9"/>
      <c r="G30" s="9"/>
      <c r="H30" s="9"/>
      <c r="I30" s="9"/>
    </row>
    <row r="31" spans="1:9" ht="15.75" thickBot="1" x14ac:dyDescent="0.3">
      <c r="A31" s="9"/>
      <c r="B31" s="5"/>
      <c r="C31" s="58" t="s">
        <v>36</v>
      </c>
      <c r="D31" s="14"/>
      <c r="E31" s="15">
        <v>6478900</v>
      </c>
      <c r="F31" s="9"/>
      <c r="G31" s="9"/>
      <c r="H31" s="9"/>
      <c r="I31" s="9"/>
    </row>
    <row r="32" spans="1:9" ht="15.75" thickBot="1" x14ac:dyDescent="0.3">
      <c r="A32" s="9"/>
      <c r="B32" s="5"/>
      <c r="C32" s="58" t="s">
        <v>37</v>
      </c>
      <c r="D32" s="14"/>
      <c r="E32" s="15">
        <v>3387082</v>
      </c>
      <c r="F32" s="9"/>
      <c r="G32" s="9"/>
      <c r="H32" s="9"/>
      <c r="I32" s="9"/>
    </row>
    <row r="33" spans="1:9" ht="15.75" thickBot="1" x14ac:dyDescent="0.3">
      <c r="A33" s="9"/>
      <c r="B33" s="5"/>
      <c r="C33" s="58" t="s">
        <v>38</v>
      </c>
      <c r="D33" s="14"/>
      <c r="E33" s="15">
        <v>16532014</v>
      </c>
      <c r="F33" s="9"/>
      <c r="G33" s="9"/>
      <c r="H33" s="9"/>
      <c r="I33" s="9"/>
    </row>
    <row r="34" spans="1:9" ht="15.75" thickBot="1" x14ac:dyDescent="0.3">
      <c r="A34" s="9"/>
      <c r="B34" s="5"/>
      <c r="C34" s="6" t="s">
        <v>40</v>
      </c>
      <c r="D34" s="18">
        <f>SUM(D2:D33)</f>
        <v>58646909</v>
      </c>
      <c r="E34" s="19">
        <f>SUM(E2:E33)</f>
        <v>58646909</v>
      </c>
      <c r="F34" s="9"/>
      <c r="G34" s="9"/>
      <c r="H34" s="9"/>
      <c r="I34" s="9"/>
    </row>
    <row r="35" spans="1:9" ht="15.75" thickBot="1" x14ac:dyDescent="0.3">
      <c r="A35" s="9"/>
      <c r="B35" s="9"/>
      <c r="C35" s="9"/>
      <c r="D35" s="9"/>
      <c r="E35" s="9"/>
      <c r="F35" s="9"/>
      <c r="G35" s="9"/>
      <c r="H35" s="9"/>
      <c r="I35" s="9"/>
    </row>
    <row r="36" spans="1:9" ht="15.75" thickBot="1" x14ac:dyDescent="0.3">
      <c r="A36" s="9"/>
      <c r="B36" s="5" t="s">
        <v>42</v>
      </c>
      <c r="C36" s="59">
        <v>44348</v>
      </c>
      <c r="D36" s="60"/>
      <c r="E36" s="61"/>
      <c r="F36" s="9"/>
      <c r="G36" s="9"/>
      <c r="H36" s="9"/>
      <c r="I36" s="9"/>
    </row>
    <row r="37" spans="1:9" ht="15.75" thickBot="1" x14ac:dyDescent="0.3">
      <c r="A37" s="9"/>
      <c r="B37" s="5"/>
      <c r="C37" s="6" t="s">
        <v>27</v>
      </c>
      <c r="D37" s="14">
        <f>D3*60%</f>
        <v>2867340</v>
      </c>
      <c r="E37" s="15"/>
      <c r="F37" s="9"/>
      <c r="G37" s="9"/>
      <c r="H37" s="9"/>
      <c r="I37" s="9"/>
    </row>
    <row r="38" spans="1:9" ht="15.75" thickBot="1" x14ac:dyDescent="0.3">
      <c r="A38" s="9"/>
      <c r="B38" s="5"/>
      <c r="C38" s="6" t="s">
        <v>9</v>
      </c>
      <c r="D38" s="14"/>
      <c r="E38" s="15">
        <f>D37</f>
        <v>2867340</v>
      </c>
      <c r="F38" s="9"/>
      <c r="G38" s="9"/>
      <c r="H38" s="9"/>
      <c r="I38" s="9"/>
    </row>
    <row r="39" spans="1:9" ht="15.75" thickBot="1" x14ac:dyDescent="0.3">
      <c r="A39" s="9"/>
      <c r="B39" s="5"/>
      <c r="C39" s="6" t="s">
        <v>43</v>
      </c>
      <c r="D39" s="18">
        <f>D37</f>
        <v>2867340</v>
      </c>
      <c r="E39" s="19">
        <f>E38</f>
        <v>2867340</v>
      </c>
      <c r="F39" s="9"/>
      <c r="G39" s="9"/>
      <c r="H39" s="9"/>
      <c r="I39" s="9"/>
    </row>
    <row r="40" spans="1:9" ht="15.75" thickBot="1" x14ac:dyDescent="0.3">
      <c r="A40" s="9"/>
      <c r="B40" s="5" t="s">
        <v>44</v>
      </c>
      <c r="C40" s="20">
        <v>44349</v>
      </c>
      <c r="D40" s="16"/>
      <c r="E40" s="17"/>
      <c r="F40" s="9"/>
      <c r="G40" s="9"/>
      <c r="H40" s="9"/>
      <c r="I40" s="9"/>
    </row>
    <row r="41" spans="1:9" ht="15.75" thickBot="1" x14ac:dyDescent="0.3">
      <c r="A41" s="9"/>
      <c r="B41" s="5"/>
      <c r="C41" s="6" t="s">
        <v>32</v>
      </c>
      <c r="D41" s="14">
        <f>E28*40%</f>
        <v>2178719.6</v>
      </c>
      <c r="E41" s="15"/>
      <c r="F41" s="9"/>
      <c r="G41" s="9"/>
      <c r="H41" s="9"/>
      <c r="I41" s="9"/>
    </row>
    <row r="42" spans="1:9" ht="15.75" thickBot="1" x14ac:dyDescent="0.3">
      <c r="A42" s="9"/>
      <c r="B42" s="5"/>
      <c r="C42" s="6" t="s">
        <v>25</v>
      </c>
      <c r="D42" s="14"/>
      <c r="E42" s="15">
        <f>D41</f>
        <v>2178719.6</v>
      </c>
      <c r="F42" s="9"/>
      <c r="G42" s="9"/>
      <c r="H42" s="9"/>
      <c r="I42" s="9"/>
    </row>
    <row r="43" spans="1:9" ht="15.75" thickBot="1" x14ac:dyDescent="0.3">
      <c r="A43" s="9"/>
      <c r="B43" s="5"/>
      <c r="C43" s="6" t="s">
        <v>45</v>
      </c>
      <c r="D43" s="18">
        <f>D41</f>
        <v>2178719.6</v>
      </c>
      <c r="E43" s="19">
        <f>E42</f>
        <v>2178719.6</v>
      </c>
      <c r="F43" s="9"/>
      <c r="G43" s="9"/>
      <c r="H43" s="9"/>
      <c r="I43" s="9"/>
    </row>
    <row r="44" spans="1:9" ht="15.75" thickBot="1" x14ac:dyDescent="0.3">
      <c r="A44" s="9"/>
      <c r="B44" s="5" t="s">
        <v>46</v>
      </c>
      <c r="C44" s="20">
        <v>44353</v>
      </c>
      <c r="D44" s="16"/>
      <c r="E44" s="17"/>
      <c r="F44" s="9"/>
      <c r="G44" s="9"/>
      <c r="H44" s="9"/>
      <c r="I44" s="9"/>
    </row>
    <row r="45" spans="1:9" ht="15.75" thickBot="1" x14ac:dyDescent="0.3">
      <c r="A45" s="9"/>
      <c r="B45" s="5"/>
      <c r="C45" s="6" t="s">
        <v>8</v>
      </c>
      <c r="D45" s="14">
        <f>2500000/1.12</f>
        <v>2232142.8571428568</v>
      </c>
      <c r="E45" s="15"/>
      <c r="F45" s="9"/>
      <c r="G45" s="9"/>
      <c r="H45" s="9"/>
      <c r="I45" s="9"/>
    </row>
    <row r="46" spans="1:9" ht="15.75" thickBot="1" x14ac:dyDescent="0.3">
      <c r="A46" s="9"/>
      <c r="B46" s="5"/>
      <c r="C46" s="6" t="s">
        <v>34</v>
      </c>
      <c r="D46" s="14">
        <f>D45*12%</f>
        <v>267857.14285714278</v>
      </c>
      <c r="E46" s="15"/>
      <c r="F46" s="9"/>
      <c r="G46" s="9"/>
      <c r="H46" s="9"/>
      <c r="I46" s="9"/>
    </row>
    <row r="47" spans="1:9" ht="15.75" thickBot="1" x14ac:dyDescent="0.3">
      <c r="A47" s="9"/>
      <c r="B47" s="5"/>
      <c r="C47" s="6" t="s">
        <v>27</v>
      </c>
      <c r="D47" s="14"/>
      <c r="E47" s="15">
        <f>2500000*65%</f>
        <v>1625000</v>
      </c>
      <c r="F47" s="9"/>
      <c r="G47" s="9"/>
      <c r="H47" s="9"/>
      <c r="I47" s="9"/>
    </row>
    <row r="48" spans="1:9" ht="15.75" thickBot="1" x14ac:dyDescent="0.3">
      <c r="A48" s="9"/>
      <c r="B48" s="5"/>
      <c r="C48" s="6" t="s">
        <v>32</v>
      </c>
      <c r="D48" s="14"/>
      <c r="E48" s="15">
        <f>2500000*35%</f>
        <v>875000</v>
      </c>
      <c r="F48" s="9"/>
      <c r="G48" s="9"/>
      <c r="H48" s="9"/>
      <c r="I48" s="9"/>
    </row>
    <row r="49" spans="1:9" ht="15.75" thickBot="1" x14ac:dyDescent="0.3">
      <c r="A49" s="9"/>
      <c r="B49" s="5"/>
      <c r="C49" s="6" t="s">
        <v>47</v>
      </c>
      <c r="D49" s="18">
        <f>D45+D46</f>
        <v>2499999.9999999995</v>
      </c>
      <c r="E49" s="19">
        <f>E47+E48</f>
        <v>2500000</v>
      </c>
      <c r="F49" s="9"/>
      <c r="G49" s="9"/>
      <c r="H49" s="9"/>
      <c r="I49" s="9"/>
    </row>
    <row r="50" spans="1:9" ht="15.75" thickBot="1" x14ac:dyDescent="0.3">
      <c r="A50" s="9"/>
      <c r="B50" s="5" t="s">
        <v>48</v>
      </c>
      <c r="C50" s="20">
        <v>44357</v>
      </c>
      <c r="D50" s="16"/>
      <c r="E50" s="17"/>
      <c r="F50" s="9"/>
      <c r="G50" s="9"/>
      <c r="H50" s="9"/>
      <c r="I50" s="9"/>
    </row>
    <row r="51" spans="1:9" ht="15.75" thickBot="1" x14ac:dyDescent="0.3">
      <c r="A51" s="9"/>
      <c r="B51" s="5"/>
      <c r="C51" s="6" t="s">
        <v>25</v>
      </c>
      <c r="D51" s="14">
        <f>1250000*42%</f>
        <v>525000</v>
      </c>
      <c r="E51" s="15"/>
      <c r="F51" s="9"/>
      <c r="G51" s="9"/>
      <c r="H51" s="9"/>
      <c r="I51" s="9"/>
    </row>
    <row r="52" spans="1:9" ht="15.75" thickBot="1" x14ac:dyDescent="0.3">
      <c r="A52" s="9"/>
      <c r="B52" s="5"/>
      <c r="C52" s="6" t="s">
        <v>27</v>
      </c>
      <c r="D52" s="14">
        <f>1250000*10%</f>
        <v>125000</v>
      </c>
      <c r="E52" s="15"/>
      <c r="F52" s="9"/>
      <c r="G52" s="9"/>
      <c r="H52" s="9"/>
      <c r="I52" s="9"/>
    </row>
    <row r="53" spans="1:9" ht="15.75" thickBot="1" x14ac:dyDescent="0.3">
      <c r="A53" s="9"/>
      <c r="B53" s="5"/>
      <c r="C53" s="6" t="s">
        <v>9</v>
      </c>
      <c r="D53" s="14">
        <f>1250000*48%</f>
        <v>600000</v>
      </c>
      <c r="E53" s="15"/>
      <c r="F53" s="9"/>
      <c r="G53" s="9"/>
      <c r="H53" s="9"/>
      <c r="I53" s="9"/>
    </row>
    <row r="54" spans="1:9" ht="15.75" thickBot="1" x14ac:dyDescent="0.3">
      <c r="A54" s="9"/>
      <c r="B54" s="5"/>
      <c r="C54" s="6" t="s">
        <v>38</v>
      </c>
      <c r="D54" s="14"/>
      <c r="E54" s="15">
        <f>1250000/1.12</f>
        <v>1116071.4285714284</v>
      </c>
      <c r="F54" s="9"/>
      <c r="G54" s="9"/>
      <c r="H54" s="9"/>
      <c r="I54" s="9"/>
    </row>
    <row r="55" spans="1:9" ht="15.75" thickBot="1" x14ac:dyDescent="0.3">
      <c r="A55" s="9"/>
      <c r="B55" s="5"/>
      <c r="C55" s="6" t="s">
        <v>33</v>
      </c>
      <c r="D55" s="14"/>
      <c r="E55" s="15">
        <f>E54*12%</f>
        <v>133928.57142857139</v>
      </c>
      <c r="F55" s="9"/>
      <c r="G55" s="9"/>
      <c r="H55" s="9"/>
      <c r="I55" s="9"/>
    </row>
    <row r="56" spans="1:9" ht="15.75" thickBot="1" x14ac:dyDescent="0.3">
      <c r="A56" s="9"/>
      <c r="B56" s="5"/>
      <c r="C56" s="6" t="s">
        <v>49</v>
      </c>
      <c r="D56" s="18">
        <f>D51+D52+D53</f>
        <v>1250000</v>
      </c>
      <c r="E56" s="19">
        <f>E54+E55</f>
        <v>1249999.9999999998</v>
      </c>
      <c r="F56" s="9"/>
      <c r="G56" s="9"/>
      <c r="H56" s="9"/>
      <c r="I56" s="9"/>
    </row>
    <row r="57" spans="1:9" ht="15.75" thickBot="1" x14ac:dyDescent="0.3">
      <c r="A57" s="9"/>
      <c r="B57" s="5" t="s">
        <v>50</v>
      </c>
      <c r="C57" s="6" t="s">
        <v>20</v>
      </c>
      <c r="D57" s="16">
        <f>D45*75%</f>
        <v>1674107.1428571427</v>
      </c>
      <c r="E57" s="17"/>
      <c r="F57" s="9"/>
      <c r="G57" s="9"/>
      <c r="H57" s="9"/>
      <c r="I57" s="9"/>
    </row>
    <row r="58" spans="1:9" ht="15.75" thickBot="1" x14ac:dyDescent="0.3">
      <c r="A58" s="9"/>
      <c r="B58" s="5"/>
      <c r="C58" s="6" t="s">
        <v>8</v>
      </c>
      <c r="D58" s="14"/>
      <c r="E58" s="15">
        <f>D57</f>
        <v>1674107.1428571427</v>
      </c>
      <c r="F58" s="9"/>
      <c r="G58" s="9"/>
      <c r="H58" s="9"/>
      <c r="I58" s="9"/>
    </row>
    <row r="59" spans="1:9" ht="15.75" thickBot="1" x14ac:dyDescent="0.3">
      <c r="A59" s="9"/>
      <c r="B59" s="5"/>
      <c r="C59" s="6" t="s">
        <v>49</v>
      </c>
      <c r="D59" s="18">
        <f>D57</f>
        <v>1674107.1428571427</v>
      </c>
      <c r="E59" s="19">
        <f>E58</f>
        <v>1674107.1428571427</v>
      </c>
      <c r="F59" s="9"/>
      <c r="G59" s="9"/>
      <c r="H59" s="9"/>
      <c r="I59" s="9"/>
    </row>
    <row r="60" spans="1:9" ht="15.75" thickBot="1" x14ac:dyDescent="0.3">
      <c r="A60" s="9"/>
      <c r="B60" s="5" t="s">
        <v>51</v>
      </c>
      <c r="C60" s="20">
        <v>44362</v>
      </c>
      <c r="D60" s="16"/>
      <c r="E60" s="17"/>
      <c r="F60" s="9"/>
      <c r="G60" s="9"/>
      <c r="H60" s="9"/>
      <c r="I60" s="9"/>
    </row>
    <row r="61" spans="1:9" ht="15.75" thickBot="1" x14ac:dyDescent="0.3">
      <c r="A61" s="9"/>
      <c r="B61" s="5"/>
      <c r="C61" s="6" t="s">
        <v>35</v>
      </c>
      <c r="D61" s="14">
        <f>E30</f>
        <v>3256103</v>
      </c>
      <c r="E61" s="15"/>
      <c r="F61" s="9"/>
      <c r="G61" s="9"/>
      <c r="H61" s="9"/>
      <c r="I61" s="9"/>
    </row>
    <row r="62" spans="1:9" ht="15.75" thickBot="1" x14ac:dyDescent="0.3">
      <c r="A62" s="9"/>
      <c r="B62" s="5"/>
      <c r="C62" s="6" t="s">
        <v>27</v>
      </c>
      <c r="D62" s="14"/>
      <c r="E62" s="15">
        <f>D61</f>
        <v>3256103</v>
      </c>
      <c r="F62" s="9"/>
      <c r="G62" s="9"/>
      <c r="H62" s="9"/>
      <c r="I62" s="9"/>
    </row>
    <row r="63" spans="1:9" ht="15.75" thickBot="1" x14ac:dyDescent="0.3">
      <c r="A63" s="9"/>
      <c r="B63" s="5"/>
      <c r="C63" s="6" t="s">
        <v>52</v>
      </c>
      <c r="D63" s="18">
        <f>D61</f>
        <v>3256103</v>
      </c>
      <c r="E63" s="19">
        <f>E62</f>
        <v>3256103</v>
      </c>
      <c r="F63" s="9"/>
      <c r="G63" s="9"/>
      <c r="H63" s="9"/>
      <c r="I63" s="9"/>
    </row>
    <row r="64" spans="1:9" ht="15.75" thickBot="1" x14ac:dyDescent="0.3">
      <c r="A64" s="9"/>
      <c r="B64" s="5" t="s">
        <v>53</v>
      </c>
      <c r="C64" s="20">
        <v>44365</v>
      </c>
      <c r="D64" s="16"/>
      <c r="E64" s="17"/>
      <c r="F64" s="9"/>
      <c r="G64" s="9"/>
      <c r="H64" s="9"/>
      <c r="I64" s="9"/>
    </row>
    <row r="65" spans="1:9" ht="15.75" thickBot="1" x14ac:dyDescent="0.3">
      <c r="A65" s="9"/>
      <c r="B65" s="5"/>
      <c r="C65" s="6" t="s">
        <v>54</v>
      </c>
      <c r="D65" s="14">
        <f>12000/1.12</f>
        <v>10714.285714285714</v>
      </c>
      <c r="E65" s="15"/>
      <c r="F65" s="9"/>
      <c r="G65" s="9"/>
      <c r="H65" s="9"/>
      <c r="I65" s="9"/>
    </row>
    <row r="66" spans="1:9" ht="15.75" thickBot="1" x14ac:dyDescent="0.3">
      <c r="A66" s="9"/>
      <c r="B66" s="5"/>
      <c r="C66" s="6" t="s">
        <v>34</v>
      </c>
      <c r="D66" s="14">
        <f>D65*12%</f>
        <v>1285.7142857142856</v>
      </c>
      <c r="E66" s="15"/>
      <c r="F66" s="9"/>
      <c r="G66" s="9"/>
      <c r="H66" s="9"/>
      <c r="I66" s="9"/>
    </row>
    <row r="67" spans="1:9" ht="15.75" thickBot="1" x14ac:dyDescent="0.3">
      <c r="A67" s="9"/>
      <c r="B67" s="5"/>
      <c r="C67" s="6" t="s">
        <v>27</v>
      </c>
      <c r="D67" s="14"/>
      <c r="E67" s="15">
        <v>12000</v>
      </c>
      <c r="F67" s="9"/>
      <c r="G67" s="9"/>
      <c r="H67" s="9"/>
      <c r="I67" s="9"/>
    </row>
    <row r="68" spans="1:9" ht="15.75" thickBot="1" x14ac:dyDescent="0.3">
      <c r="A68" s="9"/>
      <c r="B68" s="5"/>
      <c r="C68" s="6" t="s">
        <v>55</v>
      </c>
      <c r="D68" s="18">
        <f>D65+D66</f>
        <v>12000</v>
      </c>
      <c r="E68" s="19">
        <f>E67</f>
        <v>12000</v>
      </c>
      <c r="F68" s="9"/>
      <c r="G68" s="9"/>
      <c r="H68" s="9"/>
      <c r="I68" s="9"/>
    </row>
    <row r="69" spans="1:9" ht="15.75" thickBot="1" x14ac:dyDescent="0.3">
      <c r="A69" s="9"/>
      <c r="B69" s="5" t="s">
        <v>56</v>
      </c>
      <c r="C69" s="20">
        <v>44367</v>
      </c>
      <c r="D69" s="16"/>
      <c r="E69" s="17"/>
      <c r="F69" s="9"/>
      <c r="G69" s="9"/>
      <c r="H69" s="9"/>
      <c r="I69" s="9"/>
    </row>
    <row r="70" spans="1:9" ht="15.75" thickBot="1" x14ac:dyDescent="0.3">
      <c r="A70" s="9"/>
      <c r="B70" s="5"/>
      <c r="C70" s="6" t="s">
        <v>57</v>
      </c>
      <c r="D70" s="14">
        <f>1800/1.12</f>
        <v>1607.1428571428569</v>
      </c>
      <c r="E70" s="15"/>
      <c r="F70" s="9"/>
      <c r="G70" s="9"/>
      <c r="H70" s="9"/>
      <c r="I70" s="9"/>
    </row>
    <row r="71" spans="1:9" ht="15.75" thickBot="1" x14ac:dyDescent="0.3">
      <c r="A71" s="9"/>
      <c r="B71" s="5"/>
      <c r="C71" s="6" t="s">
        <v>34</v>
      </c>
      <c r="D71" s="14">
        <f>D70*12%</f>
        <v>192.85714285714283</v>
      </c>
      <c r="E71" s="15"/>
      <c r="F71" s="9"/>
      <c r="G71" s="9"/>
      <c r="H71" s="9"/>
      <c r="I71" s="9"/>
    </row>
    <row r="72" spans="1:9" ht="15.75" thickBot="1" x14ac:dyDescent="0.3">
      <c r="A72" s="9"/>
      <c r="B72" s="5"/>
      <c r="C72" s="6" t="s">
        <v>27</v>
      </c>
      <c r="D72" s="14"/>
      <c r="E72" s="15">
        <v>1800</v>
      </c>
      <c r="F72" s="9"/>
      <c r="G72" s="9"/>
      <c r="H72" s="9"/>
      <c r="I72" s="9"/>
    </row>
    <row r="73" spans="1:9" ht="15.75" thickBot="1" x14ac:dyDescent="0.3">
      <c r="A73" s="9"/>
      <c r="B73" s="5"/>
      <c r="C73" s="6" t="s">
        <v>58</v>
      </c>
      <c r="D73" s="18">
        <f>D70+D71</f>
        <v>1799.9999999999998</v>
      </c>
      <c r="E73" s="19">
        <f>E72</f>
        <v>1800</v>
      </c>
      <c r="F73" s="9"/>
      <c r="G73" s="9"/>
      <c r="H73" s="9"/>
      <c r="I73" s="9"/>
    </row>
    <row r="74" spans="1:9" ht="16.5" thickTop="1" thickBot="1" x14ac:dyDescent="0.3">
      <c r="A74" s="9"/>
      <c r="B74" s="5" t="s">
        <v>59</v>
      </c>
      <c r="C74" s="20">
        <v>44369</v>
      </c>
      <c r="D74" s="21"/>
      <c r="E74" s="22"/>
      <c r="F74" s="9"/>
      <c r="G74" s="9"/>
      <c r="H74" s="9"/>
      <c r="I74" s="9"/>
    </row>
    <row r="75" spans="1:9" ht="15.75" thickBot="1" x14ac:dyDescent="0.3">
      <c r="A75" s="9"/>
      <c r="B75" s="5"/>
      <c r="C75" s="6" t="s">
        <v>16</v>
      </c>
      <c r="D75" s="16">
        <f>2500/1.12</f>
        <v>2232.1428571428569</v>
      </c>
      <c r="E75" s="17"/>
      <c r="F75" s="9"/>
      <c r="G75" s="9"/>
      <c r="H75" s="9"/>
      <c r="I75" s="9"/>
    </row>
    <row r="76" spans="1:9" ht="15.75" thickBot="1" x14ac:dyDescent="0.3">
      <c r="A76" s="9"/>
      <c r="B76" s="5"/>
      <c r="C76" s="6" t="s">
        <v>60</v>
      </c>
      <c r="D76" s="14">
        <f>D75*12%</f>
        <v>267.85714285714283</v>
      </c>
      <c r="E76" s="15"/>
      <c r="F76" s="9"/>
      <c r="G76" s="9"/>
      <c r="H76" s="9"/>
      <c r="I76" s="9"/>
    </row>
    <row r="77" spans="1:9" ht="15.75" thickBot="1" x14ac:dyDescent="0.3">
      <c r="A77" s="9"/>
      <c r="B77" s="5"/>
      <c r="C77" s="6" t="s">
        <v>27</v>
      </c>
      <c r="D77" s="14"/>
      <c r="E77" s="15">
        <v>2500</v>
      </c>
      <c r="F77" s="9"/>
      <c r="G77" s="9"/>
      <c r="H77" s="9"/>
      <c r="I77" s="9"/>
    </row>
    <row r="78" spans="1:9" ht="15.75" thickBot="1" x14ac:dyDescent="0.3">
      <c r="A78" s="9"/>
      <c r="B78" s="5"/>
      <c r="C78" s="6" t="s">
        <v>61</v>
      </c>
      <c r="D78" s="18">
        <f>D75+D76</f>
        <v>2499.9999999999995</v>
      </c>
      <c r="E78" s="19">
        <f>E77</f>
        <v>2500</v>
      </c>
      <c r="F78" s="9"/>
      <c r="G78" s="9"/>
      <c r="H78" s="9"/>
      <c r="I78" s="9"/>
    </row>
    <row r="79" spans="1:9" ht="15.75" thickBot="1" x14ac:dyDescent="0.3">
      <c r="A79" s="9"/>
      <c r="B79" s="5" t="s">
        <v>62</v>
      </c>
      <c r="C79" s="20">
        <v>44371</v>
      </c>
      <c r="D79" s="16"/>
      <c r="E79" s="17"/>
      <c r="F79" s="9"/>
      <c r="G79" s="9"/>
      <c r="H79" s="9"/>
      <c r="I79" s="9"/>
    </row>
    <row r="80" spans="1:9" ht="15.75" thickBot="1" x14ac:dyDescent="0.3">
      <c r="A80" s="9"/>
      <c r="B80" s="5"/>
      <c r="C80" s="6" t="s">
        <v>63</v>
      </c>
      <c r="D80" s="14">
        <f>750000/1.12</f>
        <v>669642.85714285704</v>
      </c>
      <c r="E80" s="15"/>
      <c r="F80" s="9"/>
      <c r="G80" s="9"/>
      <c r="H80" s="9"/>
      <c r="I80" s="9"/>
    </row>
    <row r="81" spans="1:9" ht="15.75" thickBot="1" x14ac:dyDescent="0.3">
      <c r="A81" s="9"/>
      <c r="B81" s="5"/>
      <c r="C81" s="6" t="s">
        <v>34</v>
      </c>
      <c r="D81" s="14">
        <f>D80*12%</f>
        <v>80357.142857142841</v>
      </c>
      <c r="E81" s="15"/>
      <c r="F81" s="9"/>
      <c r="G81" s="9"/>
      <c r="H81" s="9"/>
      <c r="I81" s="9"/>
    </row>
    <row r="82" spans="1:9" ht="15.75" thickBot="1" x14ac:dyDescent="0.3">
      <c r="A82" s="9"/>
      <c r="B82" s="5"/>
      <c r="C82" s="6" t="s">
        <v>27</v>
      </c>
      <c r="D82" s="14"/>
      <c r="E82" s="15">
        <v>750000</v>
      </c>
      <c r="F82" s="9"/>
      <c r="G82" s="9"/>
      <c r="H82" s="9"/>
      <c r="I82" s="9"/>
    </row>
    <row r="83" spans="1:9" ht="15.75" thickBot="1" x14ac:dyDescent="0.3">
      <c r="A83" s="9"/>
      <c r="B83" s="5"/>
      <c r="C83" s="6" t="s">
        <v>64</v>
      </c>
      <c r="D83" s="18">
        <f>D80+D81</f>
        <v>749999.99999999988</v>
      </c>
      <c r="E83" s="19">
        <f>E82</f>
        <v>750000</v>
      </c>
      <c r="F83" s="9"/>
      <c r="G83" s="9"/>
      <c r="H83" s="9"/>
      <c r="I83" s="9"/>
    </row>
    <row r="84" spans="1:9" ht="15.75" thickBot="1" x14ac:dyDescent="0.3">
      <c r="A84" s="9"/>
      <c r="B84" s="5" t="s">
        <v>65</v>
      </c>
      <c r="C84" s="20">
        <v>44372</v>
      </c>
      <c r="D84" s="16"/>
      <c r="E84" s="17"/>
      <c r="F84" s="9"/>
      <c r="G84" s="9"/>
      <c r="H84" s="9"/>
      <c r="I84" s="9"/>
    </row>
    <row r="85" spans="1:9" ht="15.75" thickBot="1" x14ac:dyDescent="0.3">
      <c r="A85" s="9"/>
      <c r="B85" s="5"/>
      <c r="C85" s="6" t="s">
        <v>41</v>
      </c>
      <c r="D85" s="14">
        <f>E26</f>
        <v>78960</v>
      </c>
      <c r="E85" s="15"/>
      <c r="F85" s="9"/>
      <c r="G85" s="9"/>
      <c r="H85" s="9"/>
      <c r="I85" s="9"/>
    </row>
    <row r="86" spans="1:9" ht="15.75" thickBot="1" x14ac:dyDescent="0.3">
      <c r="A86" s="9"/>
      <c r="B86" s="5"/>
      <c r="C86" s="6" t="s">
        <v>30</v>
      </c>
      <c r="D86" s="14">
        <f>E25</f>
        <v>45689</v>
      </c>
      <c r="E86" s="15"/>
      <c r="F86" s="9"/>
      <c r="G86" s="9"/>
      <c r="H86" s="9"/>
      <c r="I86" s="9"/>
    </row>
    <row r="87" spans="1:9" ht="15.75" thickBot="1" x14ac:dyDescent="0.3">
      <c r="A87" s="9"/>
      <c r="B87" s="5"/>
      <c r="C87" s="6" t="s">
        <v>27</v>
      </c>
      <c r="D87" s="14"/>
      <c r="E87" s="15">
        <v>124649</v>
      </c>
      <c r="F87" s="9"/>
      <c r="G87" s="9"/>
      <c r="H87" s="9"/>
      <c r="I87" s="9"/>
    </row>
    <row r="88" spans="1:9" ht="15.75" thickBot="1" x14ac:dyDescent="0.3">
      <c r="A88" s="9"/>
      <c r="B88" s="5"/>
      <c r="C88" s="6" t="s">
        <v>66</v>
      </c>
      <c r="D88" s="18">
        <f>D85+D86</f>
        <v>124649</v>
      </c>
      <c r="E88" s="19">
        <f>E87</f>
        <v>124649</v>
      </c>
      <c r="F88" s="9"/>
      <c r="G88" s="9"/>
      <c r="H88" s="9"/>
      <c r="I88" s="9"/>
    </row>
    <row r="89" spans="1:9" ht="15.75" thickBot="1" x14ac:dyDescent="0.3">
      <c r="A89" s="9"/>
      <c r="B89" s="5" t="s">
        <v>67</v>
      </c>
      <c r="C89" s="20">
        <v>44374</v>
      </c>
      <c r="D89" s="16"/>
      <c r="E89" s="17"/>
      <c r="F89" s="9"/>
      <c r="G89" s="9"/>
      <c r="H89" s="9"/>
      <c r="I89" s="9"/>
    </row>
    <row r="90" spans="1:9" ht="15.75" thickBot="1" x14ac:dyDescent="0.3">
      <c r="A90" s="9"/>
      <c r="B90" s="5"/>
      <c r="C90" s="6" t="s">
        <v>31</v>
      </c>
      <c r="D90" s="14">
        <v>250000</v>
      </c>
      <c r="E90" s="15"/>
      <c r="F90" s="9"/>
      <c r="G90" s="9"/>
      <c r="H90" s="9"/>
      <c r="I90" s="9"/>
    </row>
    <row r="91" spans="1:9" ht="15.75" thickBot="1" x14ac:dyDescent="0.3">
      <c r="A91" s="9"/>
      <c r="B91" s="5"/>
      <c r="C91" s="6" t="s">
        <v>25</v>
      </c>
      <c r="D91" s="14"/>
      <c r="E91" s="15">
        <v>250000</v>
      </c>
      <c r="F91" s="9"/>
      <c r="G91" s="9"/>
      <c r="H91" s="9"/>
      <c r="I91" s="9"/>
    </row>
    <row r="92" spans="1:9" ht="15.75" thickBot="1" x14ac:dyDescent="0.3">
      <c r="A92" s="9"/>
      <c r="B92" s="5"/>
      <c r="C92" s="6" t="s">
        <v>68</v>
      </c>
      <c r="D92" s="18">
        <f>D90</f>
        <v>250000</v>
      </c>
      <c r="E92" s="19">
        <f>E91</f>
        <v>250000</v>
      </c>
      <c r="F92" s="9"/>
      <c r="G92" s="9"/>
      <c r="H92" s="9"/>
      <c r="I92" s="9"/>
    </row>
    <row r="93" spans="1:9" ht="15.75" thickBot="1" x14ac:dyDescent="0.3">
      <c r="A93" s="9"/>
      <c r="B93" s="5" t="s">
        <v>69</v>
      </c>
      <c r="C93" s="20">
        <v>44376</v>
      </c>
      <c r="D93" s="16"/>
      <c r="E93" s="17"/>
      <c r="F93" s="9"/>
      <c r="G93" s="9"/>
      <c r="H93" s="9"/>
      <c r="I93" s="9"/>
    </row>
    <row r="94" spans="1:9" ht="15.75" thickBot="1" x14ac:dyDescent="0.3">
      <c r="A94" s="9"/>
      <c r="B94" s="5"/>
      <c r="C94" s="6" t="s">
        <v>70</v>
      </c>
      <c r="D94" s="14">
        <v>25000</v>
      </c>
      <c r="E94" s="15"/>
      <c r="F94" s="9">
        <f>D94+D95+D96+D97+D98+D99</f>
        <v>82700</v>
      </c>
      <c r="G94" s="9"/>
      <c r="H94" s="9"/>
      <c r="I94" s="9"/>
    </row>
    <row r="95" spans="1:9" ht="15.75" thickBot="1" x14ac:dyDescent="0.3">
      <c r="A95" s="9"/>
      <c r="B95" s="5"/>
      <c r="C95" s="6" t="s">
        <v>71</v>
      </c>
      <c r="D95" s="14">
        <v>40000</v>
      </c>
      <c r="E95" s="15"/>
      <c r="F95" s="9"/>
      <c r="G95" s="9"/>
      <c r="H95" s="9"/>
      <c r="I95" s="9"/>
    </row>
    <row r="96" spans="1:9" ht="15.75" thickBot="1" x14ac:dyDescent="0.3">
      <c r="A96" s="9"/>
      <c r="B96" s="5"/>
      <c r="C96" s="6" t="s">
        <v>72</v>
      </c>
      <c r="D96" s="14">
        <v>8000</v>
      </c>
      <c r="E96" s="15"/>
      <c r="F96" s="9"/>
      <c r="G96" s="9"/>
      <c r="H96" s="9"/>
      <c r="I96" s="9"/>
    </row>
    <row r="97" spans="1:9" ht="15.75" thickBot="1" x14ac:dyDescent="0.3">
      <c r="A97" s="9"/>
      <c r="B97" s="5"/>
      <c r="C97" s="6" t="s">
        <v>73</v>
      </c>
      <c r="D97" s="14">
        <v>6000</v>
      </c>
      <c r="E97" s="15"/>
      <c r="F97" s="9"/>
      <c r="G97" s="9"/>
      <c r="H97" s="9"/>
      <c r="I97" s="9"/>
    </row>
    <row r="98" spans="1:9" ht="15.75" thickBot="1" x14ac:dyDescent="0.3">
      <c r="A98" s="9"/>
      <c r="B98" s="5"/>
      <c r="C98" s="6" t="s">
        <v>74</v>
      </c>
      <c r="D98" s="14">
        <v>1200</v>
      </c>
      <c r="E98" s="15"/>
      <c r="F98" s="9"/>
      <c r="G98" s="9"/>
      <c r="H98" s="9"/>
      <c r="I98" s="9"/>
    </row>
    <row r="99" spans="1:9" ht="15.75" thickBot="1" x14ac:dyDescent="0.3">
      <c r="A99" s="9"/>
      <c r="B99" s="5"/>
      <c r="C99" s="6" t="s">
        <v>13</v>
      </c>
      <c r="D99" s="14">
        <v>2500</v>
      </c>
      <c r="E99" s="15"/>
      <c r="F99" s="9"/>
      <c r="G99" s="9"/>
      <c r="H99" s="9"/>
      <c r="I99" s="9"/>
    </row>
    <row r="100" spans="1:9" ht="15.75" thickBot="1" x14ac:dyDescent="0.3">
      <c r="A100" s="9"/>
      <c r="B100" s="5"/>
      <c r="C100" s="6" t="s">
        <v>75</v>
      </c>
      <c r="D100" s="14">
        <f>G100</f>
        <v>10009.300000000001</v>
      </c>
      <c r="E100" s="15"/>
      <c r="F100" s="9">
        <f>D94+D95+D96+D97</f>
        <v>79000</v>
      </c>
      <c r="G100" s="9">
        <f>F100*12.67%</f>
        <v>10009.300000000001</v>
      </c>
      <c r="H100" s="9"/>
      <c r="I100" s="9"/>
    </row>
    <row r="101" spans="1:9" ht="15.75" thickBot="1" x14ac:dyDescent="0.3">
      <c r="B101" s="5"/>
      <c r="C101" s="6" t="s">
        <v>30</v>
      </c>
      <c r="D101" s="14"/>
      <c r="E101" s="15">
        <f>G100</f>
        <v>10009.300000000001</v>
      </c>
    </row>
    <row r="102" spans="1:9" ht="15.75" thickBot="1" x14ac:dyDescent="0.3">
      <c r="B102" s="5"/>
      <c r="C102" s="6" t="s">
        <v>41</v>
      </c>
      <c r="D102" s="14"/>
      <c r="E102" s="15">
        <f>G102</f>
        <v>3815.7000000000003</v>
      </c>
      <c r="F102" s="9">
        <f>D94+D95+D96+D97</f>
        <v>79000</v>
      </c>
      <c r="G102" s="9">
        <f>F102*4.83%</f>
        <v>3815.7000000000003</v>
      </c>
    </row>
    <row r="103" spans="1:9" ht="15.75" thickBot="1" x14ac:dyDescent="0.3">
      <c r="B103" s="5"/>
      <c r="C103" s="6" t="s">
        <v>25</v>
      </c>
      <c r="D103" s="14"/>
      <c r="E103" s="15">
        <f>F94-E102</f>
        <v>78884.3</v>
      </c>
    </row>
    <row r="104" spans="1:9" ht="15.75" thickBot="1" x14ac:dyDescent="0.3">
      <c r="B104" s="5"/>
      <c r="C104" s="6" t="s">
        <v>76</v>
      </c>
      <c r="D104" s="18">
        <f>SUM(D94:D100)</f>
        <v>92709.3</v>
      </c>
      <c r="E104" s="19">
        <f>E101+E102+E103</f>
        <v>92709.3</v>
      </c>
    </row>
    <row r="105" spans="1:9" ht="15.75" thickBot="1" x14ac:dyDescent="0.3">
      <c r="B105" s="5"/>
      <c r="C105" s="6"/>
      <c r="D105" s="16"/>
      <c r="E105" s="17"/>
    </row>
    <row r="106" spans="1:9" ht="15.75" thickBot="1" x14ac:dyDescent="0.3">
      <c r="B106" s="5"/>
      <c r="C106" s="6"/>
      <c r="D106" s="14">
        <f>D34+D39+D43+D49+D56+D59+D63+D68+D73+D78+D83+D88+D92+D104</f>
        <v>73606837.04285714</v>
      </c>
      <c r="E106" s="15">
        <f>E34+E39+E43+E49+E56+E59+E63+E68+E73+E78+E83+E88+E92+E104</f>
        <v>73606837.04285714</v>
      </c>
    </row>
    <row r="107" spans="1:9" ht="15.75" thickBot="1" x14ac:dyDescent="0.3">
      <c r="B107" s="5"/>
      <c r="C107" s="6"/>
      <c r="D107" s="14"/>
      <c r="E107" s="15"/>
    </row>
    <row r="108" spans="1:9" ht="15.75" thickBot="1" x14ac:dyDescent="0.3">
      <c r="B108" s="5"/>
      <c r="C108" s="6"/>
      <c r="D108" s="14"/>
      <c r="E108" s="15"/>
    </row>
    <row r="109" spans="1:9" ht="15.75" thickBot="1" x14ac:dyDescent="0.3">
      <c r="B109" s="5"/>
      <c r="C109" s="6"/>
      <c r="D109" s="14"/>
      <c r="E109" s="15"/>
    </row>
    <row r="110" spans="1:9" ht="15.75" thickBot="1" x14ac:dyDescent="0.3">
      <c r="B110" s="5"/>
      <c r="C110" s="6"/>
      <c r="D110" s="14"/>
      <c r="E110" s="15"/>
    </row>
    <row r="111" spans="1:9" ht="15.75" thickBot="1" x14ac:dyDescent="0.3">
      <c r="B111" s="5"/>
      <c r="C111" s="6"/>
      <c r="D111" s="14"/>
      <c r="E111" s="15"/>
    </row>
    <row r="112" spans="1:9" ht="15.75" thickBot="1" x14ac:dyDescent="0.3">
      <c r="B112" s="5"/>
      <c r="C112" s="6"/>
      <c r="D112" s="14"/>
      <c r="E112" s="15"/>
    </row>
  </sheetData>
  <mergeCells count="1">
    <mergeCell ref="C36:E3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33BA-5CAA-442E-A511-E4F49E3509DC}">
  <dimension ref="A1:F21"/>
  <sheetViews>
    <sheetView topLeftCell="A2" zoomScale="120" zoomScaleNormal="120" workbookViewId="0">
      <selection activeCell="G12" sqref="G12"/>
    </sheetView>
  </sheetViews>
  <sheetFormatPr baseColWidth="10" defaultRowHeight="15" x14ac:dyDescent="0.2"/>
  <cols>
    <col min="1" max="1" width="41" style="35" customWidth="1"/>
    <col min="2" max="2" width="4.140625" style="35" customWidth="1"/>
    <col min="3" max="3" width="3.140625" style="35" customWidth="1"/>
    <col min="4" max="4" width="17.42578125" style="35" bestFit="1" customWidth="1"/>
    <col min="5" max="16384" width="11.42578125" style="35"/>
  </cols>
  <sheetData>
    <row r="1" spans="1:6" ht="15.75" x14ac:dyDescent="0.25">
      <c r="A1" s="36" t="s">
        <v>238</v>
      </c>
      <c r="B1" s="36"/>
      <c r="C1" s="36"/>
    </row>
    <row r="2" spans="1:6" ht="15.75" x14ac:dyDescent="0.25">
      <c r="A2" s="36" t="s">
        <v>227</v>
      </c>
      <c r="B2" s="36"/>
      <c r="C2" s="36"/>
    </row>
    <row r="3" spans="1:6" ht="15.75" x14ac:dyDescent="0.25">
      <c r="A3" s="36" t="s">
        <v>239</v>
      </c>
      <c r="B3" s="36"/>
      <c r="C3" s="36"/>
    </row>
    <row r="4" spans="1:6" ht="15.75" x14ac:dyDescent="0.25">
      <c r="A4" s="36" t="s">
        <v>240</v>
      </c>
      <c r="B4" s="36"/>
      <c r="C4" s="36"/>
    </row>
    <row r="7" spans="1:6" ht="15.75" customHeight="1" x14ac:dyDescent="0.2">
      <c r="C7" s="55">
        <v>2021</v>
      </c>
      <c r="D7" s="55"/>
    </row>
    <row r="8" spans="1:6" x14ac:dyDescent="0.2">
      <c r="A8" s="35" t="s">
        <v>223</v>
      </c>
      <c r="C8" s="35" t="s">
        <v>241</v>
      </c>
      <c r="D8" s="37">
        <f>-'Balance de saldos jul'!F40</f>
        <v>18352549.714285687</v>
      </c>
      <c r="E8" s="37"/>
      <c r="F8" s="37"/>
    </row>
    <row r="9" spans="1:6" x14ac:dyDescent="0.2">
      <c r="A9" s="35" t="s">
        <v>228</v>
      </c>
      <c r="C9" s="38"/>
      <c r="D9" s="39">
        <f>-'Balance de saldos jul'!F14</f>
        <v>-14854836.892857142</v>
      </c>
      <c r="E9" s="37"/>
      <c r="F9" s="37"/>
    </row>
    <row r="10" spans="1:6" x14ac:dyDescent="0.2">
      <c r="A10" s="35" t="s">
        <v>242</v>
      </c>
      <c r="D10" s="37">
        <f>SUM(D8:D9)</f>
        <v>3497712.8214285448</v>
      </c>
      <c r="E10" s="50">
        <f>+D10/D8</f>
        <v>0.1905845714018643</v>
      </c>
      <c r="F10" s="37"/>
    </row>
    <row r="11" spans="1:6" x14ac:dyDescent="0.2">
      <c r="D11" s="37"/>
      <c r="E11" s="37"/>
      <c r="F11" s="37"/>
    </row>
    <row r="12" spans="1:6" x14ac:dyDescent="0.2">
      <c r="A12" s="35" t="s">
        <v>229</v>
      </c>
      <c r="D12" s="49">
        <v>-4947944</v>
      </c>
      <c r="E12" s="37"/>
      <c r="F12" s="37"/>
    </row>
    <row r="13" spans="1:6" x14ac:dyDescent="0.2">
      <c r="D13" s="49"/>
      <c r="E13" s="37"/>
      <c r="F13" s="37"/>
    </row>
    <row r="14" spans="1:6" x14ac:dyDescent="0.2">
      <c r="A14" s="35" t="s">
        <v>255</v>
      </c>
      <c r="D14" s="49">
        <v>0</v>
      </c>
      <c r="E14" s="37"/>
      <c r="F14" s="37"/>
    </row>
    <row r="15" spans="1:6" x14ac:dyDescent="0.2">
      <c r="D15" s="49"/>
      <c r="E15" s="37"/>
      <c r="F15" s="37"/>
    </row>
    <row r="16" spans="1:6" ht="15.75" thickBot="1" x14ac:dyDescent="0.25">
      <c r="A16" s="35" t="s">
        <v>243</v>
      </c>
      <c r="C16" s="40" t="s">
        <v>241</v>
      </c>
      <c r="D16" s="41">
        <f>SUM(D10:D12)</f>
        <v>-1450231.1785714552</v>
      </c>
      <c r="E16" s="37"/>
      <c r="F16" s="37"/>
    </row>
    <row r="17" spans="4:6" x14ac:dyDescent="0.2">
      <c r="D17" s="37"/>
      <c r="E17" s="37"/>
      <c r="F17" s="37"/>
    </row>
    <row r="18" spans="4:6" x14ac:dyDescent="0.2">
      <c r="D18" s="37"/>
      <c r="E18" s="37"/>
      <c r="F18" s="37"/>
    </row>
    <row r="19" spans="4:6" x14ac:dyDescent="0.2">
      <c r="D19" s="37"/>
      <c r="E19" s="37"/>
      <c r="F19" s="37"/>
    </row>
    <row r="20" spans="4:6" x14ac:dyDescent="0.2">
      <c r="D20" s="37"/>
      <c r="E20" s="37"/>
      <c r="F20" s="37"/>
    </row>
    <row r="21" spans="4:6" x14ac:dyDescent="0.2">
      <c r="D21" s="37"/>
      <c r="E21" s="37"/>
      <c r="F21" s="37"/>
    </row>
  </sheetData>
  <mergeCells count="1">
    <mergeCell ref="C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5BD9-87E6-44DA-A6B0-EB22F697A464}">
  <dimension ref="A1:F19"/>
  <sheetViews>
    <sheetView workbookViewId="0">
      <selection activeCell="A4" sqref="A4:A14"/>
    </sheetView>
  </sheetViews>
  <sheetFormatPr baseColWidth="10" defaultRowHeight="15" x14ac:dyDescent="0.25"/>
  <cols>
    <col min="1" max="1" width="36.5703125" customWidth="1"/>
    <col min="2" max="2" width="21.28515625" customWidth="1"/>
  </cols>
  <sheetData>
    <row r="1" spans="1:6" x14ac:dyDescent="0.25">
      <c r="A1" s="53" t="s">
        <v>204</v>
      </c>
      <c r="B1" s="53"/>
      <c r="C1" s="53"/>
    </row>
    <row r="2" spans="1:6" x14ac:dyDescent="0.25">
      <c r="A2" s="53" t="s">
        <v>210</v>
      </c>
      <c r="B2" s="53"/>
      <c r="C2" s="53"/>
    </row>
    <row r="3" spans="1:6" x14ac:dyDescent="0.25">
      <c r="A3" s="53" t="s">
        <v>205</v>
      </c>
      <c r="B3" s="53"/>
      <c r="C3" s="53"/>
    </row>
    <row r="4" spans="1:6" x14ac:dyDescent="0.25">
      <c r="A4" s="32" t="s">
        <v>38</v>
      </c>
      <c r="B4" s="32">
        <v>18352549.714285702</v>
      </c>
      <c r="C4" s="32"/>
      <c r="D4" s="32"/>
      <c r="E4" s="32"/>
      <c r="F4" s="32"/>
    </row>
    <row r="5" spans="1:6" x14ac:dyDescent="0.25">
      <c r="A5" s="32" t="s">
        <v>167</v>
      </c>
      <c r="B5" s="32">
        <v>0</v>
      </c>
      <c r="C5" s="32"/>
      <c r="D5" s="32"/>
      <c r="E5" s="32"/>
      <c r="F5" s="32"/>
    </row>
    <row r="6" spans="1:6" x14ac:dyDescent="0.25">
      <c r="A6" s="32" t="s">
        <v>168</v>
      </c>
      <c r="B6" s="32">
        <f>B4-B5</f>
        <v>18352549.714285702</v>
      </c>
      <c r="C6" s="32"/>
      <c r="D6" s="32"/>
      <c r="E6" s="32"/>
      <c r="F6" s="32"/>
    </row>
    <row r="7" spans="1:6" x14ac:dyDescent="0.25">
      <c r="A7" s="32" t="s">
        <v>169</v>
      </c>
      <c r="B7" s="32">
        <f>'Balance de saldos jul'!F14</f>
        <v>14854836.892857142</v>
      </c>
      <c r="C7" s="32"/>
      <c r="D7" s="32"/>
      <c r="E7" s="32"/>
      <c r="F7" s="32"/>
    </row>
    <row r="8" spans="1:6" x14ac:dyDescent="0.25">
      <c r="A8" s="32" t="s">
        <v>170</v>
      </c>
      <c r="B8" s="32">
        <f>B6-B7</f>
        <v>3497712.8214285597</v>
      </c>
      <c r="C8" s="32"/>
      <c r="D8" s="32"/>
      <c r="E8" s="32"/>
      <c r="F8" s="32"/>
    </row>
    <row r="9" spans="1:6" x14ac:dyDescent="0.25">
      <c r="A9" s="32" t="s">
        <v>171</v>
      </c>
      <c r="B9" s="32">
        <f>'Balance de saldos jul'!F7+'Balance de saldos jul'!F8+'Balance de saldos jul'!F9+'Balance de saldos jul'!F10+'Balance de saldos jul'!F13+'Balance de saldos jul'!F15+'Balance de saldos jul'!F16+'Balance de saldos jul'!F17+'Balance de saldos jul'!F24+'Balance de saldos jul'!F25+'Balance de saldos jul'!F26+'Balance de saldos jul'!F27+'Balance de saldos jul'!F28+'Balance de saldos jul'!F29</f>
        <v>4947943.885714286</v>
      </c>
      <c r="C9" s="32"/>
      <c r="D9" s="32"/>
      <c r="E9" s="32"/>
      <c r="F9" s="32"/>
    </row>
    <row r="10" spans="1:6" x14ac:dyDescent="0.25">
      <c r="A10" s="32" t="s">
        <v>172</v>
      </c>
      <c r="B10" s="32">
        <f>B8-B9</f>
        <v>-1450231.0642857263</v>
      </c>
      <c r="C10" s="32"/>
      <c r="D10" s="32"/>
      <c r="E10" s="32"/>
      <c r="F10" s="32"/>
    </row>
    <row r="11" spans="1:6" x14ac:dyDescent="0.25">
      <c r="A11" s="32" t="s">
        <v>175</v>
      </c>
      <c r="B11" s="32">
        <v>0</v>
      </c>
      <c r="C11" s="32"/>
      <c r="D11" s="32"/>
      <c r="E11" s="32"/>
      <c r="F11" s="32"/>
    </row>
    <row r="12" spans="1:6" x14ac:dyDescent="0.25">
      <c r="A12" s="32" t="s">
        <v>173</v>
      </c>
      <c r="B12" s="32">
        <f>B10</f>
        <v>-1450231.0642857263</v>
      </c>
      <c r="C12" s="32"/>
      <c r="D12" s="32"/>
      <c r="E12" s="32"/>
      <c r="F12" s="32"/>
    </row>
    <row r="13" spans="1:6" x14ac:dyDescent="0.25">
      <c r="A13" s="32" t="s">
        <v>174</v>
      </c>
      <c r="B13" s="32">
        <v>0</v>
      </c>
      <c r="C13" s="32"/>
      <c r="D13" s="32"/>
      <c r="E13" s="32"/>
      <c r="F13" s="32"/>
    </row>
    <row r="14" spans="1:6" ht="15.75" thickBot="1" x14ac:dyDescent="0.3">
      <c r="A14" s="32" t="s">
        <v>208</v>
      </c>
      <c r="B14" s="33">
        <f>B12</f>
        <v>-1450231.0642857263</v>
      </c>
      <c r="C14" s="32"/>
      <c r="D14" s="32"/>
      <c r="E14" s="32"/>
      <c r="F14" s="32"/>
    </row>
    <row r="15" spans="1:6" ht="15.75" thickTop="1" x14ac:dyDescent="0.25">
      <c r="A15" s="32"/>
      <c r="B15" s="32"/>
      <c r="C15" s="32"/>
      <c r="D15" s="32"/>
      <c r="E15" s="32"/>
      <c r="F15" s="32"/>
    </row>
    <row r="16" spans="1:6" x14ac:dyDescent="0.25">
      <c r="A16" s="32"/>
      <c r="B16" s="32"/>
      <c r="C16" s="32"/>
      <c r="D16" s="32"/>
      <c r="E16" s="32"/>
      <c r="F16" s="32"/>
    </row>
    <row r="17" spans="1:6" x14ac:dyDescent="0.25">
      <c r="A17" s="32"/>
      <c r="B17" s="32"/>
      <c r="C17" s="32"/>
      <c r="D17" s="32"/>
      <c r="E17" s="32"/>
      <c r="F17" s="32"/>
    </row>
    <row r="18" spans="1:6" x14ac:dyDescent="0.25">
      <c r="A18" s="32"/>
      <c r="B18" s="32"/>
      <c r="C18" s="32"/>
      <c r="D18" s="32"/>
      <c r="E18" s="32"/>
      <c r="F18" s="32"/>
    </row>
    <row r="19" spans="1:6" x14ac:dyDescent="0.25">
      <c r="A19" s="32"/>
      <c r="B19" s="32"/>
      <c r="C19" s="32"/>
      <c r="D19" s="32"/>
      <c r="E19" s="32"/>
      <c r="F19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A3E7-3CEB-4106-9AF7-D625200BC4F9}">
  <dimension ref="A1:H53"/>
  <sheetViews>
    <sheetView workbookViewId="0">
      <selection activeCell="A14" sqref="A14"/>
    </sheetView>
  </sheetViews>
  <sheetFormatPr baseColWidth="10" defaultRowHeight="15" x14ac:dyDescent="0.25"/>
  <cols>
    <col min="1" max="1" width="38.85546875" customWidth="1"/>
    <col min="2" max="2" width="21.140625" customWidth="1"/>
    <col min="3" max="3" width="12" bestFit="1" customWidth="1"/>
  </cols>
  <sheetData>
    <row r="1" spans="1:8" x14ac:dyDescent="0.25">
      <c r="A1" s="53" t="s">
        <v>211</v>
      </c>
      <c r="B1" s="53"/>
      <c r="C1" s="53"/>
    </row>
    <row r="2" spans="1:8" x14ac:dyDescent="0.25">
      <c r="A2" s="53" t="s">
        <v>212</v>
      </c>
      <c r="B2" s="53"/>
      <c r="C2" s="53"/>
    </row>
    <row r="3" spans="1:8" x14ac:dyDescent="0.25">
      <c r="A3" s="53" t="s">
        <v>205</v>
      </c>
      <c r="B3" s="53"/>
      <c r="C3" s="53"/>
    </row>
    <row r="4" spans="1:8" x14ac:dyDescent="0.25">
      <c r="A4" s="32" t="s">
        <v>176</v>
      </c>
      <c r="B4" s="32"/>
      <c r="C4" s="32"/>
      <c r="D4" s="32"/>
      <c r="E4" s="32"/>
      <c r="F4" s="32"/>
      <c r="G4" s="32"/>
      <c r="H4" s="32"/>
    </row>
    <row r="5" spans="1:8" x14ac:dyDescent="0.25">
      <c r="A5" s="32" t="s">
        <v>177</v>
      </c>
      <c r="B5" s="32">
        <f>'Balance de saldos jul'!F20+'Balance de saldos jul'!F22</f>
        <v>1731757.2999999998</v>
      </c>
      <c r="C5" s="32"/>
      <c r="D5" s="32"/>
      <c r="E5" s="32"/>
      <c r="F5" s="32"/>
      <c r="G5" s="32"/>
      <c r="H5" s="32"/>
    </row>
    <row r="6" spans="1:8" x14ac:dyDescent="0.25">
      <c r="A6" s="32" t="s">
        <v>178</v>
      </c>
      <c r="B6" s="32">
        <f>'Balance de saldos jul'!F6</f>
        <v>7145000</v>
      </c>
      <c r="C6" s="32"/>
      <c r="D6" s="32"/>
      <c r="E6" s="32"/>
      <c r="F6" s="32"/>
      <c r="G6" s="32"/>
      <c r="H6" s="32"/>
    </row>
    <row r="7" spans="1:8" x14ac:dyDescent="0.25">
      <c r="A7" s="32" t="s">
        <v>9</v>
      </c>
      <c r="B7" s="32">
        <f>'Balance de saldos jul'!F3</f>
        <v>1650280</v>
      </c>
      <c r="C7" s="32"/>
      <c r="D7" s="32"/>
      <c r="E7" s="32"/>
      <c r="F7" s="32"/>
      <c r="G7" s="32"/>
      <c r="H7" s="32"/>
    </row>
    <row r="8" spans="1:8" x14ac:dyDescent="0.25">
      <c r="A8" s="32" t="s">
        <v>179</v>
      </c>
      <c r="B8" s="32">
        <v>0</v>
      </c>
      <c r="C8" s="32"/>
      <c r="D8" s="32"/>
      <c r="E8" s="32"/>
      <c r="F8" s="32"/>
      <c r="G8" s="32"/>
      <c r="H8" s="32"/>
    </row>
    <row r="9" spans="1:8" x14ac:dyDescent="0.25">
      <c r="A9" s="32" t="s">
        <v>180</v>
      </c>
      <c r="B9" s="32">
        <f>B7-B8</f>
        <v>1650280</v>
      </c>
      <c r="C9" s="32"/>
      <c r="D9" s="32"/>
      <c r="E9" s="32"/>
      <c r="F9" s="32"/>
      <c r="G9" s="32"/>
      <c r="H9" s="32"/>
    </row>
    <row r="10" spans="1:8" x14ac:dyDescent="0.25">
      <c r="A10" s="32" t="s">
        <v>181</v>
      </c>
      <c r="B10" s="32">
        <f>'Balance de saldos jul'!F2</f>
        <v>5970651.7857142854</v>
      </c>
      <c r="C10" s="32"/>
      <c r="D10" s="32"/>
      <c r="E10" s="32"/>
      <c r="F10" s="32"/>
      <c r="G10" s="32"/>
      <c r="H10" s="32"/>
    </row>
    <row r="11" spans="1:8" x14ac:dyDescent="0.25">
      <c r="A11" s="32" t="s">
        <v>18</v>
      </c>
      <c r="B11" s="32">
        <f>'Balance de saldos jul'!F12</f>
        <v>289607.5</v>
      </c>
      <c r="C11" s="32"/>
      <c r="D11" s="32"/>
      <c r="E11" s="32"/>
      <c r="F11" s="32"/>
      <c r="G11" s="32"/>
      <c r="H11" s="32"/>
    </row>
    <row r="12" spans="1:8" x14ac:dyDescent="0.25">
      <c r="A12" s="32" t="s">
        <v>17</v>
      </c>
      <c r="B12" s="32">
        <f>'Balance de saldos jul'!F11</f>
        <v>2000000</v>
      </c>
      <c r="C12" s="32"/>
      <c r="D12" s="32"/>
      <c r="E12" s="32"/>
      <c r="F12" s="32"/>
      <c r="G12" s="32"/>
      <c r="H12" s="32"/>
    </row>
    <row r="13" spans="1:8" x14ac:dyDescent="0.25">
      <c r="A13" s="32" t="s">
        <v>213</v>
      </c>
      <c r="B13" s="32">
        <f>'Balance de saldos jul'!F18</f>
        <v>1540792.5</v>
      </c>
      <c r="C13" s="32"/>
      <c r="D13" s="32"/>
      <c r="E13" s="32"/>
      <c r="F13" s="32"/>
      <c r="G13" s="32"/>
      <c r="H13" s="32"/>
    </row>
    <row r="14" spans="1:8" ht="15.75" thickBot="1" x14ac:dyDescent="0.3">
      <c r="A14" s="32" t="s">
        <v>182</v>
      </c>
      <c r="B14" s="33">
        <f>B5+B6+B9+B10+B11+B12+B13</f>
        <v>20328089.085714288</v>
      </c>
      <c r="C14" s="32"/>
      <c r="D14" s="32"/>
      <c r="E14" s="32"/>
      <c r="F14" s="32"/>
      <c r="G14" s="32"/>
      <c r="H14" s="32"/>
    </row>
    <row r="15" spans="1:8" ht="15.75" thickTop="1" x14ac:dyDescent="0.25">
      <c r="A15" s="32"/>
      <c r="B15" s="32"/>
      <c r="C15" s="32"/>
      <c r="D15" s="32"/>
      <c r="E15" s="32"/>
      <c r="F15" s="32"/>
      <c r="G15" s="32"/>
      <c r="H15" s="32"/>
    </row>
    <row r="16" spans="1:8" x14ac:dyDescent="0.25">
      <c r="A16" s="32" t="s">
        <v>183</v>
      </c>
      <c r="B16" s="32"/>
      <c r="C16" s="32"/>
      <c r="D16" s="32"/>
      <c r="E16" s="32"/>
      <c r="F16" s="32"/>
      <c r="G16" s="32"/>
      <c r="H16" s="32"/>
    </row>
    <row r="17" spans="1:8" x14ac:dyDescent="0.25">
      <c r="A17" s="32" t="s">
        <v>184</v>
      </c>
      <c r="B17" s="32">
        <v>0</v>
      </c>
      <c r="C17" s="32"/>
      <c r="D17" s="32"/>
      <c r="E17" s="32"/>
      <c r="F17" s="32"/>
      <c r="G17" s="32"/>
      <c r="H17" s="32"/>
    </row>
    <row r="18" spans="1:8" x14ac:dyDescent="0.25">
      <c r="A18" s="32" t="s">
        <v>17</v>
      </c>
      <c r="B18" s="32">
        <v>0</v>
      </c>
      <c r="C18" s="32"/>
      <c r="D18" s="32"/>
      <c r="E18" s="32"/>
      <c r="F18" s="32"/>
      <c r="G18" s="32"/>
      <c r="H18" s="32"/>
    </row>
    <row r="19" spans="1:8" x14ac:dyDescent="0.25">
      <c r="A19" s="32" t="s">
        <v>185</v>
      </c>
      <c r="B19" s="32">
        <f>'Balance de saldos jul'!F4+'Balance de saldos jul'!F5+'Balance de saldos jul'!F19+'Balance de saldos jul'!F21+'Balance de saldos jul'!F23</f>
        <v>15313811.285714284</v>
      </c>
      <c r="C19" s="32"/>
      <c r="D19" s="32"/>
      <c r="E19" s="32"/>
      <c r="F19" s="32"/>
      <c r="G19" s="32"/>
      <c r="H19" s="32"/>
    </row>
    <row r="20" spans="1:8" x14ac:dyDescent="0.25">
      <c r="A20" s="32" t="s">
        <v>186</v>
      </c>
      <c r="B20" s="32">
        <v>0</v>
      </c>
      <c r="C20" s="32"/>
      <c r="D20" s="32"/>
      <c r="E20" s="32"/>
      <c r="F20" s="32"/>
      <c r="G20" s="32"/>
      <c r="H20" s="32"/>
    </row>
    <row r="21" spans="1:8" x14ac:dyDescent="0.25">
      <c r="A21" s="32" t="s">
        <v>187</v>
      </c>
      <c r="B21" s="32">
        <f>B19-B20</f>
        <v>15313811.285714284</v>
      </c>
      <c r="C21" s="32"/>
      <c r="D21" s="32"/>
      <c r="E21" s="32"/>
      <c r="F21" s="32"/>
      <c r="G21" s="32"/>
      <c r="H21" s="32"/>
    </row>
    <row r="22" spans="1:8" ht="15.75" thickBot="1" x14ac:dyDescent="0.3">
      <c r="A22" s="32" t="s">
        <v>188</v>
      </c>
      <c r="B22" s="33">
        <f>B21</f>
        <v>15313811.285714284</v>
      </c>
      <c r="C22" s="32"/>
      <c r="D22" s="32"/>
      <c r="E22" s="32"/>
      <c r="F22" s="32"/>
      <c r="G22" s="32"/>
      <c r="H22" s="32"/>
    </row>
    <row r="23" spans="1:8" ht="15.75" thickTop="1" x14ac:dyDescent="0.25">
      <c r="A23" s="32"/>
      <c r="B23" s="32"/>
      <c r="C23" s="32"/>
      <c r="D23" s="32"/>
      <c r="E23" s="32"/>
      <c r="F23" s="32"/>
      <c r="G23" s="32"/>
      <c r="H23" s="32"/>
    </row>
    <row r="24" spans="1:8" ht="15.75" thickBot="1" x14ac:dyDescent="0.3">
      <c r="A24" s="32" t="s">
        <v>189</v>
      </c>
      <c r="B24" s="33">
        <f>B14+B22</f>
        <v>35641900.371428572</v>
      </c>
      <c r="C24" s="32"/>
      <c r="D24" s="32"/>
      <c r="E24" s="32"/>
      <c r="F24" s="32"/>
      <c r="G24" s="32"/>
      <c r="H24" s="32"/>
    </row>
    <row r="25" spans="1:8" ht="15.75" thickTop="1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 t="s">
        <v>190</v>
      </c>
      <c r="B26" s="32"/>
      <c r="C26" s="32"/>
      <c r="D26" s="32"/>
      <c r="E26" s="32"/>
      <c r="F26" s="32"/>
      <c r="G26" s="32"/>
      <c r="H26" s="32"/>
    </row>
    <row r="27" spans="1:8" x14ac:dyDescent="0.25">
      <c r="A27" s="32" t="s">
        <v>145</v>
      </c>
      <c r="B27" s="32">
        <v>1619725</v>
      </c>
      <c r="C27" s="32"/>
      <c r="D27" s="32"/>
      <c r="E27" s="32"/>
      <c r="F27" s="32"/>
      <c r="G27" s="32"/>
      <c r="H27" s="32"/>
    </row>
    <row r="28" spans="1:8" x14ac:dyDescent="0.25">
      <c r="A28" s="32" t="s">
        <v>191</v>
      </c>
      <c r="B28" s="32">
        <v>7392200</v>
      </c>
      <c r="C28" s="32"/>
      <c r="D28" s="32"/>
      <c r="E28" s="32"/>
      <c r="F28" s="32"/>
      <c r="G28" s="32"/>
      <c r="H28" s="32"/>
    </row>
    <row r="29" spans="1:8" x14ac:dyDescent="0.25">
      <c r="A29" s="32" t="s">
        <v>35</v>
      </c>
      <c r="B29" s="32">
        <v>4500000</v>
      </c>
      <c r="C29" s="32"/>
      <c r="D29" s="32"/>
      <c r="E29" s="32"/>
      <c r="F29" s="32"/>
      <c r="G29" s="32"/>
      <c r="H29" s="32"/>
    </row>
    <row r="30" spans="1:8" x14ac:dyDescent="0.25">
      <c r="A30" s="32" t="s">
        <v>32</v>
      </c>
      <c r="B30" s="32">
        <v>4143079.4</v>
      </c>
      <c r="C30" s="32"/>
      <c r="D30" s="32"/>
      <c r="E30" s="32"/>
      <c r="F30" s="32"/>
      <c r="G30" s="32"/>
      <c r="H30" s="32"/>
    </row>
    <row r="31" spans="1:8" x14ac:dyDescent="0.25">
      <c r="A31" s="32" t="s">
        <v>192</v>
      </c>
      <c r="B31" s="32">
        <f>C31+D31</f>
        <v>13825</v>
      </c>
      <c r="C31" s="32">
        <v>10009.299999999999</v>
      </c>
      <c r="D31" s="32">
        <v>3815.7</v>
      </c>
      <c r="E31" s="32"/>
      <c r="F31" s="32"/>
      <c r="G31" s="32"/>
      <c r="H31" s="32"/>
    </row>
    <row r="32" spans="1:8" x14ac:dyDescent="0.25">
      <c r="A32" s="32" t="s">
        <v>193</v>
      </c>
      <c r="B32" s="32">
        <f>2202306.28571428</f>
        <v>2202306.2857142799</v>
      </c>
      <c r="C32" s="32"/>
      <c r="D32" s="32"/>
      <c r="E32" s="32"/>
      <c r="F32" s="32"/>
      <c r="G32" s="32"/>
      <c r="H32" s="32"/>
    </row>
    <row r="33" spans="1:8" ht="15.75" thickBot="1" x14ac:dyDescent="0.3">
      <c r="A33" s="32" t="s">
        <v>194</v>
      </c>
      <c r="B33" s="33">
        <f>SUM(B27:B32)</f>
        <v>19871135.685714278</v>
      </c>
      <c r="C33" s="32"/>
      <c r="D33" s="32"/>
      <c r="E33" s="32"/>
      <c r="F33" s="32"/>
      <c r="G33" s="32"/>
      <c r="H33" s="32"/>
    </row>
    <row r="34" spans="1:8" ht="15.75" thickTop="1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 t="s">
        <v>195</v>
      </c>
      <c r="B35" s="32"/>
      <c r="C35" s="32"/>
      <c r="D35" s="32"/>
      <c r="E35" s="32"/>
      <c r="F35" s="32"/>
      <c r="G35" s="32"/>
      <c r="H35" s="32"/>
    </row>
    <row r="36" spans="1:8" x14ac:dyDescent="0.25">
      <c r="A36" s="32" t="s">
        <v>191</v>
      </c>
      <c r="B36" s="32">
        <v>0</v>
      </c>
      <c r="C36" s="32"/>
      <c r="D36" s="32"/>
      <c r="E36" s="32"/>
      <c r="F36" s="32"/>
      <c r="G36" s="32"/>
      <c r="H36" s="32"/>
    </row>
    <row r="37" spans="1:8" x14ac:dyDescent="0.25">
      <c r="A37" s="32" t="s">
        <v>196</v>
      </c>
      <c r="B37" s="32">
        <v>0</v>
      </c>
      <c r="C37" s="32"/>
      <c r="D37" s="32"/>
      <c r="E37" s="32"/>
      <c r="F37" s="32"/>
      <c r="G37" s="32"/>
      <c r="H37" s="32"/>
    </row>
    <row r="38" spans="1:8" x14ac:dyDescent="0.25">
      <c r="A38" s="32" t="s">
        <v>197</v>
      </c>
      <c r="B38" s="32">
        <v>0</v>
      </c>
      <c r="C38" s="32"/>
      <c r="D38" s="32"/>
      <c r="E38" s="32"/>
      <c r="F38" s="32"/>
      <c r="G38" s="32"/>
      <c r="H38" s="32"/>
    </row>
    <row r="39" spans="1:8" x14ac:dyDescent="0.25">
      <c r="A39" s="32" t="s">
        <v>198</v>
      </c>
      <c r="B39" s="32">
        <v>0</v>
      </c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ht="15.75" thickBot="1" x14ac:dyDescent="0.3">
      <c r="A41" s="32" t="s">
        <v>199</v>
      </c>
      <c r="B41" s="33">
        <f>B33+B39</f>
        <v>19871135.685714278</v>
      </c>
      <c r="C41" s="32"/>
      <c r="D41" s="32"/>
      <c r="E41" s="32"/>
      <c r="F41" s="32"/>
      <c r="G41" s="32"/>
      <c r="H41" s="32"/>
    </row>
    <row r="42" spans="1:8" ht="15.75" thickTop="1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 t="s">
        <v>200</v>
      </c>
      <c r="B43" s="32"/>
      <c r="C43" s="32"/>
      <c r="D43" s="32"/>
      <c r="E43" s="32"/>
      <c r="F43" s="32"/>
      <c r="G43" s="32"/>
      <c r="H43" s="32"/>
    </row>
    <row r="44" spans="1:8" x14ac:dyDescent="0.25">
      <c r="A44" s="32" t="s">
        <v>200</v>
      </c>
      <c r="B44" s="32">
        <v>8975600</v>
      </c>
      <c r="C44" s="32"/>
      <c r="D44" s="32"/>
      <c r="E44" s="32"/>
      <c r="F44" s="32"/>
      <c r="G44" s="32"/>
      <c r="H44" s="32"/>
    </row>
    <row r="45" spans="1:8" x14ac:dyDescent="0.25">
      <c r="A45" s="32" t="s">
        <v>28</v>
      </c>
      <c r="B45" s="32">
        <v>4569720</v>
      </c>
      <c r="C45" s="32"/>
      <c r="D45" s="32"/>
      <c r="E45" s="32"/>
      <c r="F45" s="32"/>
      <c r="G45" s="32"/>
      <c r="H45" s="32"/>
    </row>
    <row r="46" spans="1:8" x14ac:dyDescent="0.25">
      <c r="A46" s="32" t="s">
        <v>209</v>
      </c>
      <c r="B46" s="32">
        <v>3387082</v>
      </c>
      <c r="C46" s="32"/>
      <c r="D46" s="32"/>
      <c r="E46" s="32"/>
      <c r="F46" s="32"/>
      <c r="G46" s="32"/>
      <c r="H46" s="32"/>
    </row>
    <row r="47" spans="1:8" x14ac:dyDescent="0.25">
      <c r="A47" s="32" t="s">
        <v>201</v>
      </c>
      <c r="B47" s="32">
        <f>'ER JUL'!B14</f>
        <v>-1450231.0642857263</v>
      </c>
      <c r="C47" s="32"/>
      <c r="D47" s="32"/>
      <c r="E47" s="32"/>
      <c r="F47" s="32"/>
      <c r="G47" s="32"/>
      <c r="H47" s="32"/>
    </row>
    <row r="48" spans="1:8" ht="15.75" thickBot="1" x14ac:dyDescent="0.3">
      <c r="A48" s="32" t="s">
        <v>202</v>
      </c>
      <c r="B48" s="33">
        <f>SUM(B44:B47)</f>
        <v>15482170.935714275</v>
      </c>
      <c r="C48" s="32"/>
      <c r="D48" s="32"/>
      <c r="E48" s="32"/>
      <c r="F48" s="32"/>
      <c r="G48" s="32"/>
      <c r="H48" s="32"/>
    </row>
    <row r="49" spans="1:8" ht="15.75" thickTop="1" x14ac:dyDescent="0.25">
      <c r="A49" s="32"/>
      <c r="B49" s="32"/>
      <c r="C49" s="32"/>
      <c r="D49" s="32"/>
      <c r="E49" s="32"/>
      <c r="F49" s="32"/>
      <c r="G49" s="32"/>
      <c r="H49" s="32"/>
    </row>
    <row r="50" spans="1:8" ht="15.75" thickBot="1" x14ac:dyDescent="0.3">
      <c r="A50" s="32" t="s">
        <v>203</v>
      </c>
      <c r="B50" s="33">
        <f>B41+B48</f>
        <v>35353306.621428549</v>
      </c>
      <c r="C50" s="32"/>
      <c r="D50" s="32"/>
      <c r="E50" s="32"/>
      <c r="F50" s="32"/>
      <c r="G50" s="32"/>
      <c r="H50" s="32"/>
    </row>
    <row r="51" spans="1:8" ht="15.75" thickTop="1" x14ac:dyDescent="0.25">
      <c r="A51" s="32"/>
      <c r="B51" s="32"/>
      <c r="C51" s="32"/>
      <c r="D51" s="32"/>
      <c r="E51" s="32"/>
      <c r="F51" s="32"/>
      <c r="G51" s="32"/>
      <c r="H51" s="32"/>
    </row>
    <row r="52" spans="1:8" x14ac:dyDescent="0.25">
      <c r="A52" s="32"/>
      <c r="B52" s="32"/>
      <c r="C52" s="32"/>
      <c r="D52" s="32"/>
      <c r="E52" s="32"/>
      <c r="F52" s="32"/>
      <c r="G52" s="32"/>
      <c r="H52" s="32"/>
    </row>
    <row r="53" spans="1:8" x14ac:dyDescent="0.25">
      <c r="A53" s="32"/>
      <c r="B53" s="32"/>
      <c r="C53" s="32"/>
      <c r="D53" s="32"/>
      <c r="E53" s="32"/>
      <c r="F53" s="32"/>
      <c r="G53" s="32"/>
      <c r="H53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38" workbookViewId="0">
      <selection activeCell="C50" sqref="C50"/>
    </sheetView>
  </sheetViews>
  <sheetFormatPr baseColWidth="10" defaultRowHeight="15" x14ac:dyDescent="0.25"/>
  <cols>
    <col min="1" max="1" width="4.85546875" customWidth="1"/>
    <col min="2" max="2" width="16.85546875" customWidth="1"/>
    <col min="3" max="3" width="15.7109375" customWidth="1"/>
    <col min="4" max="5" width="4.7109375" customWidth="1"/>
    <col min="6" max="6" width="17.140625" customWidth="1"/>
    <col min="7" max="7" width="16" customWidth="1"/>
    <col min="8" max="8" width="4.7109375" customWidth="1"/>
    <col min="9" max="9" width="4.28515625" customWidth="1"/>
    <col min="10" max="10" width="19" customWidth="1"/>
    <col min="11" max="11" width="18" customWidth="1"/>
    <col min="12" max="12" width="4.85546875" customWidth="1"/>
  </cols>
  <sheetData>
    <row r="1" spans="1:11" x14ac:dyDescent="0.25">
      <c r="B1" s="53" t="s">
        <v>77</v>
      </c>
      <c r="C1" s="53"/>
      <c r="F1" s="53" t="s">
        <v>82</v>
      </c>
      <c r="G1" s="53"/>
      <c r="J1" s="53" t="s">
        <v>85</v>
      </c>
      <c r="K1" s="53"/>
    </row>
    <row r="2" spans="1:11" x14ac:dyDescent="0.25">
      <c r="A2" t="s">
        <v>78</v>
      </c>
      <c r="B2" s="23">
        <f>+'libro diario Jun'!D2</f>
        <v>4789000</v>
      </c>
      <c r="C2" s="9">
        <f>+'libro diario Jun'!E58</f>
        <v>1674107.1428571427</v>
      </c>
      <c r="D2" t="s">
        <v>80</v>
      </c>
      <c r="E2" t="s">
        <v>78</v>
      </c>
      <c r="F2" s="23">
        <f>+'libro diario Jun'!D3</f>
        <v>4778900</v>
      </c>
      <c r="G2" s="9">
        <f>+'libro diario Jun'!E38</f>
        <v>2867340</v>
      </c>
      <c r="H2" t="s">
        <v>83</v>
      </c>
      <c r="I2" t="s">
        <v>78</v>
      </c>
      <c r="J2" s="24">
        <f>+'libro diario Jun'!D4</f>
        <v>8956600</v>
      </c>
      <c r="K2" s="25"/>
    </row>
    <row r="3" spans="1:11" x14ac:dyDescent="0.25">
      <c r="A3" t="s">
        <v>79</v>
      </c>
      <c r="B3" s="24">
        <f>+'libro diario Jun'!D45</f>
        <v>2232142.8571428568</v>
      </c>
      <c r="C3" s="25"/>
      <c r="E3" t="s">
        <v>84</v>
      </c>
      <c r="F3" s="24">
        <f>+'libro diario Jun'!D53</f>
        <v>600000</v>
      </c>
      <c r="G3" s="25"/>
      <c r="I3" t="s">
        <v>81</v>
      </c>
      <c r="J3" s="23">
        <f>J2</f>
        <v>8956600</v>
      </c>
    </row>
    <row r="4" spans="1:11" x14ac:dyDescent="0.25">
      <c r="B4" s="23">
        <f>B2+B3</f>
        <v>7021142.8571428563</v>
      </c>
      <c r="F4" s="23">
        <f>F2+F3</f>
        <v>5378900</v>
      </c>
    </row>
    <row r="5" spans="1:11" x14ac:dyDescent="0.25">
      <c r="A5" t="s">
        <v>81</v>
      </c>
      <c r="B5" s="23">
        <f>B4-C2</f>
        <v>5347035.7142857136</v>
      </c>
      <c r="C5" s="9"/>
      <c r="E5" t="s">
        <v>81</v>
      </c>
      <c r="F5" s="23">
        <f>F4-G2</f>
        <v>2511560</v>
      </c>
    </row>
    <row r="7" spans="1:11" x14ac:dyDescent="0.25">
      <c r="B7" s="53" t="s">
        <v>86</v>
      </c>
      <c r="C7" s="53"/>
      <c r="F7" s="53" t="s">
        <v>88</v>
      </c>
      <c r="G7" s="53"/>
      <c r="J7" s="53" t="s">
        <v>89</v>
      </c>
      <c r="K7" s="53"/>
    </row>
    <row r="8" spans="1:11" x14ac:dyDescent="0.25">
      <c r="A8" t="s">
        <v>78</v>
      </c>
      <c r="B8" s="23">
        <f>+'libro diario Jun'!D5</f>
        <v>879630</v>
      </c>
      <c r="E8" t="s">
        <v>78</v>
      </c>
      <c r="F8" s="24">
        <f>+'libro diario Jun'!D6</f>
        <v>7145000</v>
      </c>
      <c r="G8" s="25"/>
      <c r="I8" t="s">
        <v>78</v>
      </c>
      <c r="J8" s="23">
        <f>+'libro diario Jun'!D7</f>
        <v>467800</v>
      </c>
    </row>
    <row r="9" spans="1:11" x14ac:dyDescent="0.25">
      <c r="A9" t="s">
        <v>87</v>
      </c>
      <c r="B9" s="24">
        <f>+'libro diario Jun'!D80</f>
        <v>669642.85714285704</v>
      </c>
      <c r="C9" s="25"/>
      <c r="E9" t="s">
        <v>81</v>
      </c>
      <c r="F9" s="23">
        <f>F8</f>
        <v>7145000</v>
      </c>
      <c r="I9" t="s">
        <v>90</v>
      </c>
      <c r="J9" s="24">
        <f>+'libro diario Jun'!D99</f>
        <v>2500</v>
      </c>
      <c r="K9" s="25"/>
    </row>
    <row r="10" spans="1:11" x14ac:dyDescent="0.25">
      <c r="A10" t="s">
        <v>81</v>
      </c>
      <c r="B10" s="23">
        <f>B8+B9</f>
        <v>1549272.857142857</v>
      </c>
      <c r="I10" t="s">
        <v>81</v>
      </c>
      <c r="J10" s="23">
        <f>J8+J9</f>
        <v>470300</v>
      </c>
    </row>
    <row r="12" spans="1:11" x14ac:dyDescent="0.25">
      <c r="B12" s="53" t="s">
        <v>91</v>
      </c>
      <c r="C12" s="53"/>
      <c r="F12" s="53" t="s">
        <v>92</v>
      </c>
      <c r="G12" s="53"/>
      <c r="J12" s="53" t="s">
        <v>93</v>
      </c>
      <c r="K12" s="53"/>
    </row>
    <row r="13" spans="1:11" x14ac:dyDescent="0.25">
      <c r="A13" t="s">
        <v>78</v>
      </c>
      <c r="B13" s="24">
        <f>+'libro diario Jun'!D8</f>
        <v>145000</v>
      </c>
      <c r="C13" s="25"/>
      <c r="E13" t="s">
        <v>78</v>
      </c>
      <c r="F13" s="24">
        <f>+'libro diario Jun'!D9</f>
        <v>2789000</v>
      </c>
      <c r="G13" s="25"/>
      <c r="I13" t="s">
        <v>78</v>
      </c>
      <c r="J13" s="23">
        <f>+'libro diario Jun'!D10</f>
        <v>258790</v>
      </c>
    </row>
    <row r="14" spans="1:11" x14ac:dyDescent="0.25">
      <c r="A14" t="s">
        <v>81</v>
      </c>
      <c r="B14" s="23">
        <f>B13</f>
        <v>145000</v>
      </c>
      <c r="E14" t="s">
        <v>81</v>
      </c>
      <c r="F14" s="23">
        <f>F13</f>
        <v>2789000</v>
      </c>
      <c r="I14" t="s">
        <v>94</v>
      </c>
      <c r="J14" s="24">
        <f>+'libro diario Jun'!D75</f>
        <v>2232.1428571428569</v>
      </c>
      <c r="K14" s="25"/>
    </row>
    <row r="15" spans="1:11" x14ac:dyDescent="0.25">
      <c r="I15" t="s">
        <v>81</v>
      </c>
      <c r="J15" s="23">
        <f>J13+J14</f>
        <v>261022.14285714287</v>
      </c>
    </row>
    <row r="17" spans="1:11" x14ac:dyDescent="0.25">
      <c r="B17" s="53" t="s">
        <v>95</v>
      </c>
      <c r="C17" s="53"/>
      <c r="F17" s="53" t="s">
        <v>96</v>
      </c>
      <c r="G17" s="53"/>
      <c r="J17" s="53" t="s">
        <v>97</v>
      </c>
      <c r="K17" s="53"/>
    </row>
    <row r="18" spans="1:11" x14ac:dyDescent="0.25">
      <c r="A18" t="s">
        <v>78</v>
      </c>
      <c r="B18" s="24">
        <f>+'libro diario Jun'!D11</f>
        <v>2000000</v>
      </c>
      <c r="C18" s="25"/>
      <c r="E18" t="s">
        <v>78</v>
      </c>
      <c r="F18" s="24">
        <f>+'libro diario Jun'!D12</f>
        <v>445550</v>
      </c>
      <c r="G18" s="25"/>
      <c r="I18" t="s">
        <v>78</v>
      </c>
      <c r="J18" s="23">
        <f>+'libro diario Jun'!D13</f>
        <v>798505</v>
      </c>
    </row>
    <row r="19" spans="1:11" x14ac:dyDescent="0.25">
      <c r="A19" t="s">
        <v>81</v>
      </c>
      <c r="B19" s="23">
        <f>B18</f>
        <v>2000000</v>
      </c>
      <c r="E19" t="s">
        <v>81</v>
      </c>
      <c r="F19" s="23">
        <f>F18</f>
        <v>445550</v>
      </c>
      <c r="I19" t="s">
        <v>90</v>
      </c>
      <c r="J19" s="24">
        <f>+'libro diario Jun'!D100</f>
        <v>10009.300000000001</v>
      </c>
      <c r="K19" s="25"/>
    </row>
    <row r="20" spans="1:11" x14ac:dyDescent="0.25">
      <c r="I20" t="s">
        <v>81</v>
      </c>
      <c r="J20" s="23">
        <f>J18+J19</f>
        <v>808514.3</v>
      </c>
    </row>
    <row r="22" spans="1:11" x14ac:dyDescent="0.25">
      <c r="B22" s="53" t="s">
        <v>98</v>
      </c>
      <c r="C22" s="53"/>
      <c r="F22" s="53" t="s">
        <v>99</v>
      </c>
      <c r="G22" s="53"/>
      <c r="J22" s="53" t="s">
        <v>100</v>
      </c>
      <c r="K22" s="53"/>
    </row>
    <row r="23" spans="1:11" x14ac:dyDescent="0.25">
      <c r="A23" t="s">
        <v>78</v>
      </c>
      <c r="B23" s="23">
        <f>+'libro diario Jun'!D14</f>
        <v>12399011</v>
      </c>
      <c r="E23" t="s">
        <v>78</v>
      </c>
      <c r="F23" s="24">
        <f>+'libro diario Jun'!D15</f>
        <v>198730</v>
      </c>
      <c r="G23" s="25"/>
      <c r="I23" t="s">
        <v>78</v>
      </c>
      <c r="J23" s="24">
        <f>+'libro diario Jun'!D16</f>
        <v>96301</v>
      </c>
      <c r="K23" s="25"/>
    </row>
    <row r="24" spans="1:11" x14ac:dyDescent="0.25">
      <c r="A24" t="s">
        <v>80</v>
      </c>
      <c r="B24" s="24">
        <f>+'libro diario Jun'!D57</f>
        <v>1674107.1428571427</v>
      </c>
      <c r="C24" s="25"/>
      <c r="E24" t="s">
        <v>81</v>
      </c>
      <c r="F24" s="23">
        <f>F23</f>
        <v>198730</v>
      </c>
      <c r="I24" t="s">
        <v>81</v>
      </c>
      <c r="J24" s="23">
        <f>J23</f>
        <v>96301</v>
      </c>
    </row>
    <row r="25" spans="1:11" x14ac:dyDescent="0.25">
      <c r="A25" t="s">
        <v>81</v>
      </c>
      <c r="B25" s="23">
        <f>B23+B24</f>
        <v>14073118.142857142</v>
      </c>
    </row>
    <row r="27" spans="1:11" x14ac:dyDescent="0.25">
      <c r="B27" s="53" t="s">
        <v>101</v>
      </c>
      <c r="C27" s="53"/>
      <c r="F27" s="53" t="s">
        <v>102</v>
      </c>
      <c r="G27" s="53"/>
      <c r="J27" s="53" t="s">
        <v>105</v>
      </c>
      <c r="K27" s="53"/>
    </row>
    <row r="28" spans="1:11" x14ac:dyDescent="0.25">
      <c r="A28" t="s">
        <v>78</v>
      </c>
      <c r="B28" s="24">
        <f>+'libro diario Jun'!D17</f>
        <v>4560</v>
      </c>
      <c r="C28" s="25"/>
      <c r="E28" t="s">
        <v>78</v>
      </c>
      <c r="F28" s="23">
        <f>+'libro diario Jun'!D18</f>
        <v>574680</v>
      </c>
      <c r="I28" t="s">
        <v>78</v>
      </c>
      <c r="J28" s="24">
        <f>+'libro diario Jun'!D19</f>
        <v>654780</v>
      </c>
      <c r="K28" s="25"/>
    </row>
    <row r="29" spans="1:11" x14ac:dyDescent="0.25">
      <c r="A29" t="s">
        <v>81</v>
      </c>
      <c r="B29" s="23">
        <f>B28</f>
        <v>4560</v>
      </c>
      <c r="E29" t="s">
        <v>79</v>
      </c>
      <c r="F29" s="23">
        <f>+'libro diario Jun'!D46</f>
        <v>267857.14285714278</v>
      </c>
      <c r="I29" t="s">
        <v>81</v>
      </c>
      <c r="J29" s="23">
        <f>J28</f>
        <v>654780</v>
      </c>
    </row>
    <row r="30" spans="1:11" x14ac:dyDescent="0.25">
      <c r="E30" t="s">
        <v>103</v>
      </c>
      <c r="F30" s="23">
        <f>+'libro diario Jun'!D66</f>
        <v>1285.7142857142856</v>
      </c>
    </row>
    <row r="31" spans="1:11" x14ac:dyDescent="0.25">
      <c r="E31" t="s">
        <v>104</v>
      </c>
      <c r="F31" s="23">
        <f>+'libro diario Jun'!D71</f>
        <v>192.85714285714283</v>
      </c>
    </row>
    <row r="32" spans="1:11" x14ac:dyDescent="0.25">
      <c r="E32" t="s">
        <v>94</v>
      </c>
      <c r="F32" s="23">
        <f>+'libro diario Jun'!D76</f>
        <v>267.85714285714283</v>
      </c>
    </row>
    <row r="33" spans="1:13" x14ac:dyDescent="0.25">
      <c r="E33" t="s">
        <v>87</v>
      </c>
      <c r="F33" s="24">
        <f>+'libro diario Jun'!D81</f>
        <v>80357.142857142841</v>
      </c>
      <c r="G33" s="25"/>
    </row>
    <row r="34" spans="1:13" x14ac:dyDescent="0.25">
      <c r="A34" s="9"/>
      <c r="B34" s="9"/>
      <c r="C34" s="9"/>
      <c r="D34" s="9"/>
      <c r="E34" s="9" t="s">
        <v>81</v>
      </c>
      <c r="F34" s="23">
        <f>SUM(F28:F33)</f>
        <v>924640.7142857142</v>
      </c>
      <c r="G34" s="9"/>
      <c r="H34" s="9"/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5">
      <c r="A36" s="9"/>
      <c r="B36" s="54" t="s">
        <v>106</v>
      </c>
      <c r="C36" s="54"/>
      <c r="D36" s="9"/>
      <c r="E36" s="9"/>
      <c r="F36" s="54" t="s">
        <v>109</v>
      </c>
      <c r="G36" s="54"/>
      <c r="H36" s="9"/>
      <c r="I36" s="9"/>
      <c r="J36" s="54" t="s">
        <v>110</v>
      </c>
      <c r="K36" s="54"/>
      <c r="L36" s="9"/>
      <c r="M36" s="9"/>
    </row>
    <row r="37" spans="1:13" x14ac:dyDescent="0.25">
      <c r="A37" s="9" t="s">
        <v>78</v>
      </c>
      <c r="B37" s="9">
        <f>+'libro diario Jun'!D20</f>
        <v>7890485</v>
      </c>
      <c r="C37" s="27"/>
      <c r="D37" s="9"/>
      <c r="E37" s="9" t="s">
        <v>78</v>
      </c>
      <c r="F37" s="24">
        <f>+'libro diario Jun'!D21</f>
        <v>124587</v>
      </c>
      <c r="G37" s="26"/>
      <c r="H37" s="9"/>
      <c r="I37" s="9" t="s">
        <v>78</v>
      </c>
      <c r="J37" s="23">
        <f>+'libro diario Jun'!D22</f>
        <v>3250000</v>
      </c>
      <c r="K37" s="9"/>
      <c r="L37" s="9"/>
      <c r="M37" s="9"/>
    </row>
    <row r="38" spans="1:13" x14ac:dyDescent="0.25">
      <c r="A38" s="9" t="s">
        <v>84</v>
      </c>
      <c r="B38" s="9">
        <f>+'libro diario Jun'!D51</f>
        <v>525000</v>
      </c>
      <c r="C38" s="27">
        <f>+'libro diario Jun'!E42</f>
        <v>2178719.6</v>
      </c>
      <c r="D38" s="9" t="s">
        <v>107</v>
      </c>
      <c r="E38" s="9" t="s">
        <v>81</v>
      </c>
      <c r="F38" s="23">
        <f>F37</f>
        <v>124587</v>
      </c>
      <c r="G38" s="9"/>
      <c r="H38" s="9"/>
      <c r="I38" s="9" t="s">
        <v>83</v>
      </c>
      <c r="J38" s="23">
        <f>+'libro diario Jun'!D37</f>
        <v>2867340</v>
      </c>
      <c r="K38" s="9"/>
      <c r="L38" s="9"/>
      <c r="M38" s="9"/>
    </row>
    <row r="39" spans="1:13" x14ac:dyDescent="0.25">
      <c r="A39" s="9"/>
      <c r="B39" s="9"/>
      <c r="C39" s="27">
        <f>+'libro diario Jun'!E91</f>
        <v>250000</v>
      </c>
      <c r="D39" s="9" t="s">
        <v>108</v>
      </c>
      <c r="E39" s="9"/>
      <c r="F39" s="9"/>
      <c r="G39" s="9"/>
      <c r="H39" s="9"/>
      <c r="I39" s="9" t="s">
        <v>84</v>
      </c>
      <c r="J39" s="23">
        <f>+'libro diario Jun'!D52</f>
        <v>125000</v>
      </c>
      <c r="K39" s="9">
        <f>+'libro diario Jun'!E47</f>
        <v>1625000</v>
      </c>
      <c r="L39" s="9" t="s">
        <v>79</v>
      </c>
      <c r="M39" s="9"/>
    </row>
    <row r="40" spans="1:13" x14ac:dyDescent="0.25">
      <c r="A40" s="9"/>
      <c r="B40" s="9"/>
      <c r="C40" s="27">
        <f>+'libro diario Jun'!E103</f>
        <v>78884.3</v>
      </c>
      <c r="D40" s="9" t="s">
        <v>90</v>
      </c>
      <c r="E40" s="9"/>
      <c r="F40" s="9"/>
      <c r="G40" s="9"/>
      <c r="H40" s="9"/>
      <c r="I40" s="9"/>
      <c r="J40" s="23"/>
      <c r="K40" s="9">
        <f>+'libro diario Jun'!E62</f>
        <v>3256103</v>
      </c>
      <c r="L40" s="9" t="s">
        <v>111</v>
      </c>
      <c r="M40" s="9"/>
    </row>
    <row r="41" spans="1:13" x14ac:dyDescent="0.25">
      <c r="A41" s="9"/>
      <c r="B41" s="26">
        <f>B37+B38</f>
        <v>8415485</v>
      </c>
      <c r="C41" s="28">
        <f>C38+C39+C40</f>
        <v>2507603.9</v>
      </c>
      <c r="D41" s="9"/>
      <c r="E41" s="9"/>
      <c r="F41" s="9"/>
      <c r="G41" s="9"/>
      <c r="H41" s="9"/>
      <c r="I41" s="9"/>
      <c r="J41" s="23"/>
      <c r="K41" s="9">
        <f>+'libro diario Jun'!E67</f>
        <v>12000</v>
      </c>
      <c r="L41" s="9" t="s">
        <v>103</v>
      </c>
      <c r="M41" s="9"/>
    </row>
    <row r="42" spans="1:13" x14ac:dyDescent="0.25">
      <c r="A42" s="9" t="s">
        <v>81</v>
      </c>
      <c r="B42" s="9">
        <f>B41-C41</f>
        <v>5907881.0999999996</v>
      </c>
      <c r="C42" s="27"/>
      <c r="D42" s="9"/>
      <c r="E42" s="9"/>
      <c r="F42" s="9"/>
      <c r="G42" s="9"/>
      <c r="H42" s="9"/>
      <c r="I42" s="9"/>
      <c r="J42" s="23"/>
      <c r="K42" s="9">
        <f>+'libro diario Jun'!E72</f>
        <v>1800</v>
      </c>
      <c r="L42" s="9" t="s">
        <v>104</v>
      </c>
      <c r="M42" s="9"/>
    </row>
    <row r="43" spans="1:13" x14ac:dyDescent="0.25">
      <c r="A43" s="9"/>
      <c r="B43" s="9"/>
      <c r="C43" s="9"/>
      <c r="D43" s="9"/>
      <c r="E43" s="9"/>
      <c r="F43" s="9"/>
      <c r="G43" s="9"/>
      <c r="H43" s="9"/>
      <c r="I43" s="9"/>
      <c r="J43" s="23"/>
      <c r="K43" s="9">
        <f>+'libro diario Jun'!E77</f>
        <v>2500</v>
      </c>
      <c r="L43" s="9" t="s">
        <v>94</v>
      </c>
      <c r="M43" s="9"/>
    </row>
    <row r="44" spans="1:13" x14ac:dyDescent="0.25">
      <c r="A44" s="9"/>
      <c r="B44" s="9"/>
      <c r="C44" s="9"/>
      <c r="D44" s="9"/>
      <c r="E44" s="9"/>
      <c r="F44" s="9"/>
      <c r="G44" s="9"/>
      <c r="H44" s="9"/>
      <c r="I44" s="9"/>
      <c r="J44" s="23"/>
      <c r="K44" s="9">
        <f>+'libro diario Jun'!E82</f>
        <v>750000</v>
      </c>
      <c r="L44" s="9" t="s">
        <v>87</v>
      </c>
      <c r="M44" s="9"/>
    </row>
    <row r="45" spans="1:13" x14ac:dyDescent="0.25">
      <c r="A45" s="9"/>
      <c r="B45" s="9"/>
      <c r="C45" s="9"/>
      <c r="D45" s="9"/>
      <c r="E45" s="9"/>
      <c r="F45" s="9"/>
      <c r="G45" s="9"/>
      <c r="H45" s="9"/>
      <c r="I45" s="9"/>
      <c r="J45" s="23"/>
      <c r="K45" s="9">
        <f>+'libro diario Jun'!E87</f>
        <v>124649</v>
      </c>
      <c r="L45" s="9" t="s">
        <v>112</v>
      </c>
      <c r="M45" s="9"/>
    </row>
    <row r="46" spans="1:13" x14ac:dyDescent="0.25">
      <c r="A46" s="9"/>
      <c r="B46" s="9"/>
      <c r="C46" s="9"/>
      <c r="D46" s="9"/>
      <c r="E46" s="9"/>
      <c r="F46" s="9"/>
      <c r="G46" s="9"/>
      <c r="H46" s="9"/>
      <c r="I46" s="9"/>
      <c r="J46" s="24">
        <f>J37+J38+J39</f>
        <v>6242340</v>
      </c>
      <c r="K46" s="26">
        <f>K39+K40+K41+K42+K43+K44+K45</f>
        <v>5772052</v>
      </c>
      <c r="L46" s="9"/>
      <c r="M46" s="9"/>
    </row>
    <row r="47" spans="1:13" x14ac:dyDescent="0.25">
      <c r="A47" s="9"/>
      <c r="B47" s="9"/>
      <c r="C47" s="9"/>
      <c r="D47" s="9"/>
      <c r="E47" s="9"/>
      <c r="F47" s="9"/>
      <c r="G47" s="9"/>
      <c r="H47" s="9"/>
      <c r="I47" s="9" t="s">
        <v>81</v>
      </c>
      <c r="J47" s="23">
        <f>J46-K46</f>
        <v>470288</v>
      </c>
      <c r="K47" s="9"/>
      <c r="L47" s="9"/>
      <c r="M47" s="9"/>
    </row>
    <row r="48" spans="1:1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5">
      <c r="A49" s="9"/>
      <c r="B49" s="54" t="s">
        <v>113</v>
      </c>
      <c r="C49" s="54"/>
      <c r="D49" s="9"/>
      <c r="E49" s="9"/>
      <c r="F49" s="54" t="s">
        <v>114</v>
      </c>
      <c r="G49" s="54"/>
      <c r="H49" s="9"/>
      <c r="I49" s="9"/>
      <c r="J49" s="54" t="s">
        <v>115</v>
      </c>
      <c r="K49" s="54"/>
      <c r="L49" s="9"/>
      <c r="M49" s="9"/>
    </row>
    <row r="50" spans="1:13" x14ac:dyDescent="0.25">
      <c r="A50" s="9"/>
      <c r="B50" s="24"/>
      <c r="C50" s="26">
        <f>+'libro diario Jun'!E23</f>
        <v>4569720</v>
      </c>
      <c r="D50" s="9" t="s">
        <v>78</v>
      </c>
      <c r="E50" s="9"/>
      <c r="F50" s="24"/>
      <c r="G50" s="26">
        <f>+'libro diario Jun'!E24</f>
        <v>8975600</v>
      </c>
      <c r="H50" s="9" t="s">
        <v>78</v>
      </c>
      <c r="I50" s="9" t="s">
        <v>112</v>
      </c>
      <c r="J50" s="23">
        <f>+'libro diario Jun'!D86</f>
        <v>45689</v>
      </c>
      <c r="K50" s="9">
        <f>+'libro diario Jun'!E25</f>
        <v>45689</v>
      </c>
      <c r="L50" s="9" t="s">
        <v>78</v>
      </c>
      <c r="M50" s="9"/>
    </row>
    <row r="51" spans="1:13" x14ac:dyDescent="0.25">
      <c r="A51" s="9"/>
      <c r="B51" s="23"/>
      <c r="C51" s="9">
        <f>C50</f>
        <v>4569720</v>
      </c>
      <c r="D51" s="9" t="s">
        <v>81</v>
      </c>
      <c r="E51" s="9"/>
      <c r="F51" s="23"/>
      <c r="G51" s="9">
        <f>G50</f>
        <v>8975600</v>
      </c>
      <c r="H51" s="9" t="s">
        <v>81</v>
      </c>
      <c r="I51" s="9"/>
      <c r="J51" s="23"/>
      <c r="K51" s="9">
        <f>+'libro diario Jun'!E101</f>
        <v>10009.300000000001</v>
      </c>
      <c r="L51" s="9" t="s">
        <v>90</v>
      </c>
      <c r="M51" s="9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24"/>
      <c r="K52" s="26">
        <f>K50+K51</f>
        <v>55698.3</v>
      </c>
      <c r="L52" s="9"/>
      <c r="M52" s="9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23"/>
      <c r="K53" s="9">
        <f>K52-J50</f>
        <v>10009.300000000003</v>
      </c>
      <c r="L53" s="9" t="s">
        <v>81</v>
      </c>
      <c r="M53" s="9"/>
    </row>
    <row r="54" spans="1:13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s="9"/>
      <c r="B55" s="54" t="s">
        <v>116</v>
      </c>
      <c r="C55" s="54"/>
      <c r="D55" s="9"/>
      <c r="E55" s="9"/>
      <c r="F55" s="54" t="s">
        <v>117</v>
      </c>
      <c r="G55" s="54"/>
      <c r="H55" s="9"/>
      <c r="I55" s="9"/>
      <c r="J55" s="54" t="s">
        <v>118</v>
      </c>
      <c r="K55" s="54"/>
      <c r="L55" s="9"/>
      <c r="M55" s="9"/>
    </row>
    <row r="56" spans="1:13" x14ac:dyDescent="0.25">
      <c r="A56" s="9" t="s">
        <v>112</v>
      </c>
      <c r="B56" s="23">
        <f>+'libro diario Jun'!D85</f>
        <v>78960</v>
      </c>
      <c r="C56" s="9">
        <f>+'libro diario Jun'!E26</f>
        <v>78960</v>
      </c>
      <c r="D56" s="9" t="s">
        <v>78</v>
      </c>
      <c r="E56" s="9" t="s">
        <v>108</v>
      </c>
      <c r="F56" s="24">
        <f>+'libro diario Jun'!D90</f>
        <v>250000</v>
      </c>
      <c r="G56" s="26">
        <f>+'libro diario Jun'!E27</f>
        <v>7892200</v>
      </c>
      <c r="H56" s="9" t="s">
        <v>78</v>
      </c>
      <c r="I56" s="9" t="s">
        <v>107</v>
      </c>
      <c r="J56" s="23">
        <f>+'libro diario Jun'!D41</f>
        <v>2178719.6</v>
      </c>
      <c r="K56" s="9">
        <f>+'libro diario Jun'!E28</f>
        <v>5446799</v>
      </c>
      <c r="L56" s="9" t="s">
        <v>78</v>
      </c>
      <c r="M56" s="9"/>
    </row>
    <row r="57" spans="1:13" x14ac:dyDescent="0.25">
      <c r="A57" s="9"/>
      <c r="B57" s="23"/>
      <c r="C57" s="9">
        <f>+'libro diario Jun'!E102</f>
        <v>3815.7000000000003</v>
      </c>
      <c r="D57" s="9" t="s">
        <v>90</v>
      </c>
      <c r="E57" s="9"/>
      <c r="F57" s="23"/>
      <c r="G57" s="9">
        <f>G56-F56</f>
        <v>7642200</v>
      </c>
      <c r="H57" s="9" t="s">
        <v>81</v>
      </c>
      <c r="I57" s="9"/>
      <c r="J57" s="23"/>
      <c r="K57" s="9">
        <f>+'libro diario Jun'!E48</f>
        <v>875000</v>
      </c>
      <c r="L57" s="9" t="s">
        <v>79</v>
      </c>
      <c r="M57" s="9"/>
    </row>
    <row r="58" spans="1:13" x14ac:dyDescent="0.25">
      <c r="A58" s="9"/>
      <c r="B58" s="24"/>
      <c r="C58" s="26">
        <f>C56+C57</f>
        <v>82775.7</v>
      </c>
      <c r="D58" s="9"/>
      <c r="E58" s="9"/>
      <c r="F58" s="9"/>
      <c r="G58" s="9"/>
      <c r="H58" s="9"/>
      <c r="I58" s="9"/>
      <c r="J58" s="24"/>
      <c r="K58" s="26">
        <f>K56+K57</f>
        <v>6321799</v>
      </c>
      <c r="L58" s="9"/>
      <c r="M58" s="9"/>
    </row>
    <row r="59" spans="1:13" x14ac:dyDescent="0.25">
      <c r="A59" s="9"/>
      <c r="B59" s="23"/>
      <c r="C59" s="9">
        <f>C58-B56</f>
        <v>3815.6999999999971</v>
      </c>
      <c r="D59" s="9" t="s">
        <v>81</v>
      </c>
      <c r="E59" s="9"/>
      <c r="F59" s="9"/>
      <c r="G59" s="9"/>
      <c r="H59" s="9"/>
      <c r="I59" s="9"/>
      <c r="J59" s="23"/>
      <c r="K59" s="9">
        <f>K58-J56</f>
        <v>4143079.4</v>
      </c>
      <c r="L59" s="9" t="s">
        <v>81</v>
      </c>
      <c r="M59" s="9"/>
    </row>
    <row r="60" spans="1:1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5">
      <c r="A61" s="9"/>
      <c r="B61" s="54" t="s">
        <v>119</v>
      </c>
      <c r="C61" s="54"/>
      <c r="D61" s="9"/>
      <c r="E61" s="9"/>
      <c r="F61" s="54" t="s">
        <v>120</v>
      </c>
      <c r="G61" s="54"/>
      <c r="H61" s="9"/>
      <c r="I61" s="9"/>
      <c r="J61" s="54" t="s">
        <v>121</v>
      </c>
      <c r="K61" s="54"/>
      <c r="L61" s="9"/>
      <c r="M61" s="9"/>
    </row>
    <row r="62" spans="1:13" x14ac:dyDescent="0.25">
      <c r="A62" s="9"/>
      <c r="B62" s="23"/>
      <c r="C62" s="9">
        <f>+'libro diario Jun'!E29</f>
        <v>1983842</v>
      </c>
      <c r="D62" s="9" t="s">
        <v>78</v>
      </c>
      <c r="E62" s="9" t="s">
        <v>111</v>
      </c>
      <c r="F62" s="9">
        <f>+'libro diario Jun'!D61</f>
        <v>3256103</v>
      </c>
      <c r="G62" s="9">
        <f>+'libro diario Jun'!E30</f>
        <v>3256103</v>
      </c>
      <c r="H62" s="9" t="s">
        <v>78</v>
      </c>
      <c r="I62" s="9"/>
      <c r="J62" s="24"/>
      <c r="K62" s="26">
        <f>+'libro diario Jun'!E31</f>
        <v>6478900</v>
      </c>
      <c r="L62" s="9" t="s">
        <v>78</v>
      </c>
      <c r="M62" s="9"/>
    </row>
    <row r="63" spans="1:13" x14ac:dyDescent="0.25">
      <c r="A63" s="9"/>
      <c r="B63" s="24"/>
      <c r="C63" s="26">
        <f>+'libro diario Jun'!E55</f>
        <v>133928.57142857139</v>
      </c>
      <c r="D63" s="9" t="s">
        <v>84</v>
      </c>
      <c r="E63" s="9"/>
      <c r="F63" s="9"/>
      <c r="G63" s="9">
        <f>G62-F62</f>
        <v>0</v>
      </c>
      <c r="H63" s="9" t="s">
        <v>81</v>
      </c>
      <c r="I63" s="9"/>
      <c r="J63" s="23"/>
      <c r="K63" s="9">
        <f>K62</f>
        <v>6478900</v>
      </c>
      <c r="L63" s="9" t="s">
        <v>81</v>
      </c>
      <c r="M63" s="9"/>
    </row>
    <row r="64" spans="1:13" x14ac:dyDescent="0.25">
      <c r="A64" s="9"/>
      <c r="B64" s="23"/>
      <c r="C64" s="9">
        <f>C62+C63</f>
        <v>2117770.5714285714</v>
      </c>
      <c r="D64" s="9" t="s">
        <v>81</v>
      </c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5">
      <c r="A66" s="9"/>
      <c r="B66" s="54" t="s">
        <v>122</v>
      </c>
      <c r="C66" s="54"/>
      <c r="D66" s="9"/>
      <c r="E66" s="9"/>
      <c r="F66" s="54" t="s">
        <v>123</v>
      </c>
      <c r="G66" s="54"/>
      <c r="H66" s="9"/>
      <c r="I66" s="9"/>
      <c r="J66" s="54" t="s">
        <v>124</v>
      </c>
      <c r="K66" s="54"/>
      <c r="L66" s="9"/>
      <c r="M66" s="9"/>
    </row>
    <row r="67" spans="1:13" x14ac:dyDescent="0.25">
      <c r="A67" s="9"/>
      <c r="B67" s="24"/>
      <c r="C67" s="26">
        <f>+'libro diario Jun'!E32</f>
        <v>3387082</v>
      </c>
      <c r="D67" s="9" t="s">
        <v>78</v>
      </c>
      <c r="E67" s="9"/>
      <c r="F67" s="23"/>
      <c r="G67" s="9">
        <f>+'libro diario Jun'!E33</f>
        <v>16532014</v>
      </c>
      <c r="H67" s="9" t="s">
        <v>78</v>
      </c>
      <c r="I67" s="9" t="s">
        <v>103</v>
      </c>
      <c r="J67" s="24">
        <f>+'libro diario Jun'!D65</f>
        <v>10714.285714285714</v>
      </c>
      <c r="K67" s="26"/>
      <c r="L67" s="9"/>
      <c r="M67" s="9"/>
    </row>
    <row r="68" spans="1:13" x14ac:dyDescent="0.25">
      <c r="A68" s="9"/>
      <c r="B68" s="23"/>
      <c r="C68" s="9">
        <f>C67</f>
        <v>3387082</v>
      </c>
      <c r="D68" s="9" t="s">
        <v>81</v>
      </c>
      <c r="E68" s="9"/>
      <c r="F68" s="24"/>
      <c r="G68" s="26">
        <f>+'libro diario Jun'!E54</f>
        <v>1116071.4285714284</v>
      </c>
      <c r="H68" s="9" t="s">
        <v>84</v>
      </c>
      <c r="I68" s="9" t="s">
        <v>81</v>
      </c>
      <c r="J68" s="23">
        <f>J67</f>
        <v>10714.285714285714</v>
      </c>
      <c r="K68" s="9"/>
      <c r="L68" s="9"/>
      <c r="M68" s="9"/>
    </row>
    <row r="69" spans="1:13" x14ac:dyDescent="0.25">
      <c r="A69" s="9"/>
      <c r="B69" s="9"/>
      <c r="C69" s="9"/>
      <c r="D69" s="9"/>
      <c r="E69" s="9"/>
      <c r="F69" s="23"/>
      <c r="G69" s="9">
        <f>G67+G68</f>
        <v>17648085.428571429</v>
      </c>
      <c r="H69" s="9" t="s">
        <v>81</v>
      </c>
      <c r="I69" s="9"/>
      <c r="J69" s="9"/>
      <c r="K69" s="9"/>
      <c r="L69" s="9"/>
      <c r="M69" s="9"/>
    </row>
    <row r="70" spans="1:1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s="9"/>
      <c r="B71" s="54" t="s">
        <v>125</v>
      </c>
      <c r="C71" s="54"/>
      <c r="D71" s="9"/>
      <c r="E71" s="9"/>
      <c r="F71" s="54" t="s">
        <v>126</v>
      </c>
      <c r="G71" s="54"/>
      <c r="H71" s="9"/>
      <c r="I71" s="9"/>
      <c r="J71" s="54" t="s">
        <v>127</v>
      </c>
      <c r="K71" s="54"/>
      <c r="L71" s="9"/>
      <c r="M71" s="9"/>
    </row>
    <row r="72" spans="1:13" x14ac:dyDescent="0.25">
      <c r="A72" s="9" t="s">
        <v>104</v>
      </c>
      <c r="B72" s="24">
        <f>+'libro diario Jun'!D70</f>
        <v>1607.1428571428569</v>
      </c>
      <c r="C72" s="26"/>
      <c r="D72" s="9"/>
      <c r="E72" s="9" t="s">
        <v>90</v>
      </c>
      <c r="F72" s="24">
        <f>+'libro diario Jun'!D94</f>
        <v>25000</v>
      </c>
      <c r="G72" s="26"/>
      <c r="H72" s="9"/>
      <c r="I72" s="9" t="s">
        <v>90</v>
      </c>
      <c r="J72" s="24">
        <f>+'libro diario Jun'!D95</f>
        <v>40000</v>
      </c>
      <c r="K72" s="26"/>
      <c r="L72" s="9"/>
      <c r="M72" s="9"/>
    </row>
    <row r="73" spans="1:13" x14ac:dyDescent="0.25">
      <c r="A73" s="9" t="s">
        <v>81</v>
      </c>
      <c r="B73" s="23">
        <f>B72</f>
        <v>1607.1428571428569</v>
      </c>
      <c r="C73" s="9"/>
      <c r="D73" s="9"/>
      <c r="E73" s="9" t="s">
        <v>81</v>
      </c>
      <c r="F73" s="23">
        <f>F72</f>
        <v>25000</v>
      </c>
      <c r="G73" s="9"/>
      <c r="H73" s="9"/>
      <c r="I73" s="9" t="s">
        <v>81</v>
      </c>
      <c r="J73" s="23">
        <f>J72</f>
        <v>40000</v>
      </c>
      <c r="K73" s="9"/>
      <c r="L73" s="9"/>
      <c r="M73" s="9"/>
    </row>
    <row r="74" spans="1:1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5">
      <c r="A75" s="9"/>
      <c r="B75" s="54" t="s">
        <v>128</v>
      </c>
      <c r="C75" s="54"/>
      <c r="D75" s="9"/>
      <c r="E75" s="9"/>
      <c r="F75" s="54" t="s">
        <v>129</v>
      </c>
      <c r="G75" s="54"/>
      <c r="H75" s="9"/>
      <c r="I75" s="9"/>
      <c r="J75" s="54" t="s">
        <v>130</v>
      </c>
      <c r="K75" s="54"/>
      <c r="L75" s="9"/>
      <c r="M75" s="9"/>
    </row>
    <row r="76" spans="1:13" x14ac:dyDescent="0.25">
      <c r="A76" s="9" t="s">
        <v>90</v>
      </c>
      <c r="B76" s="24">
        <f>+'libro diario Jun'!D96</f>
        <v>8000</v>
      </c>
      <c r="C76" s="26"/>
      <c r="D76" s="9"/>
      <c r="E76" s="9" t="s">
        <v>90</v>
      </c>
      <c r="F76" s="24">
        <f>+'libro diario Jun'!D97</f>
        <v>6000</v>
      </c>
      <c r="G76" s="26"/>
      <c r="H76" s="9"/>
      <c r="I76" s="9" t="s">
        <v>90</v>
      </c>
      <c r="J76" s="24">
        <f>+'libro diario Jun'!D98</f>
        <v>1200</v>
      </c>
      <c r="K76" s="26"/>
      <c r="L76" s="9"/>
      <c r="M76" s="9"/>
    </row>
    <row r="77" spans="1:13" x14ac:dyDescent="0.25">
      <c r="A77" s="9" t="s">
        <v>81</v>
      </c>
      <c r="B77" s="23">
        <f>B76</f>
        <v>8000</v>
      </c>
      <c r="C77" s="9"/>
      <c r="D77" s="9"/>
      <c r="E77" s="9" t="s">
        <v>81</v>
      </c>
      <c r="F77" s="23">
        <f>F76</f>
        <v>6000</v>
      </c>
      <c r="G77" s="9"/>
      <c r="H77" s="9"/>
      <c r="I77" s="9" t="s">
        <v>81</v>
      </c>
      <c r="J77" s="23">
        <f>J76</f>
        <v>1200</v>
      </c>
      <c r="K77" s="9"/>
      <c r="L77" s="9"/>
      <c r="M77" s="9"/>
    </row>
    <row r="78" spans="1:13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25">
      <c r="A79" s="9"/>
      <c r="B79" s="54"/>
      <c r="C79" s="54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</sheetData>
  <mergeCells count="40">
    <mergeCell ref="B75:C75"/>
    <mergeCell ref="F75:G75"/>
    <mergeCell ref="J75:K75"/>
    <mergeCell ref="B79:C79"/>
    <mergeCell ref="B66:C66"/>
    <mergeCell ref="F66:G66"/>
    <mergeCell ref="J66:K66"/>
    <mergeCell ref="B71:C71"/>
    <mergeCell ref="F71:G71"/>
    <mergeCell ref="J71:K71"/>
    <mergeCell ref="B55:C55"/>
    <mergeCell ref="F55:G55"/>
    <mergeCell ref="J55:K55"/>
    <mergeCell ref="B61:C61"/>
    <mergeCell ref="F61:G61"/>
    <mergeCell ref="J61:K61"/>
    <mergeCell ref="B36:C36"/>
    <mergeCell ref="F36:G36"/>
    <mergeCell ref="J36:K36"/>
    <mergeCell ref="B49:C49"/>
    <mergeCell ref="F49:G49"/>
    <mergeCell ref="J49:K49"/>
    <mergeCell ref="B22:C22"/>
    <mergeCell ref="F22:G22"/>
    <mergeCell ref="J22:K22"/>
    <mergeCell ref="B27:C27"/>
    <mergeCell ref="F27:G27"/>
    <mergeCell ref="J27:K27"/>
    <mergeCell ref="B12:C12"/>
    <mergeCell ref="F12:G12"/>
    <mergeCell ref="J12:K12"/>
    <mergeCell ref="B17:C17"/>
    <mergeCell ref="F17:G17"/>
    <mergeCell ref="J17:K17"/>
    <mergeCell ref="B1:C1"/>
    <mergeCell ref="F1:G1"/>
    <mergeCell ref="J1:K1"/>
    <mergeCell ref="B7:C7"/>
    <mergeCell ref="F7:G7"/>
    <mergeCell ref="J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topLeftCell="A30" zoomScale="112" zoomScaleNormal="112" workbookViewId="0">
      <selection activeCell="F1" sqref="F1"/>
    </sheetView>
  </sheetViews>
  <sheetFormatPr baseColWidth="10" defaultRowHeight="15" x14ac:dyDescent="0.25"/>
  <cols>
    <col min="1" max="1" width="5.140625" customWidth="1"/>
    <col min="2" max="2" width="33.5703125" customWidth="1"/>
    <col min="3" max="4" width="18" customWidth="1"/>
    <col min="5" max="5" width="17.7109375" customWidth="1"/>
    <col min="6" max="6" width="16.85546875" customWidth="1"/>
  </cols>
  <sheetData>
    <row r="1" spans="1:9" ht="15.75" thickBot="1" x14ac:dyDescent="0.3">
      <c r="G1" t="s">
        <v>214</v>
      </c>
      <c r="H1" t="s">
        <v>215</v>
      </c>
      <c r="I1" t="s">
        <v>218</v>
      </c>
    </row>
    <row r="2" spans="1:9" ht="15.75" thickBot="1" x14ac:dyDescent="0.3">
      <c r="A2" s="1"/>
      <c r="B2" s="2" t="s">
        <v>1</v>
      </c>
      <c r="C2" s="3" t="s">
        <v>4</v>
      </c>
      <c r="D2" s="4" t="s">
        <v>5</v>
      </c>
      <c r="E2" s="3" t="s">
        <v>6</v>
      </c>
      <c r="F2" s="4" t="s">
        <v>7</v>
      </c>
    </row>
    <row r="3" spans="1:9" ht="15.75" thickBot="1" x14ac:dyDescent="0.3">
      <c r="A3" s="5"/>
      <c r="B3" s="6" t="s">
        <v>8</v>
      </c>
      <c r="C3" s="14">
        <v>4789000</v>
      </c>
      <c r="D3" s="8">
        <f>+'libro mayor jun'!B3</f>
        <v>2232142.8571428568</v>
      </c>
      <c r="E3" s="7">
        <f>+'libro mayor jun'!C2</f>
        <v>1674107.1428571427</v>
      </c>
      <c r="F3" s="8">
        <f t="shared" ref="F3:F11" si="0">C3+D3-E3</f>
        <v>5347035.7142857136</v>
      </c>
      <c r="G3" t="s">
        <v>216</v>
      </c>
      <c r="H3" t="s">
        <v>219</v>
      </c>
      <c r="I3" t="s">
        <v>224</v>
      </c>
    </row>
    <row r="4" spans="1:9" ht="15.75" thickBot="1" x14ac:dyDescent="0.3">
      <c r="A4" s="5"/>
      <c r="B4" s="6" t="s">
        <v>9</v>
      </c>
      <c r="C4" s="14">
        <v>4778900</v>
      </c>
      <c r="D4" s="8">
        <f>+'libro mayor jun'!F3</f>
        <v>600000</v>
      </c>
      <c r="E4" s="7">
        <f>+'libro mayor jun'!G2</f>
        <v>2867340</v>
      </c>
      <c r="F4" s="8">
        <f t="shared" si="0"/>
        <v>2511560</v>
      </c>
      <c r="G4" t="s">
        <v>216</v>
      </c>
      <c r="H4" t="s">
        <v>219</v>
      </c>
      <c r="I4" t="s">
        <v>224</v>
      </c>
    </row>
    <row r="5" spans="1:9" ht="15.75" thickBot="1" x14ac:dyDescent="0.3">
      <c r="A5" s="5"/>
      <c r="B5" s="6" t="s">
        <v>10</v>
      </c>
      <c r="C5" s="14">
        <v>8956600</v>
      </c>
      <c r="D5" s="8">
        <v>0</v>
      </c>
      <c r="E5" s="7">
        <v>0</v>
      </c>
      <c r="F5" s="8">
        <f t="shared" si="0"/>
        <v>8956600</v>
      </c>
      <c r="G5" t="s">
        <v>216</v>
      </c>
      <c r="H5" t="s">
        <v>219</v>
      </c>
      <c r="I5" t="s">
        <v>225</v>
      </c>
    </row>
    <row r="6" spans="1:9" ht="15.75" thickBot="1" x14ac:dyDescent="0.3">
      <c r="A6" s="5"/>
      <c r="B6" s="6" t="s">
        <v>11</v>
      </c>
      <c r="C6" s="14">
        <v>879630</v>
      </c>
      <c r="D6" s="8">
        <f>+'libro mayor jun'!B9</f>
        <v>669642.85714285704</v>
      </c>
      <c r="E6" s="7">
        <v>0</v>
      </c>
      <c r="F6" s="8">
        <f t="shared" si="0"/>
        <v>1549272.857142857</v>
      </c>
      <c r="G6" t="s">
        <v>216</v>
      </c>
      <c r="H6" t="s">
        <v>219</v>
      </c>
      <c r="I6" t="s">
        <v>225</v>
      </c>
    </row>
    <row r="7" spans="1:9" ht="15.75" thickBot="1" x14ac:dyDescent="0.3">
      <c r="A7" s="5"/>
      <c r="B7" s="6" t="s">
        <v>12</v>
      </c>
      <c r="C7" s="14">
        <v>7145000</v>
      </c>
      <c r="D7" s="8">
        <v>0</v>
      </c>
      <c r="E7" s="7">
        <v>0</v>
      </c>
      <c r="F7" s="8">
        <f t="shared" si="0"/>
        <v>7145000</v>
      </c>
      <c r="G7" t="s">
        <v>216</v>
      </c>
      <c r="H7" t="s">
        <v>219</v>
      </c>
      <c r="I7" t="s">
        <v>224</v>
      </c>
    </row>
    <row r="8" spans="1:9" ht="15.75" thickBot="1" x14ac:dyDescent="0.3">
      <c r="A8" s="5"/>
      <c r="B8" s="6" t="s">
        <v>13</v>
      </c>
      <c r="C8" s="14">
        <v>467800</v>
      </c>
      <c r="D8" s="8">
        <f>+'libro mayor jun'!J9</f>
        <v>2500</v>
      </c>
      <c r="E8" s="7">
        <v>0</v>
      </c>
      <c r="F8" s="8">
        <f t="shared" si="0"/>
        <v>470300</v>
      </c>
      <c r="G8" t="s">
        <v>166</v>
      </c>
      <c r="H8" t="s">
        <v>220</v>
      </c>
      <c r="I8" t="s">
        <v>226</v>
      </c>
    </row>
    <row r="9" spans="1:9" ht="15.75" thickBot="1" x14ac:dyDescent="0.3">
      <c r="A9" s="5"/>
      <c r="B9" s="6" t="s">
        <v>14</v>
      </c>
      <c r="C9" s="14">
        <v>145000</v>
      </c>
      <c r="D9" s="8">
        <v>0</v>
      </c>
      <c r="E9" s="7">
        <v>0</v>
      </c>
      <c r="F9" s="8">
        <f t="shared" si="0"/>
        <v>145000</v>
      </c>
      <c r="G9" t="s">
        <v>166</v>
      </c>
      <c r="H9" t="s">
        <v>220</v>
      </c>
      <c r="I9" t="s">
        <v>226</v>
      </c>
    </row>
    <row r="10" spans="1:9" ht="15.75" thickBot="1" x14ac:dyDescent="0.3">
      <c r="A10" s="5"/>
      <c r="B10" s="6" t="s">
        <v>15</v>
      </c>
      <c r="C10" s="14">
        <v>2789000</v>
      </c>
      <c r="D10" s="8">
        <v>0</v>
      </c>
      <c r="E10" s="7">
        <v>0</v>
      </c>
      <c r="F10" s="8">
        <f t="shared" si="0"/>
        <v>2789000</v>
      </c>
      <c r="G10" t="s">
        <v>166</v>
      </c>
      <c r="H10" t="s">
        <v>220</v>
      </c>
      <c r="I10" t="s">
        <v>226</v>
      </c>
    </row>
    <row r="11" spans="1:9" ht="15.75" thickBot="1" x14ac:dyDescent="0.3">
      <c r="A11" s="5"/>
      <c r="B11" s="6" t="s">
        <v>16</v>
      </c>
      <c r="C11" s="14">
        <v>258790</v>
      </c>
      <c r="D11" s="8">
        <f>+'libro mayor jun'!J14</f>
        <v>2232.1428571428569</v>
      </c>
      <c r="E11" s="7">
        <v>0</v>
      </c>
      <c r="F11" s="8">
        <f t="shared" si="0"/>
        <v>261022.14285714287</v>
      </c>
      <c r="G11" t="s">
        <v>166</v>
      </c>
      <c r="H11" t="s">
        <v>220</v>
      </c>
      <c r="I11" t="s">
        <v>226</v>
      </c>
    </row>
    <row r="12" spans="1:9" ht="15.75" thickBot="1" x14ac:dyDescent="0.3">
      <c r="A12" s="5"/>
      <c r="B12" s="6" t="s">
        <v>17</v>
      </c>
      <c r="C12" s="14">
        <v>2000000</v>
      </c>
      <c r="D12" s="8">
        <v>0</v>
      </c>
      <c r="E12" s="7">
        <v>0</v>
      </c>
      <c r="F12" s="8">
        <f>C12-D12-E12</f>
        <v>2000000</v>
      </c>
      <c r="G12" t="s">
        <v>216</v>
      </c>
      <c r="H12" t="s">
        <v>219</v>
      </c>
      <c r="I12" t="s">
        <v>224</v>
      </c>
    </row>
    <row r="13" spans="1:9" ht="15.75" thickBot="1" x14ac:dyDescent="0.3">
      <c r="A13" s="5"/>
      <c r="B13" s="6" t="s">
        <v>18</v>
      </c>
      <c r="C13" s="14">
        <v>445550</v>
      </c>
      <c r="D13" s="8">
        <v>0</v>
      </c>
      <c r="E13" s="7">
        <v>0</v>
      </c>
      <c r="F13" s="8">
        <f>C13-D13-E13</f>
        <v>445550</v>
      </c>
      <c r="G13" t="s">
        <v>216</v>
      </c>
      <c r="H13" t="s">
        <v>219</v>
      </c>
      <c r="I13" t="s">
        <v>224</v>
      </c>
    </row>
    <row r="14" spans="1:9" ht="15.75" thickBot="1" x14ac:dyDescent="0.3">
      <c r="A14" s="5"/>
      <c r="B14" s="6" t="s">
        <v>19</v>
      </c>
      <c r="C14" s="14">
        <v>798505</v>
      </c>
      <c r="D14" s="8">
        <f>+'libro mayor jun'!J19</f>
        <v>10009.300000000001</v>
      </c>
      <c r="E14" s="7">
        <v>0</v>
      </c>
      <c r="F14" s="8">
        <f t="shared" ref="F14:F41" si="1">C14+D14-E14</f>
        <v>808514.3</v>
      </c>
      <c r="G14" t="s">
        <v>166</v>
      </c>
      <c r="H14" t="s">
        <v>220</v>
      </c>
      <c r="I14" t="s">
        <v>226</v>
      </c>
    </row>
    <row r="15" spans="1:9" ht="15.75" thickBot="1" x14ac:dyDescent="0.3">
      <c r="A15" s="5"/>
      <c r="B15" s="6" t="s">
        <v>20</v>
      </c>
      <c r="C15" s="14">
        <v>12399011</v>
      </c>
      <c r="D15" s="8">
        <f>+'libro mayor jun'!B24</f>
        <v>1674107.1428571427</v>
      </c>
      <c r="E15" s="7">
        <v>0</v>
      </c>
      <c r="F15" s="8">
        <f t="shared" si="1"/>
        <v>14073118.142857142</v>
      </c>
      <c r="G15" t="s">
        <v>166</v>
      </c>
      <c r="H15" t="s">
        <v>221</v>
      </c>
      <c r="I15" t="s">
        <v>226</v>
      </c>
    </row>
    <row r="16" spans="1:9" ht="15.75" thickBot="1" x14ac:dyDescent="0.3">
      <c r="A16" s="5"/>
      <c r="B16" s="6" t="s">
        <v>21</v>
      </c>
      <c r="C16" s="14">
        <v>198730</v>
      </c>
      <c r="D16" s="8">
        <v>0</v>
      </c>
      <c r="E16" s="7">
        <v>0</v>
      </c>
      <c r="F16" s="8">
        <f t="shared" si="1"/>
        <v>198730</v>
      </c>
      <c r="G16" t="s">
        <v>166</v>
      </c>
      <c r="H16" t="s">
        <v>220</v>
      </c>
      <c r="I16" t="s">
        <v>226</v>
      </c>
    </row>
    <row r="17" spans="1:9" ht="15.75" thickBot="1" x14ac:dyDescent="0.3">
      <c r="A17" s="5"/>
      <c r="B17" s="6" t="s">
        <v>22</v>
      </c>
      <c r="C17" s="14">
        <v>96301</v>
      </c>
      <c r="D17" s="8">
        <v>0</v>
      </c>
      <c r="E17" s="7">
        <v>0</v>
      </c>
      <c r="F17" s="8">
        <f t="shared" si="1"/>
        <v>96301</v>
      </c>
      <c r="G17" t="s">
        <v>166</v>
      </c>
      <c r="H17" t="s">
        <v>220</v>
      </c>
      <c r="I17" t="s">
        <v>226</v>
      </c>
    </row>
    <row r="18" spans="1:9" ht="15.75" thickBot="1" x14ac:dyDescent="0.3">
      <c r="A18" s="5"/>
      <c r="B18" s="6" t="s">
        <v>23</v>
      </c>
      <c r="C18" s="14">
        <v>4560</v>
      </c>
      <c r="D18" s="8">
        <v>0</v>
      </c>
      <c r="E18" s="7">
        <v>0</v>
      </c>
      <c r="F18" s="8">
        <f t="shared" si="1"/>
        <v>4560</v>
      </c>
      <c r="G18" t="s">
        <v>166</v>
      </c>
      <c r="H18" t="s">
        <v>220</v>
      </c>
      <c r="I18" t="s">
        <v>226</v>
      </c>
    </row>
    <row r="19" spans="1:9" ht="15.75" thickBot="1" x14ac:dyDescent="0.3">
      <c r="A19" s="5"/>
      <c r="B19" s="6" t="s">
        <v>34</v>
      </c>
      <c r="C19" s="14">
        <v>574680</v>
      </c>
      <c r="D19" s="8">
        <v>349960.71</v>
      </c>
      <c r="E19" s="7">
        <v>0</v>
      </c>
      <c r="F19" s="8">
        <f t="shared" si="1"/>
        <v>924640.71</v>
      </c>
      <c r="G19" t="s">
        <v>216</v>
      </c>
      <c r="H19" t="s">
        <v>219</v>
      </c>
      <c r="I19" t="s">
        <v>224</v>
      </c>
    </row>
    <row r="20" spans="1:9" ht="15.75" thickBot="1" x14ac:dyDescent="0.3">
      <c r="A20" s="5"/>
      <c r="B20" s="6" t="s">
        <v>24</v>
      </c>
      <c r="C20" s="14">
        <v>654780</v>
      </c>
      <c r="D20" s="8">
        <v>0</v>
      </c>
      <c r="E20" s="7">
        <v>0</v>
      </c>
      <c r="F20" s="8">
        <f t="shared" si="1"/>
        <v>654780</v>
      </c>
      <c r="G20" t="s">
        <v>216</v>
      </c>
      <c r="H20" t="s">
        <v>219</v>
      </c>
      <c r="I20" t="s">
        <v>225</v>
      </c>
    </row>
    <row r="21" spans="1:9" ht="15.75" thickBot="1" x14ac:dyDescent="0.3">
      <c r="A21" s="5"/>
      <c r="B21" s="6" t="s">
        <v>25</v>
      </c>
      <c r="C21" s="14">
        <v>7890485</v>
      </c>
      <c r="D21" s="8">
        <v>525000</v>
      </c>
      <c r="E21" s="7">
        <f>+'libro mayor jun'!C41</f>
        <v>2507603.9</v>
      </c>
      <c r="F21" s="8">
        <f t="shared" si="1"/>
        <v>5907881.0999999996</v>
      </c>
      <c r="G21" t="s">
        <v>216</v>
      </c>
      <c r="H21" t="s">
        <v>219</v>
      </c>
      <c r="I21" t="s">
        <v>224</v>
      </c>
    </row>
    <row r="22" spans="1:9" ht="15.75" thickBot="1" x14ac:dyDescent="0.3">
      <c r="A22" s="5"/>
      <c r="B22" s="6" t="s">
        <v>26</v>
      </c>
      <c r="C22" s="14">
        <v>124587</v>
      </c>
      <c r="D22" s="8">
        <v>0</v>
      </c>
      <c r="E22" s="7">
        <v>0</v>
      </c>
      <c r="F22" s="8">
        <f t="shared" si="1"/>
        <v>124587</v>
      </c>
      <c r="G22" t="s">
        <v>216</v>
      </c>
      <c r="H22" t="s">
        <v>219</v>
      </c>
      <c r="I22" t="s">
        <v>225</v>
      </c>
    </row>
    <row r="23" spans="1:9" ht="15.75" thickBot="1" x14ac:dyDescent="0.3">
      <c r="A23" s="5"/>
      <c r="B23" s="6" t="s">
        <v>27</v>
      </c>
      <c r="C23" s="14">
        <v>3250000</v>
      </c>
      <c r="D23" s="8">
        <v>2992340</v>
      </c>
      <c r="E23" s="7">
        <f>+'libro mayor jun'!K46</f>
        <v>5772052</v>
      </c>
      <c r="F23" s="8">
        <f t="shared" si="1"/>
        <v>470288</v>
      </c>
      <c r="G23" t="s">
        <v>216</v>
      </c>
      <c r="H23" t="s">
        <v>219</v>
      </c>
      <c r="I23" t="s">
        <v>224</v>
      </c>
    </row>
    <row r="24" spans="1:9" ht="15.75" thickBot="1" x14ac:dyDescent="0.3">
      <c r="A24" s="5"/>
      <c r="B24" s="6" t="s">
        <v>28</v>
      </c>
      <c r="C24" s="7">
        <v>-4569720</v>
      </c>
      <c r="D24" s="8">
        <v>0</v>
      </c>
      <c r="E24" s="7">
        <v>0</v>
      </c>
      <c r="F24" s="8">
        <f t="shared" si="1"/>
        <v>-4569720</v>
      </c>
      <c r="G24" t="s">
        <v>217</v>
      </c>
      <c r="H24" t="s">
        <v>217</v>
      </c>
      <c r="I24" t="s">
        <v>226</v>
      </c>
    </row>
    <row r="25" spans="1:9" ht="15.75" thickBot="1" x14ac:dyDescent="0.3">
      <c r="A25" s="5"/>
      <c r="B25" s="6" t="s">
        <v>29</v>
      </c>
      <c r="C25" s="7">
        <v>-8975600</v>
      </c>
      <c r="D25" s="8">
        <v>0</v>
      </c>
      <c r="E25" s="7">
        <v>0</v>
      </c>
      <c r="F25" s="8">
        <f t="shared" si="1"/>
        <v>-8975600</v>
      </c>
      <c r="G25" t="s">
        <v>217</v>
      </c>
      <c r="H25" t="s">
        <v>217</v>
      </c>
      <c r="I25" t="s">
        <v>226</v>
      </c>
    </row>
    <row r="26" spans="1:9" ht="15.75" thickBot="1" x14ac:dyDescent="0.3">
      <c r="A26" s="5"/>
      <c r="B26" s="6" t="s">
        <v>30</v>
      </c>
      <c r="C26" s="7">
        <v>-45689</v>
      </c>
      <c r="D26" s="8">
        <f>+'libro mayor jun'!J50</f>
        <v>45689</v>
      </c>
      <c r="E26" s="7">
        <f>+'libro mayor jun'!K51</f>
        <v>10009.300000000001</v>
      </c>
      <c r="F26" s="8">
        <f t="shared" si="1"/>
        <v>-10009.300000000001</v>
      </c>
      <c r="G26" t="s">
        <v>216</v>
      </c>
      <c r="H26" t="s">
        <v>222</v>
      </c>
      <c r="I26" t="s">
        <v>224</v>
      </c>
    </row>
    <row r="27" spans="1:9" ht="15.75" thickBot="1" x14ac:dyDescent="0.3">
      <c r="A27" s="5"/>
      <c r="B27" s="6" t="s">
        <v>41</v>
      </c>
      <c r="C27" s="7">
        <v>-78960</v>
      </c>
      <c r="D27" s="8">
        <f>+'libro mayor jun'!B56</f>
        <v>78960</v>
      </c>
      <c r="E27" s="7">
        <f>+'libro mayor jun'!C57</f>
        <v>3815.7000000000003</v>
      </c>
      <c r="F27" s="8">
        <f t="shared" si="1"/>
        <v>-3815.7000000000003</v>
      </c>
      <c r="G27" t="s">
        <v>216</v>
      </c>
      <c r="H27" t="s">
        <v>222</v>
      </c>
      <c r="I27" t="s">
        <v>224</v>
      </c>
    </row>
    <row r="28" spans="1:9" ht="15.75" thickBot="1" x14ac:dyDescent="0.3">
      <c r="A28" s="5"/>
      <c r="B28" s="6" t="s">
        <v>31</v>
      </c>
      <c r="C28" s="7">
        <v>-7892200</v>
      </c>
      <c r="D28" s="8">
        <f>+'libro mayor jun'!F56</f>
        <v>250000</v>
      </c>
      <c r="E28" s="7">
        <v>0</v>
      </c>
      <c r="F28" s="8">
        <f t="shared" si="1"/>
        <v>-7642200</v>
      </c>
      <c r="G28" t="s">
        <v>216</v>
      </c>
      <c r="H28" t="s">
        <v>222</v>
      </c>
      <c r="I28" t="s">
        <v>224</v>
      </c>
    </row>
    <row r="29" spans="1:9" ht="15.75" thickBot="1" x14ac:dyDescent="0.3">
      <c r="A29" s="5"/>
      <c r="B29" s="6" t="s">
        <v>32</v>
      </c>
      <c r="C29" s="7">
        <v>-5446799</v>
      </c>
      <c r="D29" s="8">
        <f>+'libro mayor jun'!J56</f>
        <v>2178719.6</v>
      </c>
      <c r="E29" s="7">
        <f>+'libro mayor jun'!K57</f>
        <v>875000</v>
      </c>
      <c r="F29" s="8">
        <f t="shared" si="1"/>
        <v>-4143079.4</v>
      </c>
      <c r="G29" t="s">
        <v>216</v>
      </c>
      <c r="H29" t="s">
        <v>222</v>
      </c>
      <c r="I29" t="s">
        <v>224</v>
      </c>
    </row>
    <row r="30" spans="1:9" ht="15.75" thickBot="1" x14ac:dyDescent="0.3">
      <c r="A30" s="5"/>
      <c r="B30" s="6" t="s">
        <v>33</v>
      </c>
      <c r="C30" s="7">
        <v>-1983842</v>
      </c>
      <c r="D30" s="8">
        <v>0</v>
      </c>
      <c r="E30" s="7">
        <f>+'libro mayor jun'!C63</f>
        <v>133928.57142857139</v>
      </c>
      <c r="F30" s="8">
        <f t="shared" si="1"/>
        <v>-2117770.5714285714</v>
      </c>
      <c r="G30" t="s">
        <v>216</v>
      </c>
      <c r="H30" t="s">
        <v>222</v>
      </c>
      <c r="I30" t="s">
        <v>224</v>
      </c>
    </row>
    <row r="31" spans="1:9" ht="15.75" thickBot="1" x14ac:dyDescent="0.3">
      <c r="A31" s="5"/>
      <c r="B31" s="6" t="s">
        <v>35</v>
      </c>
      <c r="C31" s="7">
        <v>-3256103</v>
      </c>
      <c r="D31" s="8">
        <f>+'libro mayor jun'!F62</f>
        <v>3256103</v>
      </c>
      <c r="E31" s="7">
        <v>0</v>
      </c>
      <c r="F31" s="8">
        <f t="shared" si="1"/>
        <v>0</v>
      </c>
      <c r="G31" t="s">
        <v>216</v>
      </c>
      <c r="H31" t="s">
        <v>222</v>
      </c>
      <c r="I31" t="s">
        <v>224</v>
      </c>
    </row>
    <row r="32" spans="1:9" ht="15.75" thickBot="1" x14ac:dyDescent="0.3">
      <c r="A32" s="5"/>
      <c r="B32" s="6" t="s">
        <v>36</v>
      </c>
      <c r="C32" s="7">
        <v>-6478900</v>
      </c>
      <c r="D32" s="8">
        <v>0</v>
      </c>
      <c r="E32" s="7">
        <v>0</v>
      </c>
      <c r="F32" s="8">
        <f t="shared" si="1"/>
        <v>-6478900</v>
      </c>
      <c r="G32" t="s">
        <v>216</v>
      </c>
      <c r="H32" t="s">
        <v>222</v>
      </c>
      <c r="I32" t="s">
        <v>224</v>
      </c>
    </row>
    <row r="33" spans="1:9" ht="15.75" thickBot="1" x14ac:dyDescent="0.3">
      <c r="A33" s="5"/>
      <c r="B33" s="6" t="s">
        <v>37</v>
      </c>
      <c r="C33" s="7">
        <v>-3387082</v>
      </c>
      <c r="D33" s="8">
        <v>0</v>
      </c>
      <c r="E33" s="7">
        <v>0</v>
      </c>
      <c r="F33" s="8">
        <f t="shared" si="1"/>
        <v>-3387082</v>
      </c>
      <c r="G33" t="s">
        <v>217</v>
      </c>
      <c r="H33" t="s">
        <v>217</v>
      </c>
      <c r="I33" t="s">
        <v>226</v>
      </c>
    </row>
    <row r="34" spans="1:9" ht="15.75" thickBot="1" x14ac:dyDescent="0.3">
      <c r="A34" s="5"/>
      <c r="B34" s="6" t="s">
        <v>38</v>
      </c>
      <c r="C34" s="7">
        <v>-16532014</v>
      </c>
      <c r="D34" s="8">
        <v>0</v>
      </c>
      <c r="E34" s="7">
        <f>+'libro mayor jun'!G68</f>
        <v>1116071.4285714284</v>
      </c>
      <c r="F34" s="8">
        <f t="shared" si="1"/>
        <v>-17648085.428571429</v>
      </c>
      <c r="G34" t="s">
        <v>166</v>
      </c>
      <c r="H34" t="s">
        <v>223</v>
      </c>
      <c r="I34" t="s">
        <v>226</v>
      </c>
    </row>
    <row r="35" spans="1:9" ht="15.75" thickBot="1" x14ac:dyDescent="0.3">
      <c r="A35" s="5"/>
      <c r="B35" s="6" t="s">
        <v>131</v>
      </c>
      <c r="C35" s="7">
        <v>0</v>
      </c>
      <c r="D35" s="8">
        <f>+'libro mayor jun'!J67</f>
        <v>10714.285714285714</v>
      </c>
      <c r="E35" s="7">
        <v>0</v>
      </c>
      <c r="F35" s="8">
        <f t="shared" si="1"/>
        <v>10714.285714285714</v>
      </c>
      <c r="G35" t="s">
        <v>216</v>
      </c>
      <c r="H35" t="s">
        <v>219</v>
      </c>
      <c r="I35" t="s">
        <v>225</v>
      </c>
    </row>
    <row r="36" spans="1:9" ht="15.75" thickBot="1" x14ac:dyDescent="0.3">
      <c r="A36" s="5"/>
      <c r="B36" s="6" t="s">
        <v>132</v>
      </c>
      <c r="C36" s="7">
        <v>0</v>
      </c>
      <c r="D36" s="8">
        <f>+'libro mayor jun'!B72</f>
        <v>1607.1428571428569</v>
      </c>
      <c r="E36" s="7">
        <v>0</v>
      </c>
      <c r="F36" s="8">
        <f t="shared" si="1"/>
        <v>1607.1428571428569</v>
      </c>
      <c r="G36" t="s">
        <v>166</v>
      </c>
      <c r="H36" t="s">
        <v>220</v>
      </c>
      <c r="I36" t="s">
        <v>226</v>
      </c>
    </row>
    <row r="37" spans="1:9" ht="15.75" thickBot="1" x14ac:dyDescent="0.3">
      <c r="A37" s="5"/>
      <c r="B37" s="6" t="s">
        <v>70</v>
      </c>
      <c r="C37" s="7">
        <v>0</v>
      </c>
      <c r="D37" s="8">
        <f>+'libro mayor jun'!F72</f>
        <v>25000</v>
      </c>
      <c r="E37" s="7">
        <v>0</v>
      </c>
      <c r="F37" s="8">
        <f t="shared" si="1"/>
        <v>25000</v>
      </c>
      <c r="G37" t="s">
        <v>166</v>
      </c>
      <c r="H37" t="s">
        <v>220</v>
      </c>
      <c r="I37" t="s">
        <v>226</v>
      </c>
    </row>
    <row r="38" spans="1:9" ht="15.75" thickBot="1" x14ac:dyDescent="0.3">
      <c r="A38" s="5"/>
      <c r="B38" s="6" t="s">
        <v>133</v>
      </c>
      <c r="C38" s="7">
        <v>0</v>
      </c>
      <c r="D38" s="8">
        <f>+'libro mayor jun'!J72</f>
        <v>40000</v>
      </c>
      <c r="E38" s="7">
        <v>0</v>
      </c>
      <c r="F38" s="8">
        <f t="shared" si="1"/>
        <v>40000</v>
      </c>
      <c r="G38" t="s">
        <v>166</v>
      </c>
      <c r="H38" t="s">
        <v>220</v>
      </c>
      <c r="I38" t="s">
        <v>226</v>
      </c>
    </row>
    <row r="39" spans="1:9" ht="15.75" thickBot="1" x14ac:dyDescent="0.3">
      <c r="A39" s="5"/>
      <c r="B39" s="6" t="s">
        <v>72</v>
      </c>
      <c r="C39" s="7">
        <v>0</v>
      </c>
      <c r="D39" s="8">
        <f>+'libro mayor jun'!B76</f>
        <v>8000</v>
      </c>
      <c r="E39" s="7">
        <v>0</v>
      </c>
      <c r="F39" s="8">
        <f t="shared" si="1"/>
        <v>8000</v>
      </c>
      <c r="G39" t="s">
        <v>166</v>
      </c>
      <c r="H39" t="s">
        <v>220</v>
      </c>
      <c r="I39" t="s">
        <v>226</v>
      </c>
    </row>
    <row r="40" spans="1:9" ht="15.75" thickBot="1" x14ac:dyDescent="0.3">
      <c r="A40" s="5"/>
      <c r="B40" s="6" t="s">
        <v>73</v>
      </c>
      <c r="C40" s="7">
        <v>0</v>
      </c>
      <c r="D40" s="8">
        <f>+'libro mayor jun'!F76</f>
        <v>6000</v>
      </c>
      <c r="E40" s="7">
        <v>0</v>
      </c>
      <c r="F40" s="8">
        <f t="shared" si="1"/>
        <v>6000</v>
      </c>
      <c r="G40" t="s">
        <v>166</v>
      </c>
      <c r="H40" t="s">
        <v>220</v>
      </c>
      <c r="I40" t="s">
        <v>226</v>
      </c>
    </row>
    <row r="41" spans="1:9" ht="15.75" thickBot="1" x14ac:dyDescent="0.3">
      <c r="A41" s="5"/>
      <c r="B41" s="6" t="s">
        <v>134</v>
      </c>
      <c r="C41" s="7">
        <v>0</v>
      </c>
      <c r="D41" s="8">
        <f>+'libro mayor jun'!J76</f>
        <v>1200</v>
      </c>
      <c r="E41" s="7">
        <v>0</v>
      </c>
      <c r="F41" s="8">
        <f t="shared" si="1"/>
        <v>1200</v>
      </c>
      <c r="G41" t="s">
        <v>166</v>
      </c>
      <c r="H41" t="s">
        <v>220</v>
      </c>
      <c r="I41" t="s">
        <v>226</v>
      </c>
    </row>
    <row r="42" spans="1:9" ht="15.75" thickBot="1" x14ac:dyDescent="0.3">
      <c r="A42" s="5"/>
      <c r="B42" s="6" t="s">
        <v>40</v>
      </c>
      <c r="C42" s="7">
        <f>SUM(C3:C41)</f>
        <v>0</v>
      </c>
      <c r="D42" s="8">
        <f>SUM(D3:D41)</f>
        <v>14959928.038571427</v>
      </c>
      <c r="E42" s="7">
        <f>SUM(E3:E41)</f>
        <v>14959928.042857142</v>
      </c>
      <c r="F42" s="8">
        <f>SUM(F3:F41)</f>
        <v>-4.2857123335124925E-3</v>
      </c>
      <c r="G42" t="s">
        <v>166</v>
      </c>
    </row>
    <row r="43" spans="1:9" ht="15.75" thickBot="1" x14ac:dyDescent="0.3">
      <c r="A43" s="5"/>
      <c r="B43" s="6"/>
      <c r="C43" s="7"/>
      <c r="D43" s="8"/>
      <c r="E43" s="7"/>
      <c r="F43" s="8"/>
    </row>
    <row r="44" spans="1:9" ht="15.75" thickBot="1" x14ac:dyDescent="0.3">
      <c r="A44" s="5"/>
      <c r="B44" s="6"/>
      <c r="C44" s="7"/>
      <c r="D44" s="8"/>
      <c r="E44" s="7"/>
      <c r="F44" s="8"/>
    </row>
    <row r="45" spans="1:9" ht="15.75" thickBot="1" x14ac:dyDescent="0.3">
      <c r="A45" s="5"/>
      <c r="B45" s="6"/>
      <c r="C45" s="7"/>
      <c r="D45" s="8"/>
      <c r="E45" s="7"/>
      <c r="F45" s="8"/>
    </row>
    <row r="46" spans="1:9" ht="15.75" thickBot="1" x14ac:dyDescent="0.3">
      <c r="A46" s="5"/>
      <c r="B46" s="6"/>
      <c r="C46" s="7"/>
      <c r="D46" s="8"/>
      <c r="E46" s="7"/>
      <c r="F46" s="8"/>
    </row>
    <row r="47" spans="1:9" ht="15.75" thickBot="1" x14ac:dyDescent="0.3">
      <c r="A47" s="5"/>
      <c r="B47" s="6"/>
      <c r="C47" s="7"/>
      <c r="D47" s="8"/>
      <c r="E47" s="7"/>
      <c r="F47" s="8"/>
    </row>
    <row r="48" spans="1:9" ht="15.75" thickBot="1" x14ac:dyDescent="0.3">
      <c r="A48" s="5"/>
      <c r="B48" s="6"/>
      <c r="C48" s="7"/>
      <c r="D48" s="8"/>
      <c r="E48" s="7"/>
      <c r="F48" s="8"/>
    </row>
    <row r="49" spans="1:6" ht="15.75" thickBot="1" x14ac:dyDescent="0.3">
      <c r="A49" s="5"/>
      <c r="B49" s="6"/>
      <c r="C49" s="7"/>
      <c r="D49" s="8"/>
      <c r="E49" s="7"/>
      <c r="F49" s="8"/>
    </row>
    <row r="50" spans="1:6" ht="15.75" thickBot="1" x14ac:dyDescent="0.3">
      <c r="A50" s="5"/>
      <c r="B50" s="6"/>
      <c r="C50" s="7"/>
      <c r="D50" s="8"/>
      <c r="E50" s="7"/>
      <c r="F50" s="8"/>
    </row>
    <row r="51" spans="1:6" ht="15.75" thickBot="1" x14ac:dyDescent="0.3">
      <c r="A51" s="5"/>
      <c r="B51" s="6"/>
      <c r="C51" s="7"/>
      <c r="D51" s="8"/>
      <c r="E51" s="7"/>
      <c r="F51" s="8"/>
    </row>
    <row r="52" spans="1:6" ht="15.75" thickBot="1" x14ac:dyDescent="0.3">
      <c r="A52" s="5"/>
      <c r="B52" s="6"/>
      <c r="C52" s="7"/>
      <c r="D52" s="8"/>
      <c r="E52" s="7"/>
      <c r="F52" s="8"/>
    </row>
    <row r="53" spans="1:6" ht="15.75" thickBot="1" x14ac:dyDescent="0.3">
      <c r="A53" s="5"/>
      <c r="B53" s="6"/>
      <c r="C53" s="7"/>
      <c r="D53" s="8"/>
      <c r="E53" s="7"/>
      <c r="F53" s="8"/>
    </row>
    <row r="54" spans="1:6" ht="15.75" thickBot="1" x14ac:dyDescent="0.3">
      <c r="A54" s="5"/>
      <c r="B54" s="6"/>
      <c r="C54" s="7"/>
      <c r="D54" s="8"/>
      <c r="E54" s="7"/>
      <c r="F54" s="8"/>
    </row>
    <row r="55" spans="1:6" ht="15.75" thickBot="1" x14ac:dyDescent="0.3">
      <c r="A55" s="5"/>
      <c r="B55" s="6"/>
      <c r="C55" s="7"/>
      <c r="D55" s="8"/>
      <c r="E55" s="7"/>
      <c r="F55" s="8"/>
    </row>
    <row r="56" spans="1:6" ht="15.75" thickBot="1" x14ac:dyDescent="0.3">
      <c r="A56" s="5"/>
      <c r="B56" s="6"/>
      <c r="C56" s="7"/>
      <c r="D56" s="8"/>
      <c r="E56" s="7"/>
      <c r="F56" s="8"/>
    </row>
    <row r="57" spans="1:6" ht="15.75" thickBot="1" x14ac:dyDescent="0.3">
      <c r="A57" s="5"/>
      <c r="B57" s="6"/>
      <c r="C57" s="7"/>
      <c r="D57" s="8"/>
      <c r="E57" s="7"/>
      <c r="F57" s="8"/>
    </row>
    <row r="58" spans="1:6" ht="15.75" thickBot="1" x14ac:dyDescent="0.3">
      <c r="A58" s="5"/>
      <c r="B58" s="6"/>
      <c r="C58" s="7"/>
      <c r="D58" s="8"/>
      <c r="E58" s="7"/>
      <c r="F58" s="8"/>
    </row>
    <row r="59" spans="1:6" ht="15.75" thickBot="1" x14ac:dyDescent="0.3">
      <c r="A59" s="5"/>
      <c r="B59" s="6"/>
      <c r="C59" s="7"/>
      <c r="D59" s="8"/>
      <c r="E59" s="7"/>
      <c r="F59" s="8"/>
    </row>
    <row r="60" spans="1:6" ht="15.75" thickBot="1" x14ac:dyDescent="0.3">
      <c r="A60" s="5"/>
      <c r="B60" s="6"/>
      <c r="C60" s="7"/>
      <c r="D60" s="8"/>
      <c r="E60" s="7"/>
      <c r="F60" s="8"/>
    </row>
    <row r="61" spans="1:6" ht="15.75" thickBot="1" x14ac:dyDescent="0.3">
      <c r="A61" s="5"/>
      <c r="B61" s="6"/>
      <c r="C61" s="7"/>
      <c r="D61" s="8"/>
      <c r="E61" s="7"/>
      <c r="F61" s="8"/>
    </row>
  </sheetData>
  <autoFilter ref="A1:I49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5E16-DC19-4023-83B0-0BBB774B7D4E}">
  <dimension ref="A1:F19"/>
  <sheetViews>
    <sheetView workbookViewId="0">
      <selection activeCell="B10" sqref="B10"/>
    </sheetView>
  </sheetViews>
  <sheetFormatPr baseColWidth="10" defaultRowHeight="15" x14ac:dyDescent="0.25"/>
  <cols>
    <col min="1" max="1" width="37.28515625" customWidth="1"/>
    <col min="2" max="2" width="23.7109375" customWidth="1"/>
  </cols>
  <sheetData>
    <row r="1" spans="1:6" x14ac:dyDescent="0.25">
      <c r="A1" s="53" t="s">
        <v>204</v>
      </c>
      <c r="B1" s="53"/>
      <c r="C1" s="53"/>
    </row>
    <row r="2" spans="1:6" x14ac:dyDescent="0.25">
      <c r="A2" s="53" t="s">
        <v>206</v>
      </c>
      <c r="B2" s="53"/>
      <c r="C2" s="53"/>
    </row>
    <row r="3" spans="1:6" x14ac:dyDescent="0.25">
      <c r="A3" s="53" t="s">
        <v>205</v>
      </c>
      <c r="B3" s="53"/>
      <c r="C3" s="53"/>
    </row>
    <row r="4" spans="1:6" x14ac:dyDescent="0.25">
      <c r="A4" s="32" t="s">
        <v>38</v>
      </c>
      <c r="B4" s="32">
        <v>17648085.428571399</v>
      </c>
      <c r="C4" s="32"/>
      <c r="D4" s="32"/>
      <c r="E4" s="32"/>
      <c r="F4" s="32"/>
    </row>
    <row r="5" spans="1:6" x14ac:dyDescent="0.25">
      <c r="A5" s="32" t="s">
        <v>167</v>
      </c>
      <c r="B5" s="32">
        <v>0</v>
      </c>
      <c r="C5" s="32"/>
      <c r="D5" s="32"/>
      <c r="E5" s="32"/>
      <c r="F5" s="32"/>
    </row>
    <row r="6" spans="1:6" x14ac:dyDescent="0.25">
      <c r="A6" s="32" t="s">
        <v>168</v>
      </c>
      <c r="B6" s="32">
        <f>B4-B5</f>
        <v>17648085.428571399</v>
      </c>
      <c r="C6" s="32"/>
      <c r="D6" s="32"/>
      <c r="E6" s="32"/>
      <c r="F6" s="32"/>
    </row>
    <row r="7" spans="1:6" x14ac:dyDescent="0.25">
      <c r="A7" s="32" t="s">
        <v>169</v>
      </c>
      <c r="B7" s="32">
        <f>'balance de saldos jun'!F15</f>
        <v>14073118.142857142</v>
      </c>
      <c r="C7" s="32"/>
      <c r="D7" s="32"/>
      <c r="E7" s="32"/>
      <c r="F7" s="32"/>
    </row>
    <row r="8" spans="1:6" x14ac:dyDescent="0.25">
      <c r="A8" s="32" t="s">
        <v>170</v>
      </c>
      <c r="B8" s="32">
        <f>B4-B7</f>
        <v>3574967.2857142575</v>
      </c>
      <c r="C8" s="32"/>
      <c r="D8" s="32"/>
      <c r="E8" s="32"/>
      <c r="F8" s="32"/>
    </row>
    <row r="9" spans="1:6" x14ac:dyDescent="0.25">
      <c r="A9" s="32" t="s">
        <v>171</v>
      </c>
      <c r="B9" s="32">
        <f>'balance de saldos jun'!F8+'balance de saldos jun'!F9+'balance de saldos jun'!F10+'balance de saldos jun'!F11+'balance de saldos jun'!F14+'balance de saldos jun'!F16+'balance de saldos jun'!F17+'balance de saldos jun'!F18+'balance de saldos jun'!F36+'balance de saldos jun'!F37+'balance de saldos jun'!F38+'balance de saldos jun'!F39+'balance de saldos jun'!F40+'balance de saldos jun'!F41</f>
        <v>4855234.5857142853</v>
      </c>
      <c r="C9" s="32"/>
      <c r="D9" s="32"/>
      <c r="E9" s="32"/>
      <c r="F9" s="32"/>
    </row>
    <row r="10" spans="1:6" x14ac:dyDescent="0.25">
      <c r="A10" s="32" t="s">
        <v>172</v>
      </c>
      <c r="B10" s="32">
        <f>B8-B9</f>
        <v>-1280267.3000000278</v>
      </c>
      <c r="C10" s="32"/>
      <c r="D10" s="32"/>
      <c r="E10" s="32"/>
      <c r="F10" s="32"/>
    </row>
    <row r="11" spans="1:6" x14ac:dyDescent="0.25">
      <c r="A11" s="32" t="s">
        <v>175</v>
      </c>
      <c r="B11" s="32">
        <v>0</v>
      </c>
      <c r="C11" s="32"/>
      <c r="D11" s="32"/>
      <c r="E11" s="32"/>
      <c r="F11" s="32"/>
    </row>
    <row r="12" spans="1:6" x14ac:dyDescent="0.25">
      <c r="A12" s="32" t="s">
        <v>173</v>
      </c>
      <c r="B12" s="32">
        <f>B10-B11</f>
        <v>-1280267.3000000278</v>
      </c>
      <c r="C12" s="32"/>
      <c r="D12" s="32"/>
      <c r="E12" s="32"/>
      <c r="F12" s="32"/>
    </row>
    <row r="13" spans="1:6" x14ac:dyDescent="0.25">
      <c r="A13" s="32" t="s">
        <v>174</v>
      </c>
      <c r="B13" s="32">
        <v>0</v>
      </c>
      <c r="C13" s="32"/>
      <c r="D13" s="32"/>
      <c r="E13" s="32"/>
      <c r="F13" s="32"/>
    </row>
    <row r="14" spans="1:6" ht="15.75" thickBot="1" x14ac:dyDescent="0.3">
      <c r="A14" s="32" t="s">
        <v>208</v>
      </c>
      <c r="B14" s="33">
        <f>B12</f>
        <v>-1280267.3000000278</v>
      </c>
      <c r="C14" s="32"/>
      <c r="D14" s="32"/>
      <c r="E14" s="32"/>
      <c r="F14" s="32"/>
    </row>
    <row r="15" spans="1:6" ht="15.75" thickTop="1" x14ac:dyDescent="0.25">
      <c r="B15" s="32"/>
      <c r="C15" s="32"/>
      <c r="D15" s="32"/>
      <c r="E15" s="32"/>
      <c r="F15" s="32"/>
    </row>
    <row r="16" spans="1:6" x14ac:dyDescent="0.25">
      <c r="B16" s="32"/>
      <c r="C16" s="32"/>
      <c r="D16" s="32"/>
      <c r="E16" s="32"/>
      <c r="F16" s="32"/>
    </row>
    <row r="17" spans="2:6" x14ac:dyDescent="0.25">
      <c r="B17" s="32"/>
      <c r="C17" s="32"/>
      <c r="D17" s="32"/>
      <c r="E17" s="32"/>
      <c r="F17" s="32"/>
    </row>
    <row r="18" spans="2:6" x14ac:dyDescent="0.25">
      <c r="B18" s="32"/>
      <c r="C18" s="32"/>
      <c r="D18" s="32"/>
      <c r="E18" s="32"/>
      <c r="F18" s="32"/>
    </row>
    <row r="19" spans="2:6" x14ac:dyDescent="0.25">
      <c r="B19" s="32"/>
      <c r="C19" s="32"/>
      <c r="D19" s="32"/>
      <c r="E19" s="32"/>
      <c r="F19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A712-665D-44D0-85D3-04DDBF45490F}">
  <dimension ref="A1:G53"/>
  <sheetViews>
    <sheetView workbookViewId="0">
      <selection activeCell="A52" sqref="A52"/>
    </sheetView>
  </sheetViews>
  <sheetFormatPr baseColWidth="10" defaultRowHeight="15" x14ac:dyDescent="0.25"/>
  <cols>
    <col min="1" max="1" width="39" customWidth="1"/>
    <col min="2" max="2" width="22.85546875" customWidth="1"/>
    <col min="3" max="3" width="12" bestFit="1" customWidth="1"/>
  </cols>
  <sheetData>
    <row r="1" spans="1:7" x14ac:dyDescent="0.25">
      <c r="A1" s="53" t="s">
        <v>204</v>
      </c>
      <c r="B1" s="53"/>
      <c r="C1" s="53"/>
    </row>
    <row r="2" spans="1:7" x14ac:dyDescent="0.25">
      <c r="A2" s="53" t="s">
        <v>207</v>
      </c>
      <c r="B2" s="53"/>
      <c r="C2" s="53"/>
    </row>
    <row r="3" spans="1:7" x14ac:dyDescent="0.25">
      <c r="A3" s="53" t="s">
        <v>205</v>
      </c>
      <c r="B3" s="53"/>
      <c r="C3" s="53"/>
    </row>
    <row r="4" spans="1:7" x14ac:dyDescent="0.25">
      <c r="A4" t="s">
        <v>176</v>
      </c>
    </row>
    <row r="5" spans="1:7" x14ac:dyDescent="0.25">
      <c r="A5" s="32" t="s">
        <v>177</v>
      </c>
      <c r="B5" s="32">
        <f>'balance de saldos jun'!F21+'balance de saldos jun'!F23</f>
        <v>6378169.0999999996</v>
      </c>
      <c r="C5" s="32"/>
      <c r="D5" s="32"/>
      <c r="E5" s="32"/>
      <c r="F5" s="32"/>
      <c r="G5" s="32"/>
    </row>
    <row r="6" spans="1:7" x14ac:dyDescent="0.25">
      <c r="A6" s="32" t="s">
        <v>178</v>
      </c>
      <c r="B6" s="32">
        <f>'balance de saldos jun'!F7</f>
        <v>7145000</v>
      </c>
      <c r="C6" s="32"/>
      <c r="D6" s="32"/>
      <c r="E6" s="32"/>
      <c r="F6" s="32"/>
      <c r="G6" s="32"/>
    </row>
    <row r="7" spans="1:7" x14ac:dyDescent="0.25">
      <c r="A7" s="32" t="s">
        <v>9</v>
      </c>
      <c r="B7" s="32">
        <f>'balance de saldos jun'!F4</f>
        <v>2511560</v>
      </c>
      <c r="C7" s="32"/>
      <c r="D7" s="32"/>
      <c r="E7" s="32"/>
      <c r="F7" s="32"/>
      <c r="G7" s="32"/>
    </row>
    <row r="8" spans="1:7" x14ac:dyDescent="0.25">
      <c r="A8" s="32" t="s">
        <v>179</v>
      </c>
      <c r="B8" s="32">
        <v>0</v>
      </c>
      <c r="C8" s="32"/>
      <c r="D8" s="32"/>
      <c r="E8" s="32"/>
      <c r="F8" s="32"/>
      <c r="G8" s="32"/>
    </row>
    <row r="9" spans="1:7" x14ac:dyDescent="0.25">
      <c r="A9" s="32" t="s">
        <v>180</v>
      </c>
      <c r="B9" s="32">
        <f>B7-B8</f>
        <v>2511560</v>
      </c>
      <c r="C9" s="32"/>
      <c r="D9" s="32"/>
      <c r="E9" s="32"/>
      <c r="F9" s="32"/>
      <c r="G9" s="32"/>
    </row>
    <row r="10" spans="1:7" x14ac:dyDescent="0.25">
      <c r="A10" s="32" t="s">
        <v>181</v>
      </c>
      <c r="B10" s="32">
        <f>'balance de saldos jun'!F3</f>
        <v>5347035.7142857136</v>
      </c>
      <c r="C10" s="32"/>
      <c r="D10" s="32"/>
      <c r="E10" s="32"/>
      <c r="F10" s="32"/>
      <c r="G10" s="32"/>
    </row>
    <row r="11" spans="1:7" x14ac:dyDescent="0.25">
      <c r="A11" s="32" t="s">
        <v>18</v>
      </c>
      <c r="B11" s="32">
        <f>'balance de saldos jun'!F13</f>
        <v>445550</v>
      </c>
      <c r="C11" s="32"/>
      <c r="D11" s="32"/>
      <c r="E11" s="32"/>
      <c r="F11" s="32"/>
      <c r="G11" s="32"/>
    </row>
    <row r="12" spans="1:7" x14ac:dyDescent="0.25">
      <c r="A12" s="32" t="s">
        <v>17</v>
      </c>
      <c r="B12" s="32">
        <f>'balance de saldos jun'!F12</f>
        <v>2000000</v>
      </c>
      <c r="C12" s="32"/>
      <c r="D12" s="32"/>
      <c r="E12" s="32"/>
      <c r="F12" s="32"/>
      <c r="G12" s="32"/>
    </row>
    <row r="13" spans="1:7" x14ac:dyDescent="0.25">
      <c r="A13" s="32" t="s">
        <v>213</v>
      </c>
      <c r="B13" s="32">
        <f>'balance de saldos jun'!F19</f>
        <v>924640.71</v>
      </c>
      <c r="C13" s="32"/>
      <c r="D13" s="32"/>
      <c r="E13" s="32"/>
      <c r="F13" s="32"/>
      <c r="G13" s="32"/>
    </row>
    <row r="14" spans="1:7" ht="15.75" thickBot="1" x14ac:dyDescent="0.3">
      <c r="A14" s="32" t="s">
        <v>182</v>
      </c>
      <c r="B14" s="33">
        <f>B5+B6+B9+B10+B11+B13+B12</f>
        <v>24751955.524285715</v>
      </c>
      <c r="C14" s="32"/>
      <c r="D14" s="32"/>
      <c r="E14" s="32"/>
      <c r="F14" s="32"/>
      <c r="G14" s="32"/>
    </row>
    <row r="15" spans="1:7" ht="15.75" thickTop="1" x14ac:dyDescent="0.25">
      <c r="A15" s="32"/>
      <c r="B15" s="32"/>
      <c r="C15" s="32"/>
      <c r="D15" s="32"/>
      <c r="E15" s="32"/>
      <c r="F15" s="32"/>
      <c r="G15" s="32"/>
    </row>
    <row r="16" spans="1:7" x14ac:dyDescent="0.25">
      <c r="A16" s="32" t="s">
        <v>183</v>
      </c>
      <c r="B16" s="32"/>
      <c r="C16" s="32"/>
      <c r="D16" s="32"/>
      <c r="E16" s="32"/>
      <c r="F16" s="32"/>
      <c r="G16" s="32"/>
    </row>
    <row r="17" spans="1:7" x14ac:dyDescent="0.25">
      <c r="A17" s="32" t="s">
        <v>184</v>
      </c>
      <c r="B17" s="32">
        <v>0</v>
      </c>
      <c r="C17" s="32"/>
      <c r="D17" s="32"/>
      <c r="E17" s="32"/>
      <c r="F17" s="32"/>
      <c r="G17" s="32"/>
    </row>
    <row r="18" spans="1:7" x14ac:dyDescent="0.25">
      <c r="A18" s="32" t="s">
        <v>17</v>
      </c>
      <c r="B18" s="32">
        <v>0</v>
      </c>
      <c r="C18" s="32"/>
      <c r="D18" s="32"/>
      <c r="E18" s="32"/>
      <c r="F18" s="32"/>
      <c r="G18" s="32"/>
    </row>
    <row r="19" spans="1:7" x14ac:dyDescent="0.25">
      <c r="A19" s="32" t="s">
        <v>185</v>
      </c>
      <c r="B19" s="32">
        <f>'balance de saldos jun'!F5+'balance de saldos jun'!F6+'balance de saldos jun'!F20+'balance de saldos jun'!F22+'balance de saldos jun'!F35</f>
        <v>11295954.142857142</v>
      </c>
      <c r="C19" s="32"/>
      <c r="D19" s="32"/>
      <c r="E19" s="32"/>
      <c r="F19" s="32"/>
      <c r="G19" s="32"/>
    </row>
    <row r="20" spans="1:7" x14ac:dyDescent="0.25">
      <c r="A20" s="32" t="s">
        <v>186</v>
      </c>
      <c r="B20" s="32">
        <v>0</v>
      </c>
      <c r="C20" s="32"/>
      <c r="D20" s="32"/>
      <c r="E20" s="32"/>
      <c r="F20" s="32"/>
      <c r="G20" s="32"/>
    </row>
    <row r="21" spans="1:7" x14ac:dyDescent="0.25">
      <c r="A21" s="32" t="s">
        <v>187</v>
      </c>
      <c r="B21" s="32">
        <f>B19-B20</f>
        <v>11295954.142857142</v>
      </c>
      <c r="C21" s="32"/>
      <c r="D21" s="32"/>
      <c r="E21" s="32"/>
      <c r="F21" s="32"/>
      <c r="G21" s="32"/>
    </row>
    <row r="22" spans="1:7" ht="15.75" thickBot="1" x14ac:dyDescent="0.3">
      <c r="A22" s="32" t="s">
        <v>188</v>
      </c>
      <c r="B22" s="33">
        <f>B21</f>
        <v>11295954.142857142</v>
      </c>
      <c r="C22" s="32"/>
      <c r="D22" s="32"/>
      <c r="E22" s="32"/>
      <c r="F22" s="32"/>
      <c r="G22" s="32"/>
    </row>
    <row r="23" spans="1:7" ht="15.75" thickTop="1" x14ac:dyDescent="0.25">
      <c r="A23" s="32"/>
      <c r="B23" s="32"/>
      <c r="C23" s="32"/>
      <c r="D23" s="32"/>
      <c r="E23" s="32"/>
      <c r="F23" s="32"/>
      <c r="G23" s="32"/>
    </row>
    <row r="24" spans="1:7" ht="15.75" thickBot="1" x14ac:dyDescent="0.3">
      <c r="A24" s="32" t="s">
        <v>189</v>
      </c>
      <c r="B24" s="33">
        <f>B14+B22</f>
        <v>36047909.667142853</v>
      </c>
      <c r="C24" s="32"/>
      <c r="D24" s="32"/>
      <c r="E24" s="32"/>
      <c r="F24" s="32"/>
      <c r="G24" s="32"/>
    </row>
    <row r="25" spans="1:7" ht="15.75" thickTop="1" x14ac:dyDescent="0.25">
      <c r="A25" s="32"/>
      <c r="B25" s="32"/>
      <c r="C25" s="32"/>
      <c r="D25" s="32"/>
      <c r="E25" s="32"/>
      <c r="F25" s="32"/>
      <c r="G25" s="32"/>
    </row>
    <row r="26" spans="1:7" x14ac:dyDescent="0.25">
      <c r="A26" s="32" t="s">
        <v>190</v>
      </c>
      <c r="B26" s="32"/>
      <c r="C26" s="32"/>
      <c r="D26" s="32"/>
      <c r="E26" s="32"/>
      <c r="F26" s="32"/>
      <c r="G26" s="32"/>
    </row>
    <row r="27" spans="1:7" x14ac:dyDescent="0.25">
      <c r="A27" s="32" t="s">
        <v>145</v>
      </c>
      <c r="B27" s="32">
        <v>6478900</v>
      </c>
      <c r="C27" s="32"/>
      <c r="D27" s="32"/>
      <c r="E27" s="32"/>
      <c r="F27" s="32"/>
      <c r="G27" s="32"/>
    </row>
    <row r="28" spans="1:7" x14ac:dyDescent="0.25">
      <c r="A28" s="32" t="s">
        <v>191</v>
      </c>
      <c r="B28" s="32">
        <v>7642200</v>
      </c>
      <c r="C28" s="32"/>
      <c r="D28" s="32"/>
      <c r="E28" s="32"/>
      <c r="F28" s="32"/>
      <c r="G28" s="32"/>
    </row>
    <row r="29" spans="1:7" x14ac:dyDescent="0.25">
      <c r="A29" s="32" t="s">
        <v>35</v>
      </c>
      <c r="B29" s="32">
        <v>0</v>
      </c>
      <c r="C29" s="32"/>
      <c r="D29" s="32"/>
      <c r="E29" s="32"/>
      <c r="F29" s="32"/>
      <c r="G29" s="32"/>
    </row>
    <row r="30" spans="1:7" x14ac:dyDescent="0.25">
      <c r="A30" s="32" t="s">
        <v>32</v>
      </c>
      <c r="B30" s="32">
        <v>4143079.4</v>
      </c>
      <c r="C30" s="32"/>
      <c r="D30" s="32"/>
      <c r="E30" s="32"/>
      <c r="F30" s="32"/>
      <c r="G30" s="32"/>
    </row>
    <row r="31" spans="1:7" x14ac:dyDescent="0.25">
      <c r="A31" s="32" t="s">
        <v>192</v>
      </c>
      <c r="B31" s="32">
        <f>C31+D31</f>
        <v>13825</v>
      </c>
      <c r="C31" s="32">
        <v>10009.299999999999</v>
      </c>
      <c r="D31" s="32">
        <v>3815.7</v>
      </c>
      <c r="E31" s="32"/>
      <c r="F31" s="32"/>
      <c r="G31" s="32"/>
    </row>
    <row r="32" spans="1:7" x14ac:dyDescent="0.25">
      <c r="A32" s="32" t="s">
        <v>193</v>
      </c>
      <c r="B32" s="32">
        <v>2117770.57142857</v>
      </c>
      <c r="C32" s="32"/>
      <c r="D32" s="32"/>
      <c r="E32" s="32"/>
      <c r="F32" s="32"/>
      <c r="G32" s="32"/>
    </row>
    <row r="33" spans="1:7" ht="15.75" thickBot="1" x14ac:dyDescent="0.3">
      <c r="A33" s="32" t="s">
        <v>194</v>
      </c>
      <c r="B33" s="33">
        <f>B28+B30+B31+B32+B27</f>
        <v>20395774.971428569</v>
      </c>
      <c r="C33" s="32"/>
      <c r="D33" s="32"/>
      <c r="E33" s="32"/>
      <c r="F33" s="32"/>
      <c r="G33" s="32"/>
    </row>
    <row r="34" spans="1:7" ht="15.75" thickTop="1" x14ac:dyDescent="0.25">
      <c r="A34" s="32"/>
      <c r="B34" s="32"/>
      <c r="C34" s="32"/>
      <c r="D34" s="32"/>
      <c r="E34" s="32"/>
      <c r="F34" s="32"/>
      <c r="G34" s="32"/>
    </row>
    <row r="35" spans="1:7" x14ac:dyDescent="0.25">
      <c r="A35" s="32" t="s">
        <v>195</v>
      </c>
      <c r="B35" s="32"/>
      <c r="C35" s="32"/>
      <c r="D35" s="32"/>
      <c r="E35" s="32"/>
      <c r="F35" s="32"/>
      <c r="G35" s="32"/>
    </row>
    <row r="36" spans="1:7" x14ac:dyDescent="0.25">
      <c r="A36" s="32" t="s">
        <v>191</v>
      </c>
      <c r="B36" s="32">
        <v>0</v>
      </c>
      <c r="C36" s="32"/>
      <c r="D36" s="32"/>
      <c r="E36" s="32"/>
      <c r="F36" s="32"/>
      <c r="G36" s="32"/>
    </row>
    <row r="37" spans="1:7" x14ac:dyDescent="0.25">
      <c r="A37" s="32" t="s">
        <v>196</v>
      </c>
      <c r="B37" s="32">
        <v>0</v>
      </c>
      <c r="C37" s="32"/>
      <c r="D37" s="32"/>
      <c r="E37" s="32"/>
      <c r="F37" s="32"/>
      <c r="G37" s="32"/>
    </row>
    <row r="38" spans="1:7" x14ac:dyDescent="0.25">
      <c r="A38" s="32" t="s">
        <v>197</v>
      </c>
      <c r="B38" s="32">
        <v>0</v>
      </c>
      <c r="C38" s="32"/>
      <c r="D38" s="32"/>
      <c r="E38" s="32"/>
      <c r="F38" s="32"/>
      <c r="G38" s="32"/>
    </row>
    <row r="39" spans="1:7" x14ac:dyDescent="0.25">
      <c r="A39" s="32" t="s">
        <v>198</v>
      </c>
      <c r="B39" s="32">
        <v>0</v>
      </c>
      <c r="C39" s="32"/>
      <c r="D39" s="32"/>
      <c r="E39" s="32"/>
      <c r="F39" s="32"/>
      <c r="G39" s="32"/>
    </row>
    <row r="40" spans="1:7" x14ac:dyDescent="0.25">
      <c r="A40" s="32"/>
      <c r="B40" s="32"/>
      <c r="C40" s="32"/>
      <c r="D40" s="32"/>
      <c r="E40" s="32"/>
      <c r="F40" s="32"/>
      <c r="G40" s="32"/>
    </row>
    <row r="41" spans="1:7" ht="15.75" thickBot="1" x14ac:dyDescent="0.3">
      <c r="A41" s="32" t="s">
        <v>199</v>
      </c>
      <c r="B41" s="33">
        <f>B33</f>
        <v>20395774.971428569</v>
      </c>
      <c r="C41" s="32"/>
      <c r="D41" s="32"/>
      <c r="E41" s="32"/>
      <c r="F41" s="32"/>
      <c r="G41" s="32"/>
    </row>
    <row r="42" spans="1:7" ht="15.75" thickTop="1" x14ac:dyDescent="0.25">
      <c r="A42" s="32"/>
      <c r="B42" s="32"/>
      <c r="C42" s="32"/>
      <c r="D42" s="32"/>
      <c r="E42" s="32"/>
      <c r="F42" s="32"/>
      <c r="G42" s="32"/>
    </row>
    <row r="43" spans="1:7" x14ac:dyDescent="0.25">
      <c r="A43" s="32" t="s">
        <v>200</v>
      </c>
      <c r="B43" s="32"/>
      <c r="C43" s="32"/>
      <c r="D43" s="32"/>
      <c r="E43" s="32"/>
      <c r="F43" s="32"/>
      <c r="G43" s="32"/>
    </row>
    <row r="44" spans="1:7" x14ac:dyDescent="0.25">
      <c r="A44" s="32" t="s">
        <v>200</v>
      </c>
      <c r="B44" s="32">
        <v>8975600</v>
      </c>
      <c r="C44" s="32"/>
      <c r="D44" s="32"/>
      <c r="E44" s="32"/>
      <c r="F44" s="32"/>
      <c r="G44" s="32"/>
    </row>
    <row r="45" spans="1:7" x14ac:dyDescent="0.25">
      <c r="A45" s="32" t="s">
        <v>28</v>
      </c>
      <c r="B45" s="32">
        <v>4569720</v>
      </c>
      <c r="C45" s="32"/>
      <c r="D45" s="32"/>
      <c r="E45" s="32"/>
      <c r="F45" s="32"/>
      <c r="G45" s="32"/>
    </row>
    <row r="46" spans="1:7" x14ac:dyDescent="0.25">
      <c r="A46" s="32" t="s">
        <v>209</v>
      </c>
      <c r="B46" s="32">
        <v>3387082</v>
      </c>
      <c r="C46" s="32"/>
      <c r="D46" s="32"/>
      <c r="E46" s="32"/>
      <c r="F46" s="32"/>
      <c r="G46" s="32"/>
    </row>
    <row r="47" spans="1:7" x14ac:dyDescent="0.25">
      <c r="A47" s="32" t="s">
        <v>201</v>
      </c>
      <c r="B47" s="32">
        <f>'ER JUN'!B14</f>
        <v>-1280267.3000000278</v>
      </c>
      <c r="C47" s="32"/>
      <c r="D47" s="32"/>
      <c r="E47" s="32"/>
      <c r="F47" s="32"/>
      <c r="G47" s="32"/>
    </row>
    <row r="48" spans="1:7" ht="15.75" thickBot="1" x14ac:dyDescent="0.3">
      <c r="A48" s="32" t="s">
        <v>202</v>
      </c>
      <c r="B48" s="33">
        <f>B44+B45+B46+B47</f>
        <v>15652134.699999973</v>
      </c>
      <c r="C48" s="32"/>
      <c r="D48" s="32"/>
      <c r="E48" s="32"/>
      <c r="F48" s="32"/>
      <c r="G48" s="32"/>
    </row>
    <row r="49" spans="1:7" ht="15.75" thickTop="1" x14ac:dyDescent="0.25">
      <c r="A49" s="32"/>
      <c r="B49" s="32"/>
      <c r="C49" s="32"/>
      <c r="D49" s="32"/>
      <c r="E49" s="32"/>
      <c r="F49" s="32"/>
      <c r="G49" s="32"/>
    </row>
    <row r="50" spans="1:7" ht="15.75" thickBot="1" x14ac:dyDescent="0.3">
      <c r="A50" s="32" t="s">
        <v>203</v>
      </c>
      <c r="B50" s="33">
        <f>B41+B48</f>
        <v>36047909.671428546</v>
      </c>
      <c r="C50" s="32"/>
      <c r="D50" s="32"/>
      <c r="E50" s="32"/>
      <c r="F50" s="32"/>
      <c r="G50" s="32"/>
    </row>
    <row r="51" spans="1:7" ht="15.75" thickTop="1" x14ac:dyDescent="0.25">
      <c r="B51" s="32"/>
      <c r="C51" s="32"/>
      <c r="D51" s="32"/>
      <c r="E51" s="32"/>
      <c r="F51" s="32"/>
      <c r="G51" s="32"/>
    </row>
    <row r="52" spans="1:7" x14ac:dyDescent="0.25">
      <c r="B52" s="32"/>
      <c r="C52" s="32"/>
      <c r="D52" s="32"/>
      <c r="E52" s="32"/>
      <c r="F52" s="32"/>
      <c r="G52" s="32"/>
    </row>
    <row r="53" spans="1:7" x14ac:dyDescent="0.25">
      <c r="B53" s="32"/>
      <c r="C53" s="32"/>
      <c r="D53" s="32"/>
      <c r="E53" s="32"/>
      <c r="F53" s="32"/>
      <c r="G53" s="3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3"/>
  <sheetViews>
    <sheetView workbookViewId="0">
      <selection activeCell="F17" sqref="F17"/>
    </sheetView>
  </sheetViews>
  <sheetFormatPr baseColWidth="10" defaultRowHeight="15" x14ac:dyDescent="0.25"/>
  <cols>
    <col min="1" max="1" width="5.140625" customWidth="1"/>
    <col min="2" max="2" width="41.7109375" customWidth="1"/>
    <col min="3" max="3" width="17.7109375" customWidth="1"/>
    <col min="4" max="4" width="17.85546875" customWidth="1"/>
    <col min="5" max="5" width="13" customWidth="1"/>
    <col min="6" max="6" width="12.85546875" customWidth="1"/>
  </cols>
  <sheetData>
    <row r="1" spans="1:4" ht="16.5" thickTop="1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ht="15.75" thickBot="1" x14ac:dyDescent="0.3">
      <c r="A2" s="5" t="s">
        <v>39</v>
      </c>
      <c r="B2" s="6" t="s">
        <v>8</v>
      </c>
      <c r="C2" s="14">
        <v>5347035.7142857136</v>
      </c>
      <c r="D2" s="15"/>
    </row>
    <row r="3" spans="1:4" ht="15.75" thickBot="1" x14ac:dyDescent="0.3">
      <c r="A3" s="5"/>
      <c r="B3" s="6" t="s">
        <v>9</v>
      </c>
      <c r="C3" s="14">
        <v>2511560</v>
      </c>
      <c r="D3" s="15"/>
    </row>
    <row r="4" spans="1:4" ht="15.75" thickBot="1" x14ac:dyDescent="0.3">
      <c r="A4" s="5"/>
      <c r="B4" s="6" t="s">
        <v>10</v>
      </c>
      <c r="C4" s="14">
        <v>8956600</v>
      </c>
      <c r="D4" s="15"/>
    </row>
    <row r="5" spans="1:4" ht="15.75" thickBot="1" x14ac:dyDescent="0.3">
      <c r="A5" s="5"/>
      <c r="B5" s="6" t="s">
        <v>11</v>
      </c>
      <c r="C5" s="14">
        <v>1549272.857142857</v>
      </c>
      <c r="D5" s="15"/>
    </row>
    <row r="6" spans="1:4" ht="15.75" thickBot="1" x14ac:dyDescent="0.3">
      <c r="A6" s="5"/>
      <c r="B6" s="6" t="s">
        <v>12</v>
      </c>
      <c r="C6" s="14">
        <v>7145000</v>
      </c>
      <c r="D6" s="15"/>
    </row>
    <row r="7" spans="1:4" ht="15.75" thickBot="1" x14ac:dyDescent="0.3">
      <c r="A7" s="5"/>
      <c r="B7" s="6" t="s">
        <v>13</v>
      </c>
      <c r="C7" s="14">
        <v>470300</v>
      </c>
      <c r="D7" s="15"/>
    </row>
    <row r="8" spans="1:4" ht="15.75" thickBot="1" x14ac:dyDescent="0.3">
      <c r="A8" s="5"/>
      <c r="B8" s="6" t="s">
        <v>14</v>
      </c>
      <c r="C8" s="14">
        <v>145000</v>
      </c>
      <c r="D8" s="15"/>
    </row>
    <row r="9" spans="1:4" ht="15.75" thickBot="1" x14ac:dyDescent="0.3">
      <c r="A9" s="5"/>
      <c r="B9" s="6" t="s">
        <v>15</v>
      </c>
      <c r="C9" s="14">
        <v>2789000</v>
      </c>
      <c r="D9" s="15"/>
    </row>
    <row r="10" spans="1:4" ht="15.75" thickBot="1" x14ac:dyDescent="0.3">
      <c r="A10" s="5"/>
      <c r="B10" s="6" t="s">
        <v>16</v>
      </c>
      <c r="C10" s="14">
        <v>261022.14285714287</v>
      </c>
      <c r="D10" s="15"/>
    </row>
    <row r="11" spans="1:4" ht="15.75" thickBot="1" x14ac:dyDescent="0.3">
      <c r="A11" s="5"/>
      <c r="B11" s="6" t="s">
        <v>17</v>
      </c>
      <c r="C11" s="14">
        <v>2000000</v>
      </c>
      <c r="D11" s="15"/>
    </row>
    <row r="12" spans="1:4" ht="15.75" thickBot="1" x14ac:dyDescent="0.3">
      <c r="A12" s="5"/>
      <c r="B12" s="6" t="s">
        <v>18</v>
      </c>
      <c r="C12" s="14">
        <v>445550</v>
      </c>
      <c r="D12" s="15"/>
    </row>
    <row r="13" spans="1:4" ht="15.75" thickBot="1" x14ac:dyDescent="0.3">
      <c r="A13" s="5"/>
      <c r="B13" s="6" t="s">
        <v>19</v>
      </c>
      <c r="C13" s="14">
        <v>808514.3</v>
      </c>
      <c r="D13" s="15"/>
    </row>
    <row r="14" spans="1:4" ht="15.75" thickBot="1" x14ac:dyDescent="0.3">
      <c r="A14" s="5"/>
      <c r="B14" s="6" t="s">
        <v>20</v>
      </c>
      <c r="C14" s="14">
        <v>14073118.142857142</v>
      </c>
      <c r="D14" s="15"/>
    </row>
    <row r="15" spans="1:4" ht="15.75" thickBot="1" x14ac:dyDescent="0.3">
      <c r="A15" s="5"/>
      <c r="B15" s="6" t="s">
        <v>21</v>
      </c>
      <c r="C15" s="14">
        <v>198730</v>
      </c>
      <c r="D15" s="15"/>
    </row>
    <row r="16" spans="1:4" ht="15.75" thickBot="1" x14ac:dyDescent="0.3">
      <c r="A16" s="5"/>
      <c r="B16" s="6" t="s">
        <v>22</v>
      </c>
      <c r="C16" s="14">
        <v>96301</v>
      </c>
      <c r="D16" s="15"/>
    </row>
    <row r="17" spans="1:6" ht="15.75" thickBot="1" x14ac:dyDescent="0.3">
      <c r="A17" s="5"/>
      <c r="B17" s="6" t="s">
        <v>23</v>
      </c>
      <c r="C17" s="14">
        <v>4560</v>
      </c>
      <c r="D17" s="15"/>
      <c r="F17" s="57"/>
    </row>
    <row r="18" spans="1:6" ht="15.75" thickBot="1" x14ac:dyDescent="0.3">
      <c r="A18" s="5"/>
      <c r="B18" s="6" t="s">
        <v>34</v>
      </c>
      <c r="C18" s="14">
        <v>924640.71</v>
      </c>
      <c r="D18" s="15"/>
    </row>
    <row r="19" spans="1:6" ht="15.75" thickBot="1" x14ac:dyDescent="0.3">
      <c r="A19" s="5"/>
      <c r="B19" s="6" t="s">
        <v>24</v>
      </c>
      <c r="C19" s="14">
        <v>654780</v>
      </c>
      <c r="D19" s="56"/>
    </row>
    <row r="20" spans="1:6" ht="15.75" thickBot="1" x14ac:dyDescent="0.3">
      <c r="A20" s="5"/>
      <c r="B20" s="6" t="s">
        <v>25</v>
      </c>
      <c r="C20" s="14">
        <v>5907881.0999999996</v>
      </c>
      <c r="D20" s="15"/>
      <c r="E20" s="57"/>
    </row>
    <row r="21" spans="1:6" ht="15.75" thickBot="1" x14ac:dyDescent="0.3">
      <c r="A21" s="5"/>
      <c r="B21" s="6" t="s">
        <v>26</v>
      </c>
      <c r="C21" s="14">
        <v>124587</v>
      </c>
      <c r="D21" s="15"/>
    </row>
    <row r="22" spans="1:6" ht="15.75" thickBot="1" x14ac:dyDescent="0.3">
      <c r="A22" s="5"/>
      <c r="B22" s="6" t="s">
        <v>27</v>
      </c>
      <c r="C22" s="14">
        <v>470288</v>
      </c>
      <c r="D22" s="15"/>
    </row>
    <row r="23" spans="1:6" ht="15.75" thickBot="1" x14ac:dyDescent="0.3">
      <c r="A23" s="5"/>
      <c r="B23" s="6" t="s">
        <v>131</v>
      </c>
      <c r="C23" s="14">
        <v>10714.285714285714</v>
      </c>
      <c r="D23" s="15"/>
    </row>
    <row r="24" spans="1:6" ht="15.75" thickBot="1" x14ac:dyDescent="0.3">
      <c r="A24" s="5"/>
      <c r="B24" s="6" t="s">
        <v>132</v>
      </c>
      <c r="C24" s="14">
        <v>1607.1428571428569</v>
      </c>
      <c r="D24" s="15"/>
    </row>
    <row r="25" spans="1:6" ht="15.75" thickBot="1" x14ac:dyDescent="0.3">
      <c r="A25" s="5"/>
      <c r="B25" s="6" t="s">
        <v>70</v>
      </c>
      <c r="C25" s="14">
        <v>25000</v>
      </c>
      <c r="D25" s="15"/>
    </row>
    <row r="26" spans="1:6" ht="15.75" thickBot="1" x14ac:dyDescent="0.3">
      <c r="A26" s="5"/>
      <c r="B26" s="6" t="s">
        <v>133</v>
      </c>
      <c r="C26" s="14">
        <v>40000</v>
      </c>
      <c r="D26" s="15"/>
    </row>
    <row r="27" spans="1:6" ht="15.75" thickBot="1" x14ac:dyDescent="0.3">
      <c r="A27" s="5"/>
      <c r="B27" s="6" t="s">
        <v>72</v>
      </c>
      <c r="C27" s="14">
        <v>8000</v>
      </c>
      <c r="D27" s="15"/>
    </row>
    <row r="28" spans="1:6" ht="15.75" thickBot="1" x14ac:dyDescent="0.3">
      <c r="A28" s="5"/>
      <c r="B28" s="6" t="s">
        <v>73</v>
      </c>
      <c r="C28" s="14">
        <v>6000</v>
      </c>
      <c r="D28" s="15"/>
    </row>
    <row r="29" spans="1:6" ht="15.75" thickBot="1" x14ac:dyDescent="0.3">
      <c r="A29" s="5"/>
      <c r="B29" s="6" t="s">
        <v>134</v>
      </c>
      <c r="C29" s="14">
        <v>1200</v>
      </c>
      <c r="D29" s="15"/>
    </row>
    <row r="30" spans="1:6" ht="15.75" thickBot="1" x14ac:dyDescent="0.3">
      <c r="A30" s="5"/>
      <c r="B30" s="6" t="s">
        <v>28</v>
      </c>
      <c r="C30" s="14"/>
      <c r="D30" s="15">
        <v>4569720</v>
      </c>
    </row>
    <row r="31" spans="1:6" ht="15.75" thickBot="1" x14ac:dyDescent="0.3">
      <c r="A31" s="5"/>
      <c r="B31" s="6" t="s">
        <v>29</v>
      </c>
      <c r="C31" s="14"/>
      <c r="D31" s="15">
        <v>8975600</v>
      </c>
    </row>
    <row r="32" spans="1:6" ht="15.75" thickBot="1" x14ac:dyDescent="0.3">
      <c r="A32" s="5"/>
      <c r="B32" s="6" t="s">
        <v>30</v>
      </c>
      <c r="C32" s="14"/>
      <c r="D32" s="15">
        <v>10009.299999999999</v>
      </c>
    </row>
    <row r="33" spans="1:4" ht="15.75" thickBot="1" x14ac:dyDescent="0.3">
      <c r="A33" s="5"/>
      <c r="B33" s="6" t="s">
        <v>41</v>
      </c>
      <c r="C33" s="14"/>
      <c r="D33" s="15">
        <v>3815.7</v>
      </c>
    </row>
    <row r="34" spans="1:4" ht="15.75" thickBot="1" x14ac:dyDescent="0.3">
      <c r="A34" s="5"/>
      <c r="B34" s="6" t="s">
        <v>31</v>
      </c>
      <c r="C34" s="14"/>
      <c r="D34" s="15">
        <v>7642200</v>
      </c>
    </row>
    <row r="35" spans="1:4" ht="15.75" thickBot="1" x14ac:dyDescent="0.3">
      <c r="A35" s="5"/>
      <c r="B35" s="6" t="s">
        <v>32</v>
      </c>
      <c r="C35" s="14"/>
      <c r="D35" s="15">
        <v>4143079.4</v>
      </c>
    </row>
    <row r="36" spans="1:4" ht="15.75" thickBot="1" x14ac:dyDescent="0.3">
      <c r="A36" s="5"/>
      <c r="B36" s="6" t="s">
        <v>33</v>
      </c>
      <c r="C36" s="14"/>
      <c r="D36" s="15">
        <v>2117770.57142857</v>
      </c>
    </row>
    <row r="37" spans="1:4" ht="15.75" thickBot="1" x14ac:dyDescent="0.3">
      <c r="A37" s="5"/>
      <c r="B37" s="6" t="s">
        <v>35</v>
      </c>
      <c r="C37" s="14"/>
      <c r="D37" s="15">
        <v>0</v>
      </c>
    </row>
    <row r="38" spans="1:4" ht="15.75" thickBot="1" x14ac:dyDescent="0.3">
      <c r="A38" s="5"/>
      <c r="B38" s="6" t="s">
        <v>36</v>
      </c>
      <c r="C38" s="14"/>
      <c r="D38" s="15">
        <v>6478900</v>
      </c>
    </row>
    <row r="39" spans="1:4" ht="15.75" thickBot="1" x14ac:dyDescent="0.3">
      <c r="A39" s="5"/>
      <c r="B39" s="6" t="s">
        <v>37</v>
      </c>
      <c r="C39" s="14"/>
      <c r="D39" s="15">
        <v>3387082</v>
      </c>
    </row>
    <row r="40" spans="1:4" ht="15.75" thickBot="1" x14ac:dyDescent="0.3">
      <c r="A40" s="5"/>
      <c r="B40" s="6" t="s">
        <v>38</v>
      </c>
      <c r="C40" s="14"/>
      <c r="D40" s="15">
        <v>17648085.428571399</v>
      </c>
    </row>
    <row r="41" spans="1:4" ht="15.75" thickBot="1" x14ac:dyDescent="0.3">
      <c r="A41" s="5"/>
      <c r="B41" s="6" t="s">
        <v>40</v>
      </c>
      <c r="C41" s="18">
        <f>SUM(C2:C40)</f>
        <v>54976262.395714283</v>
      </c>
      <c r="D41" s="19">
        <f>SUM(D2:D40)</f>
        <v>54976262.399999976</v>
      </c>
    </row>
    <row r="42" spans="1:4" ht="15.75" thickBot="1" x14ac:dyDescent="0.3">
      <c r="A42" s="5" t="s">
        <v>42</v>
      </c>
      <c r="B42" s="20">
        <v>44379</v>
      </c>
      <c r="C42" s="16"/>
      <c r="D42" s="17"/>
    </row>
    <row r="43" spans="1:4" ht="15.75" thickBot="1" x14ac:dyDescent="0.3">
      <c r="A43" s="5"/>
      <c r="B43" s="20" t="s">
        <v>30</v>
      </c>
      <c r="C43" s="16">
        <f>D32</f>
        <v>10009.299999999999</v>
      </c>
      <c r="D43" s="17"/>
    </row>
    <row r="44" spans="1:4" ht="15.75" thickBot="1" x14ac:dyDescent="0.3">
      <c r="A44" s="5"/>
      <c r="B44" s="6" t="s">
        <v>41</v>
      </c>
      <c r="C44" s="14">
        <f>D33</f>
        <v>3815.7</v>
      </c>
      <c r="D44" s="15"/>
    </row>
    <row r="45" spans="1:4" ht="15.75" thickBot="1" x14ac:dyDescent="0.3">
      <c r="A45" s="5"/>
      <c r="B45" s="6" t="s">
        <v>135</v>
      </c>
      <c r="C45" s="14"/>
      <c r="D45" s="15">
        <v>13825</v>
      </c>
    </row>
    <row r="46" spans="1:4" ht="15.75" thickBot="1" x14ac:dyDescent="0.3">
      <c r="A46" s="5"/>
      <c r="B46" s="6" t="s">
        <v>136</v>
      </c>
      <c r="C46" s="18">
        <f>C43+C44</f>
        <v>13825</v>
      </c>
      <c r="D46" s="19">
        <f>D45</f>
        <v>13825</v>
      </c>
    </row>
    <row r="47" spans="1:4" ht="15.75" thickBot="1" x14ac:dyDescent="0.3">
      <c r="A47" s="5" t="s">
        <v>44</v>
      </c>
      <c r="B47" s="20">
        <v>44382</v>
      </c>
      <c r="C47" s="16"/>
      <c r="D47" s="17"/>
    </row>
    <row r="48" spans="1:4" ht="15.75" thickBot="1" x14ac:dyDescent="0.3">
      <c r="A48" s="5"/>
      <c r="B48" s="6" t="s">
        <v>8</v>
      </c>
      <c r="C48" s="14">
        <f>1250750/1.12</f>
        <v>1116741.0714285714</v>
      </c>
      <c r="D48" s="15"/>
    </row>
    <row r="49" spans="1:4" ht="15.75" thickBot="1" x14ac:dyDescent="0.3">
      <c r="A49" s="5"/>
      <c r="B49" s="6" t="s">
        <v>60</v>
      </c>
      <c r="C49" s="14">
        <f>C48*12%</f>
        <v>134008.92857142855</v>
      </c>
      <c r="D49" s="15"/>
    </row>
    <row r="50" spans="1:4" ht="15.75" thickBot="1" x14ac:dyDescent="0.3">
      <c r="A50" s="5"/>
      <c r="B50" s="6" t="s">
        <v>27</v>
      </c>
      <c r="C50" s="14"/>
      <c r="D50" s="15">
        <v>1250750</v>
      </c>
    </row>
    <row r="51" spans="1:4" ht="15.75" thickBot="1" x14ac:dyDescent="0.3">
      <c r="A51" s="5"/>
      <c r="B51" s="6" t="s">
        <v>137</v>
      </c>
      <c r="C51" s="18">
        <f>C48+C49</f>
        <v>1250750</v>
      </c>
      <c r="D51" s="19">
        <f>D50</f>
        <v>1250750</v>
      </c>
    </row>
    <row r="52" spans="1:4" ht="15.75" thickBot="1" x14ac:dyDescent="0.3">
      <c r="A52" s="5" t="s">
        <v>46</v>
      </c>
      <c r="B52" s="20">
        <v>44385</v>
      </c>
      <c r="C52" s="16"/>
      <c r="D52" s="17"/>
    </row>
    <row r="53" spans="1:4" ht="15.75" thickBot="1" x14ac:dyDescent="0.3">
      <c r="A53" s="5"/>
      <c r="B53" s="6" t="s">
        <v>9</v>
      </c>
      <c r="C53" s="14">
        <v>789000</v>
      </c>
      <c r="D53" s="15"/>
    </row>
    <row r="54" spans="1:4" ht="15.75" thickBot="1" x14ac:dyDescent="0.3">
      <c r="A54" s="5"/>
      <c r="B54" s="6" t="s">
        <v>38</v>
      </c>
      <c r="C54" s="14"/>
      <c r="D54" s="15">
        <f>789000/1.12</f>
        <v>704464.28571428568</v>
      </c>
    </row>
    <row r="55" spans="1:4" ht="15.75" thickBot="1" x14ac:dyDescent="0.3">
      <c r="A55" s="5"/>
      <c r="B55" s="6" t="s">
        <v>33</v>
      </c>
      <c r="C55" s="14"/>
      <c r="D55" s="15">
        <f>D54*12%</f>
        <v>84535.714285714275</v>
      </c>
    </row>
    <row r="56" spans="1:4" ht="15.75" thickBot="1" x14ac:dyDescent="0.3">
      <c r="A56" s="5"/>
      <c r="B56" s="6" t="s">
        <v>138</v>
      </c>
      <c r="C56" s="18">
        <f>C53</f>
        <v>789000</v>
      </c>
      <c r="D56" s="19">
        <f>D54+D55</f>
        <v>789000</v>
      </c>
    </row>
    <row r="57" spans="1:4" ht="15.75" thickBot="1" x14ac:dyDescent="0.3">
      <c r="A57" s="5" t="s">
        <v>48</v>
      </c>
      <c r="B57" s="20">
        <v>44385</v>
      </c>
      <c r="C57" s="16"/>
      <c r="D57" s="17"/>
    </row>
    <row r="58" spans="1:4" ht="15.75" thickBot="1" x14ac:dyDescent="0.3">
      <c r="A58" s="5"/>
      <c r="B58" s="6" t="s">
        <v>139</v>
      </c>
      <c r="C58" s="14">
        <f>C48*70%</f>
        <v>781718.74999999988</v>
      </c>
      <c r="D58" s="15"/>
    </row>
    <row r="59" spans="1:4" ht="15.75" thickBot="1" x14ac:dyDescent="0.3">
      <c r="A59" s="5"/>
      <c r="B59" s="6" t="s">
        <v>8</v>
      </c>
      <c r="C59" s="14"/>
      <c r="D59" s="15">
        <f>D54*70%</f>
        <v>493124.99999999994</v>
      </c>
    </row>
    <row r="60" spans="1:4" ht="15.75" thickBot="1" x14ac:dyDescent="0.3">
      <c r="A60" s="5"/>
      <c r="B60" s="6" t="s">
        <v>49</v>
      </c>
      <c r="C60" s="18">
        <f>C58</f>
        <v>781718.74999999988</v>
      </c>
      <c r="D60" s="19">
        <f>D59</f>
        <v>493124.99999999994</v>
      </c>
    </row>
    <row r="61" spans="1:4" ht="15.75" thickBot="1" x14ac:dyDescent="0.3">
      <c r="A61" s="5" t="s">
        <v>50</v>
      </c>
      <c r="B61" s="20">
        <v>44392</v>
      </c>
      <c r="C61" s="16"/>
      <c r="D61" s="17"/>
    </row>
    <row r="62" spans="1:4" ht="15.75" thickBot="1" x14ac:dyDescent="0.3">
      <c r="A62" s="5"/>
      <c r="B62" s="6" t="s">
        <v>27</v>
      </c>
      <c r="C62" s="14">
        <f>(C3+C53)*50%</f>
        <v>1650280</v>
      </c>
      <c r="D62" s="15"/>
    </row>
    <row r="63" spans="1:4" ht="15.75" thickBot="1" x14ac:dyDescent="0.3">
      <c r="A63" s="5"/>
      <c r="B63" s="6" t="s">
        <v>9</v>
      </c>
      <c r="C63" s="14"/>
      <c r="D63" s="15">
        <f>C62</f>
        <v>1650280</v>
      </c>
    </row>
    <row r="64" spans="1:4" ht="15.75" thickBot="1" x14ac:dyDescent="0.3">
      <c r="A64" s="5"/>
      <c r="B64" s="6" t="s">
        <v>140</v>
      </c>
      <c r="C64" s="18">
        <f>C62</f>
        <v>1650280</v>
      </c>
      <c r="D64" s="19">
        <f>D63</f>
        <v>1650280</v>
      </c>
    </row>
    <row r="65" spans="1:4" ht="15.75" thickBot="1" x14ac:dyDescent="0.3">
      <c r="A65" s="5" t="s">
        <v>51</v>
      </c>
      <c r="B65" s="20">
        <v>44395</v>
      </c>
      <c r="C65" s="16"/>
      <c r="D65" s="17"/>
    </row>
    <row r="66" spans="1:4" ht="15.75" thickBot="1" x14ac:dyDescent="0.3">
      <c r="A66" s="5"/>
      <c r="B66" s="6" t="s">
        <v>141</v>
      </c>
      <c r="C66" s="14">
        <f>4500000/1.12</f>
        <v>4017857.1428571423</v>
      </c>
      <c r="D66" s="15"/>
    </row>
    <row r="67" spans="1:4" ht="15.75" thickBot="1" x14ac:dyDescent="0.3">
      <c r="A67" s="5"/>
      <c r="B67" s="6" t="s">
        <v>60</v>
      </c>
      <c r="C67" s="14">
        <f>C66*12%</f>
        <v>482142.85714285704</v>
      </c>
      <c r="D67" s="15"/>
    </row>
    <row r="68" spans="1:4" ht="15.75" thickBot="1" x14ac:dyDescent="0.3">
      <c r="A68" s="5"/>
      <c r="B68" s="6" t="s">
        <v>35</v>
      </c>
      <c r="C68" s="14"/>
      <c r="D68" s="15">
        <v>4500000</v>
      </c>
    </row>
    <row r="69" spans="1:4" ht="15.75" thickBot="1" x14ac:dyDescent="0.3">
      <c r="A69" s="5"/>
      <c r="B69" s="6" t="s">
        <v>142</v>
      </c>
      <c r="C69" s="18">
        <f>C66+C67</f>
        <v>4499999.9999999991</v>
      </c>
      <c r="D69" s="19">
        <f>D68</f>
        <v>4500000</v>
      </c>
    </row>
    <row r="70" spans="1:4" ht="15.75" thickBot="1" x14ac:dyDescent="0.3">
      <c r="A70" s="5" t="s">
        <v>53</v>
      </c>
      <c r="B70" s="20">
        <v>44397</v>
      </c>
      <c r="C70" s="16"/>
      <c r="D70" s="17"/>
    </row>
    <row r="71" spans="1:4" ht="15.75" thickBot="1" x14ac:dyDescent="0.3">
      <c r="A71" s="5"/>
      <c r="B71" s="6" t="s">
        <v>143</v>
      </c>
      <c r="C71" s="14">
        <v>250000</v>
      </c>
      <c r="D71" s="15"/>
    </row>
    <row r="72" spans="1:4" ht="15.75" thickBot="1" x14ac:dyDescent="0.3">
      <c r="A72" s="5"/>
      <c r="B72" s="6" t="s">
        <v>135</v>
      </c>
      <c r="C72" s="14"/>
      <c r="D72" s="15">
        <v>250000</v>
      </c>
    </row>
    <row r="73" spans="1:4" ht="15.75" thickBot="1" x14ac:dyDescent="0.3">
      <c r="A73" s="5"/>
      <c r="B73" s="6" t="s">
        <v>144</v>
      </c>
      <c r="C73" s="18">
        <f>C71</f>
        <v>250000</v>
      </c>
      <c r="D73" s="19">
        <f>D72</f>
        <v>250000</v>
      </c>
    </row>
    <row r="74" spans="1:4" ht="15.75" thickBot="1" x14ac:dyDescent="0.3">
      <c r="A74" s="5" t="s">
        <v>56</v>
      </c>
      <c r="B74" s="20">
        <v>44401</v>
      </c>
      <c r="C74" s="16"/>
      <c r="D74" s="17"/>
    </row>
    <row r="75" spans="1:4" ht="15.75" thickBot="1" x14ac:dyDescent="0.3">
      <c r="A75" s="5"/>
      <c r="B75" s="6" t="s">
        <v>145</v>
      </c>
      <c r="C75" s="14">
        <f>D38*75%</f>
        <v>4859175</v>
      </c>
      <c r="D75" s="15"/>
    </row>
    <row r="76" spans="1:4" ht="15.75" thickBot="1" x14ac:dyDescent="0.3">
      <c r="A76" s="5"/>
      <c r="B76" s="6" t="s">
        <v>135</v>
      </c>
      <c r="C76" s="14"/>
      <c r="D76" s="15">
        <f>D38*75%</f>
        <v>4859175</v>
      </c>
    </row>
    <row r="77" spans="1:4" ht="15.75" thickBot="1" x14ac:dyDescent="0.3">
      <c r="A77" s="5"/>
      <c r="B77" s="6" t="s">
        <v>146</v>
      </c>
      <c r="C77" s="18">
        <f>C75</f>
        <v>4859175</v>
      </c>
      <c r="D77" s="19">
        <f>D76</f>
        <v>4859175</v>
      </c>
    </row>
    <row r="78" spans="1:4" ht="15.75" thickBot="1" x14ac:dyDescent="0.3">
      <c r="A78" s="5" t="s">
        <v>59</v>
      </c>
      <c r="B78" s="20">
        <v>44404</v>
      </c>
      <c r="C78" s="16"/>
      <c r="D78" s="17"/>
    </row>
    <row r="79" spans="1:4" ht="15.75" thickBot="1" x14ac:dyDescent="0.3">
      <c r="A79" s="5"/>
      <c r="B79" s="6" t="s">
        <v>135</v>
      </c>
      <c r="C79" s="14">
        <f>C12*35%</f>
        <v>155942.5</v>
      </c>
      <c r="D79" s="15"/>
    </row>
    <row r="80" spans="1:4" ht="15.75" thickBot="1" x14ac:dyDescent="0.3">
      <c r="A80" s="5"/>
      <c r="B80" s="6" t="s">
        <v>18</v>
      </c>
      <c r="C80" s="14"/>
      <c r="D80" s="15">
        <f>C79</f>
        <v>155942.5</v>
      </c>
    </row>
    <row r="81" spans="1:6" ht="15.75" thickBot="1" x14ac:dyDescent="0.3">
      <c r="A81" s="5"/>
      <c r="B81" s="6" t="s">
        <v>147</v>
      </c>
      <c r="C81" s="18">
        <f>C79</f>
        <v>155942.5</v>
      </c>
      <c r="D81" s="19">
        <f>D80</f>
        <v>155942.5</v>
      </c>
    </row>
    <row r="82" spans="1:6" ht="15.75" thickBot="1" x14ac:dyDescent="0.3">
      <c r="A82" s="5" t="s">
        <v>62</v>
      </c>
      <c r="B82" s="20">
        <v>44407</v>
      </c>
      <c r="C82" s="16"/>
      <c r="D82" s="17"/>
    </row>
    <row r="83" spans="1:6" ht="15.75" thickBot="1" x14ac:dyDescent="0.3">
      <c r="A83" s="5"/>
      <c r="B83" s="6" t="s">
        <v>148</v>
      </c>
      <c r="C83" s="14">
        <v>25000</v>
      </c>
      <c r="D83" s="15"/>
    </row>
    <row r="84" spans="1:6" ht="15.75" thickBot="1" x14ac:dyDescent="0.3">
      <c r="A84" s="5"/>
      <c r="B84" s="6" t="s">
        <v>149</v>
      </c>
      <c r="C84" s="14">
        <v>40000</v>
      </c>
      <c r="D84" s="15"/>
      <c r="E84" s="9">
        <f>SUM(C83:C88)</f>
        <v>82700</v>
      </c>
    </row>
    <row r="85" spans="1:6" ht="15.75" thickBot="1" x14ac:dyDescent="0.3">
      <c r="A85" s="5"/>
      <c r="B85" s="6" t="s">
        <v>72</v>
      </c>
      <c r="C85" s="14">
        <v>8000</v>
      </c>
      <c r="D85" s="15"/>
    </row>
    <row r="86" spans="1:6" ht="15.75" thickBot="1" x14ac:dyDescent="0.3">
      <c r="A86" s="5"/>
      <c r="B86" s="6" t="s">
        <v>150</v>
      </c>
      <c r="C86" s="14">
        <v>6000</v>
      </c>
      <c r="D86" s="15"/>
    </row>
    <row r="87" spans="1:6" ht="15.75" thickBot="1" x14ac:dyDescent="0.3">
      <c r="A87" s="5"/>
      <c r="B87" s="6" t="s">
        <v>74</v>
      </c>
      <c r="C87" s="14">
        <v>1200</v>
      </c>
      <c r="D87" s="15"/>
    </row>
    <row r="88" spans="1:6" ht="15.75" thickBot="1" x14ac:dyDescent="0.3">
      <c r="A88" s="5"/>
      <c r="B88" s="6" t="s">
        <v>151</v>
      </c>
      <c r="C88" s="14">
        <v>2500</v>
      </c>
      <c r="D88" s="15"/>
    </row>
    <row r="89" spans="1:6" ht="15.75" thickBot="1" x14ac:dyDescent="0.3">
      <c r="A89" s="5"/>
      <c r="B89" s="6" t="s">
        <v>75</v>
      </c>
      <c r="C89" s="14">
        <f>F89</f>
        <v>10009.300000000001</v>
      </c>
      <c r="D89" s="15"/>
      <c r="E89" s="9">
        <f>C83+C84+C85+C86</f>
        <v>79000</v>
      </c>
      <c r="F89" s="9">
        <f>E89*12.67%</f>
        <v>10009.300000000001</v>
      </c>
    </row>
    <row r="90" spans="1:6" ht="15.75" thickBot="1" x14ac:dyDescent="0.3">
      <c r="A90" s="5"/>
      <c r="B90" s="6" t="s">
        <v>30</v>
      </c>
      <c r="C90" s="14"/>
      <c r="D90" s="15">
        <f>F89</f>
        <v>10009.300000000001</v>
      </c>
    </row>
    <row r="91" spans="1:6" ht="15.75" thickBot="1" x14ac:dyDescent="0.3">
      <c r="A91" s="5"/>
      <c r="B91" s="6" t="s">
        <v>41</v>
      </c>
      <c r="C91" s="14"/>
      <c r="D91" s="15">
        <f>F91</f>
        <v>3815.7000000000003</v>
      </c>
      <c r="E91" s="9">
        <f>C83+C84+C85+C86</f>
        <v>79000</v>
      </c>
      <c r="F91" s="9">
        <f>E91*4.83%</f>
        <v>3815.7000000000003</v>
      </c>
    </row>
    <row r="92" spans="1:6" ht="15.75" thickBot="1" x14ac:dyDescent="0.3">
      <c r="A92" s="5"/>
      <c r="B92" s="6" t="s">
        <v>25</v>
      </c>
      <c r="C92" s="14"/>
      <c r="D92" s="15">
        <f>E84-D91</f>
        <v>78884.3</v>
      </c>
    </row>
    <row r="93" spans="1:6" ht="15.75" thickBot="1" x14ac:dyDescent="0.3">
      <c r="A93" s="5"/>
      <c r="B93" s="6" t="s">
        <v>76</v>
      </c>
      <c r="C93" s="18">
        <f>C83+C84+C85+C86+C87+C88+C89</f>
        <v>92709.3</v>
      </c>
      <c r="D93" s="19">
        <f>D90+D91+D92</f>
        <v>92709.3</v>
      </c>
    </row>
    <row r="94" spans="1:6" ht="15.75" thickBot="1" x14ac:dyDescent="0.3">
      <c r="A94" s="5"/>
      <c r="B94" s="6"/>
      <c r="C94" s="16">
        <f>C41+C46+C51+C56+C60+C64+C69+C73+C77+C81+C93</f>
        <v>69319662.94571428</v>
      </c>
      <c r="D94" s="17">
        <f>D41+D46+D51+D56+D60+D64+D69+D73+D77+D81+D93</f>
        <v>69031069.199999973</v>
      </c>
    </row>
    <row r="95" spans="1:6" ht="15.75" thickBot="1" x14ac:dyDescent="0.3">
      <c r="A95" s="5"/>
      <c r="B95" s="6"/>
      <c r="C95" s="14"/>
      <c r="D95" s="15"/>
    </row>
    <row r="96" spans="1:6" ht="15.75" thickBot="1" x14ac:dyDescent="0.3">
      <c r="A96" s="5"/>
      <c r="B96" s="6"/>
      <c r="C96" s="14"/>
      <c r="D96" s="15"/>
    </row>
    <row r="97" spans="1:4" ht="15.75" thickBot="1" x14ac:dyDescent="0.3">
      <c r="A97" s="5"/>
      <c r="B97" s="6"/>
      <c r="C97" s="14"/>
      <c r="D97" s="15"/>
    </row>
    <row r="98" spans="1:4" ht="15.75" thickBot="1" x14ac:dyDescent="0.3">
      <c r="A98" s="5"/>
      <c r="B98" s="6"/>
      <c r="C98" s="14"/>
      <c r="D98" s="15"/>
    </row>
    <row r="99" spans="1:4" ht="15.75" thickBot="1" x14ac:dyDescent="0.3">
      <c r="A99" s="5"/>
      <c r="B99" s="6"/>
      <c r="C99" s="14"/>
      <c r="D99" s="15"/>
    </row>
    <row r="100" spans="1:4" ht="15.75" thickBot="1" x14ac:dyDescent="0.3">
      <c r="A100" s="5"/>
      <c r="B100" s="6"/>
      <c r="C100" s="14"/>
      <c r="D100" s="15"/>
    </row>
    <row r="101" spans="1:4" ht="15.75" thickBot="1" x14ac:dyDescent="0.3">
      <c r="A101" s="5"/>
      <c r="B101" s="6"/>
      <c r="C101" s="14"/>
      <c r="D101" s="15"/>
    </row>
    <row r="102" spans="1:4" ht="15.75" thickBot="1" x14ac:dyDescent="0.3">
      <c r="A102" s="5"/>
      <c r="B102" s="6"/>
      <c r="C102" s="14"/>
      <c r="D102" s="15"/>
    </row>
    <row r="103" spans="1:4" ht="15.75" thickBot="1" x14ac:dyDescent="0.3">
      <c r="A103" s="5"/>
      <c r="B103" s="6"/>
      <c r="C103" s="14"/>
      <c r="D103" s="15"/>
    </row>
    <row r="104" spans="1:4" ht="15.75" thickBot="1" x14ac:dyDescent="0.3">
      <c r="A104" s="5"/>
      <c r="B104" s="6"/>
      <c r="C104" s="14"/>
      <c r="D104" s="15"/>
    </row>
    <row r="105" spans="1:4" ht="15.75" thickBot="1" x14ac:dyDescent="0.3">
      <c r="A105" s="5"/>
      <c r="B105" s="6"/>
      <c r="C105" s="14"/>
      <c r="D105" s="15"/>
    </row>
    <row r="106" spans="1:4" ht="15.75" thickBot="1" x14ac:dyDescent="0.3">
      <c r="A106" s="5"/>
      <c r="B106" s="6"/>
      <c r="C106" s="14"/>
      <c r="D106" s="15"/>
    </row>
    <row r="107" spans="1:4" ht="15.75" thickBot="1" x14ac:dyDescent="0.3">
      <c r="A107" s="5"/>
      <c r="B107" s="6"/>
      <c r="C107" s="14"/>
      <c r="D107" s="15"/>
    </row>
    <row r="108" spans="1:4" ht="15.75" thickBot="1" x14ac:dyDescent="0.3">
      <c r="A108" s="5"/>
      <c r="B108" s="6"/>
      <c r="C108" s="14"/>
      <c r="D108" s="15"/>
    </row>
    <row r="109" spans="1:4" ht="15.75" thickBot="1" x14ac:dyDescent="0.3">
      <c r="A109" s="5"/>
      <c r="B109" s="6"/>
      <c r="C109" s="14"/>
      <c r="D109" s="15"/>
    </row>
    <row r="110" spans="1:4" ht="15.75" thickBot="1" x14ac:dyDescent="0.3">
      <c r="A110" s="5"/>
      <c r="B110" s="6"/>
      <c r="C110" s="14"/>
      <c r="D110" s="15"/>
    </row>
    <row r="111" spans="1:4" ht="15.75" thickBot="1" x14ac:dyDescent="0.3">
      <c r="A111" s="5"/>
      <c r="B111" s="6"/>
      <c r="C111" s="14"/>
      <c r="D111" s="15"/>
    </row>
    <row r="112" spans="1:4" ht="15.75" thickBot="1" x14ac:dyDescent="0.3">
      <c r="A112" s="5"/>
      <c r="B112" s="6"/>
      <c r="C112" s="14"/>
      <c r="D112" s="15"/>
    </row>
    <row r="113" spans="1:4" ht="15.75" thickBot="1" x14ac:dyDescent="0.3">
      <c r="A113" s="5"/>
      <c r="B113" s="6"/>
      <c r="C113" s="14"/>
      <c r="D113" s="15"/>
    </row>
    <row r="114" spans="1:4" ht="15.75" thickBot="1" x14ac:dyDescent="0.3">
      <c r="A114" s="5"/>
      <c r="B114" s="6"/>
      <c r="C114" s="14"/>
      <c r="D114" s="15"/>
    </row>
    <row r="115" spans="1:4" ht="15.75" thickBot="1" x14ac:dyDescent="0.3">
      <c r="A115" s="5"/>
      <c r="B115" s="6"/>
      <c r="C115" s="14"/>
      <c r="D115" s="15"/>
    </row>
    <row r="116" spans="1:4" ht="15.75" thickBot="1" x14ac:dyDescent="0.3">
      <c r="A116" s="5"/>
      <c r="B116" s="6"/>
      <c r="C116" s="14"/>
      <c r="D116" s="15"/>
    </row>
    <row r="117" spans="1:4" ht="15.75" thickBot="1" x14ac:dyDescent="0.3">
      <c r="A117" s="5"/>
      <c r="B117" s="6"/>
      <c r="C117" s="14"/>
      <c r="D117" s="15"/>
    </row>
    <row r="118" spans="1:4" ht="15.75" thickBot="1" x14ac:dyDescent="0.3">
      <c r="A118" s="5"/>
      <c r="B118" s="6"/>
      <c r="C118" s="14"/>
      <c r="D118" s="15"/>
    </row>
    <row r="119" spans="1:4" ht="15.75" thickBot="1" x14ac:dyDescent="0.3">
      <c r="A119" s="5"/>
      <c r="B119" s="6"/>
      <c r="C119" s="14"/>
      <c r="D119" s="15"/>
    </row>
    <row r="120" spans="1:4" ht="15.75" thickBot="1" x14ac:dyDescent="0.3">
      <c r="A120" s="5"/>
      <c r="B120" s="6"/>
      <c r="C120" s="14"/>
      <c r="D120" s="15"/>
    </row>
    <row r="121" spans="1:4" ht="15.75" thickBot="1" x14ac:dyDescent="0.3">
      <c r="A121" s="5"/>
      <c r="B121" s="6"/>
      <c r="C121" s="14"/>
      <c r="D121" s="15"/>
    </row>
    <row r="122" spans="1:4" ht="15.75" thickBot="1" x14ac:dyDescent="0.3">
      <c r="A122" s="5"/>
      <c r="B122" s="6"/>
      <c r="C122" s="14"/>
      <c r="D122" s="15"/>
    </row>
    <row r="123" spans="1:4" ht="15.75" thickBot="1" x14ac:dyDescent="0.3">
      <c r="A123" s="5"/>
      <c r="B123" s="6"/>
      <c r="C123" s="14"/>
      <c r="D123" s="15"/>
    </row>
    <row r="124" spans="1:4" ht="15.75" thickBot="1" x14ac:dyDescent="0.3">
      <c r="A124" s="5"/>
      <c r="B124" s="6"/>
      <c r="C124" s="14"/>
      <c r="D124" s="15"/>
    </row>
    <row r="125" spans="1:4" ht="15.75" thickBot="1" x14ac:dyDescent="0.3">
      <c r="A125" s="5"/>
      <c r="B125" s="6"/>
      <c r="C125" s="14"/>
      <c r="D125" s="15"/>
    </row>
    <row r="126" spans="1:4" ht="15.75" thickBot="1" x14ac:dyDescent="0.3">
      <c r="A126" s="5"/>
      <c r="B126" s="6"/>
      <c r="C126" s="14"/>
      <c r="D126" s="15"/>
    </row>
    <row r="127" spans="1:4" ht="15.75" thickBot="1" x14ac:dyDescent="0.3">
      <c r="A127" s="5"/>
      <c r="B127" s="6"/>
      <c r="C127" s="14"/>
      <c r="D127" s="15"/>
    </row>
    <row r="128" spans="1:4" ht="15.75" thickBot="1" x14ac:dyDescent="0.3">
      <c r="A128" s="5"/>
      <c r="B128" s="6"/>
      <c r="C128" s="14"/>
      <c r="D128" s="15"/>
    </row>
    <row r="129" spans="1:4" ht="15.75" thickBot="1" x14ac:dyDescent="0.3">
      <c r="A129" s="5"/>
      <c r="B129" s="6"/>
      <c r="C129" s="14"/>
      <c r="D129" s="15"/>
    </row>
    <row r="130" spans="1:4" ht="15.75" thickBot="1" x14ac:dyDescent="0.3">
      <c r="A130" s="5"/>
      <c r="B130" s="6"/>
      <c r="C130" s="14"/>
      <c r="D130" s="15"/>
    </row>
    <row r="131" spans="1:4" ht="15.75" thickBot="1" x14ac:dyDescent="0.3">
      <c r="A131" s="5"/>
      <c r="B131" s="6"/>
      <c r="C131" s="14"/>
      <c r="D131" s="15"/>
    </row>
    <row r="132" spans="1:4" ht="15.75" thickBot="1" x14ac:dyDescent="0.3">
      <c r="A132" s="5"/>
      <c r="B132" s="6"/>
      <c r="C132" s="14"/>
      <c r="D132" s="15"/>
    </row>
    <row r="133" spans="1:4" ht="15.75" thickBot="1" x14ac:dyDescent="0.3">
      <c r="A133" s="5"/>
      <c r="B133" s="6"/>
      <c r="C133" s="14"/>
      <c r="D133" s="15"/>
    </row>
    <row r="134" spans="1:4" ht="15.75" thickBot="1" x14ac:dyDescent="0.3">
      <c r="A134" s="5"/>
      <c r="B134" s="6"/>
      <c r="C134" s="14"/>
      <c r="D134" s="15"/>
    </row>
    <row r="135" spans="1:4" ht="15.75" thickBot="1" x14ac:dyDescent="0.3">
      <c r="A135" s="5"/>
      <c r="B135" s="6"/>
      <c r="C135" s="14"/>
      <c r="D135" s="15"/>
    </row>
    <row r="136" spans="1:4" ht="15.75" thickBot="1" x14ac:dyDescent="0.3">
      <c r="A136" s="5"/>
      <c r="B136" s="6"/>
      <c r="C136" s="14"/>
      <c r="D136" s="15"/>
    </row>
    <row r="137" spans="1:4" ht="15.75" thickBot="1" x14ac:dyDescent="0.3">
      <c r="A137" s="5"/>
      <c r="B137" s="6"/>
      <c r="C137" s="14"/>
      <c r="D137" s="15"/>
    </row>
    <row r="138" spans="1:4" ht="15.75" thickBot="1" x14ac:dyDescent="0.3">
      <c r="A138" s="5"/>
      <c r="B138" s="6"/>
      <c r="C138" s="14"/>
      <c r="D138" s="15"/>
    </row>
    <row r="139" spans="1:4" ht="15.75" thickBot="1" x14ac:dyDescent="0.3">
      <c r="A139" s="5"/>
      <c r="B139" s="6"/>
      <c r="C139" s="14"/>
      <c r="D139" s="15"/>
    </row>
    <row r="140" spans="1:4" ht="15.75" thickBot="1" x14ac:dyDescent="0.3">
      <c r="A140" s="5"/>
      <c r="B140" s="6"/>
      <c r="C140" s="14"/>
      <c r="D140" s="15"/>
    </row>
    <row r="141" spans="1:4" ht="15.75" thickBot="1" x14ac:dyDescent="0.3">
      <c r="A141" s="5"/>
      <c r="B141" s="6"/>
      <c r="C141" s="14"/>
      <c r="D141" s="15"/>
    </row>
    <row r="142" spans="1:4" ht="15.75" thickBot="1" x14ac:dyDescent="0.3">
      <c r="A142" s="5"/>
      <c r="B142" s="6"/>
      <c r="C142" s="14"/>
      <c r="D142" s="15"/>
    </row>
    <row r="143" spans="1:4" ht="15.75" thickBot="1" x14ac:dyDescent="0.3">
      <c r="A143" s="5"/>
      <c r="B143" s="6"/>
      <c r="C143" s="14"/>
      <c r="D14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8"/>
  <sheetViews>
    <sheetView topLeftCell="A20" workbookViewId="0">
      <selection activeCell="J33" sqref="J33"/>
    </sheetView>
  </sheetViews>
  <sheetFormatPr baseColWidth="10" defaultRowHeight="15" x14ac:dyDescent="0.25"/>
  <cols>
    <col min="1" max="1" width="4.85546875" customWidth="1"/>
    <col min="2" max="2" width="17.28515625" customWidth="1"/>
    <col min="3" max="3" width="18" customWidth="1"/>
    <col min="4" max="4" width="4.28515625" customWidth="1"/>
    <col min="5" max="5" width="5.140625" customWidth="1"/>
    <col min="6" max="6" width="15.42578125" customWidth="1"/>
    <col min="7" max="7" width="17.7109375" customWidth="1"/>
    <col min="8" max="9" width="4.7109375" customWidth="1"/>
    <col min="10" max="10" width="15.140625" customWidth="1"/>
    <col min="11" max="11" width="17.28515625" customWidth="1"/>
    <col min="12" max="12" width="5.140625" customWidth="1"/>
  </cols>
  <sheetData>
    <row r="1" spans="1:11" x14ac:dyDescent="0.25">
      <c r="B1" s="53" t="s">
        <v>77</v>
      </c>
      <c r="C1" s="53"/>
      <c r="F1" s="53" t="s">
        <v>82</v>
      </c>
      <c r="G1" s="53"/>
      <c r="J1" s="53" t="s">
        <v>85</v>
      </c>
      <c r="K1" s="53"/>
    </row>
    <row r="2" spans="1:11" x14ac:dyDescent="0.25">
      <c r="A2" t="s">
        <v>78</v>
      </c>
      <c r="B2" s="23">
        <f>+'libro diario jul'!C2</f>
        <v>5347035.7142857136</v>
      </c>
      <c r="C2" s="9">
        <f>+'libro diario jul'!D59</f>
        <v>493124.99999999994</v>
      </c>
      <c r="D2" t="s">
        <v>84</v>
      </c>
      <c r="E2" t="s">
        <v>78</v>
      </c>
      <c r="F2" s="23">
        <f>+'libro diario jul'!C3</f>
        <v>2511560</v>
      </c>
      <c r="G2" s="9">
        <f>+'libro diario jul'!D63</f>
        <v>1650280</v>
      </c>
      <c r="H2" t="s">
        <v>80</v>
      </c>
      <c r="I2" t="s">
        <v>78</v>
      </c>
      <c r="J2" s="24">
        <f>+'libro diario jul'!C4</f>
        <v>8956600</v>
      </c>
      <c r="K2" s="25"/>
    </row>
    <row r="3" spans="1:11" x14ac:dyDescent="0.25">
      <c r="A3" t="s">
        <v>107</v>
      </c>
      <c r="B3" s="23">
        <f>+'libro diario jul'!C48</f>
        <v>1116741.0714285714</v>
      </c>
      <c r="E3" t="s">
        <v>79</v>
      </c>
      <c r="F3" s="23">
        <f>+'libro diario jul'!C53</f>
        <v>789000</v>
      </c>
      <c r="I3" t="s">
        <v>81</v>
      </c>
      <c r="J3" s="23">
        <f>J2</f>
        <v>8956600</v>
      </c>
    </row>
    <row r="4" spans="1:11" x14ac:dyDescent="0.25">
      <c r="B4" s="24">
        <f>B2+B3</f>
        <v>6463776.7857142854</v>
      </c>
      <c r="C4" s="25"/>
      <c r="F4" s="24">
        <f>F2+F3</f>
        <v>3300560</v>
      </c>
      <c r="G4" s="25"/>
    </row>
    <row r="5" spans="1:11" x14ac:dyDescent="0.25">
      <c r="A5" t="s">
        <v>152</v>
      </c>
      <c r="B5" s="23">
        <f>B4-C2</f>
        <v>5970651.7857142854</v>
      </c>
      <c r="E5" t="s">
        <v>81</v>
      </c>
      <c r="F5" s="23">
        <f>F4-G2</f>
        <v>1650280</v>
      </c>
    </row>
    <row r="7" spans="1:11" x14ac:dyDescent="0.25">
      <c r="B7" s="53" t="s">
        <v>86</v>
      </c>
      <c r="C7" s="53"/>
      <c r="F7" s="53" t="s">
        <v>153</v>
      </c>
      <c r="G7" s="53"/>
      <c r="J7" s="53" t="s">
        <v>89</v>
      </c>
      <c r="K7" s="53"/>
    </row>
    <row r="8" spans="1:11" x14ac:dyDescent="0.25">
      <c r="A8" t="s">
        <v>78</v>
      </c>
      <c r="B8" s="24">
        <f>+'libro diario jul'!C5</f>
        <v>1549272.857142857</v>
      </c>
      <c r="C8" s="25"/>
      <c r="E8" t="s">
        <v>78</v>
      </c>
      <c r="F8" s="24">
        <f>+'libro diario jul'!C6</f>
        <v>7145000</v>
      </c>
      <c r="G8" s="25"/>
      <c r="I8" t="s">
        <v>78</v>
      </c>
      <c r="J8" s="23">
        <f>+'libro diario jul'!C7</f>
        <v>470300</v>
      </c>
    </row>
    <row r="9" spans="1:11" x14ac:dyDescent="0.25">
      <c r="A9" t="s">
        <v>81</v>
      </c>
      <c r="B9" s="23">
        <f>B8</f>
        <v>1549272.857142857</v>
      </c>
      <c r="E9" t="s">
        <v>81</v>
      </c>
      <c r="F9" s="23">
        <f>F8</f>
        <v>7145000</v>
      </c>
      <c r="I9" t="s">
        <v>87</v>
      </c>
      <c r="J9" s="24">
        <f>+'libro diario jul'!C88</f>
        <v>2500</v>
      </c>
      <c r="K9" s="25"/>
    </row>
    <row r="10" spans="1:11" x14ac:dyDescent="0.25">
      <c r="I10" t="s">
        <v>81</v>
      </c>
      <c r="J10" s="23">
        <f>J8+J9</f>
        <v>472800</v>
      </c>
    </row>
    <row r="12" spans="1:11" x14ac:dyDescent="0.25">
      <c r="B12" s="53" t="s">
        <v>91</v>
      </c>
      <c r="C12" s="53"/>
      <c r="F12" s="53" t="s">
        <v>92</v>
      </c>
      <c r="G12" s="53"/>
      <c r="J12" s="53" t="s">
        <v>154</v>
      </c>
      <c r="K12" s="53"/>
    </row>
    <row r="13" spans="1:11" x14ac:dyDescent="0.25">
      <c r="A13" t="s">
        <v>78</v>
      </c>
      <c r="B13" s="24">
        <f>+'libro diario jul'!C8</f>
        <v>145000</v>
      </c>
      <c r="C13" s="25"/>
      <c r="E13" t="s">
        <v>78</v>
      </c>
      <c r="F13" s="24">
        <f>+'libro diario jul'!C9</f>
        <v>2789000</v>
      </c>
      <c r="G13" s="25"/>
      <c r="I13" t="s">
        <v>78</v>
      </c>
      <c r="J13" s="24">
        <f>+'libro diario jul'!C10</f>
        <v>261022.14285714287</v>
      </c>
      <c r="K13" s="25"/>
    </row>
    <row r="14" spans="1:11" x14ac:dyDescent="0.25">
      <c r="A14" t="s">
        <v>81</v>
      </c>
      <c r="B14" s="23">
        <f>B13</f>
        <v>145000</v>
      </c>
      <c r="E14" t="s">
        <v>81</v>
      </c>
      <c r="F14" s="23">
        <f>F13</f>
        <v>2789000</v>
      </c>
      <c r="I14" t="s">
        <v>81</v>
      </c>
      <c r="J14" s="23">
        <f>J13</f>
        <v>261022.14285714287</v>
      </c>
    </row>
    <row r="16" spans="1:11" x14ac:dyDescent="0.25">
      <c r="B16" s="53" t="s">
        <v>95</v>
      </c>
      <c r="C16" s="53"/>
      <c r="F16" s="53" t="s">
        <v>96</v>
      </c>
      <c r="G16" s="53"/>
      <c r="J16" s="53" t="s">
        <v>155</v>
      </c>
      <c r="K16" s="53"/>
    </row>
    <row r="17" spans="1:12" x14ac:dyDescent="0.25">
      <c r="A17" t="s">
        <v>78</v>
      </c>
      <c r="B17" s="24">
        <f>+'libro diario jul'!C11</f>
        <v>2000000</v>
      </c>
      <c r="C17" s="25"/>
      <c r="E17" t="s">
        <v>78</v>
      </c>
      <c r="F17" s="24">
        <f>+'libro diario jul'!C12</f>
        <v>445550</v>
      </c>
      <c r="G17" s="26">
        <f>+'libro diario jul'!D80</f>
        <v>155942.5</v>
      </c>
      <c r="H17" t="s">
        <v>94</v>
      </c>
      <c r="I17" t="s">
        <v>78</v>
      </c>
      <c r="J17" s="23">
        <f>+'libro diario jul'!C13</f>
        <v>808514.3</v>
      </c>
    </row>
    <row r="18" spans="1:12" x14ac:dyDescent="0.25">
      <c r="A18" t="s">
        <v>81</v>
      </c>
      <c r="B18" s="23">
        <f>B17</f>
        <v>2000000</v>
      </c>
      <c r="F18" s="23">
        <f>F17-G17</f>
        <v>289607.5</v>
      </c>
      <c r="I18" t="s">
        <v>87</v>
      </c>
      <c r="J18" s="24">
        <f>+'libro diario jul'!C89</f>
        <v>10009.300000000001</v>
      </c>
      <c r="K18" s="25"/>
    </row>
    <row r="19" spans="1:12" x14ac:dyDescent="0.25">
      <c r="I19" t="s">
        <v>81</v>
      </c>
      <c r="J19" s="23">
        <f>J17+J18</f>
        <v>818523.60000000009</v>
      </c>
    </row>
    <row r="20" spans="1:12" x14ac:dyDescent="0.25">
      <c r="B20" s="53" t="s">
        <v>156</v>
      </c>
      <c r="C20" s="53"/>
      <c r="F20" s="53" t="s">
        <v>99</v>
      </c>
      <c r="G20" s="53"/>
      <c r="J20" s="53" t="s">
        <v>100</v>
      </c>
      <c r="K20" s="53"/>
    </row>
    <row r="21" spans="1:12" x14ac:dyDescent="0.25">
      <c r="A21" t="s">
        <v>78</v>
      </c>
      <c r="B21" s="23">
        <f>+'libro diario jul'!C14</f>
        <v>14073118.142857142</v>
      </c>
      <c r="E21" t="s">
        <v>78</v>
      </c>
      <c r="F21" s="24">
        <f>+'libro diario jul'!C15</f>
        <v>198730</v>
      </c>
      <c r="G21" s="25"/>
      <c r="I21" t="s">
        <v>78</v>
      </c>
      <c r="J21" s="24">
        <f>+'libro diario jul'!C16</f>
        <v>96301</v>
      </c>
      <c r="K21" s="25"/>
    </row>
    <row r="22" spans="1:12" x14ac:dyDescent="0.25">
      <c r="A22" t="s">
        <v>84</v>
      </c>
      <c r="B22" s="24">
        <f>+'libro diario jul'!C58</f>
        <v>781718.74999999988</v>
      </c>
      <c r="C22" s="25"/>
      <c r="E22" t="s">
        <v>81</v>
      </c>
      <c r="F22" s="23">
        <f>F21</f>
        <v>198730</v>
      </c>
      <c r="I22" t="s">
        <v>81</v>
      </c>
      <c r="J22" s="23">
        <f>J21</f>
        <v>96301</v>
      </c>
    </row>
    <row r="23" spans="1:12" x14ac:dyDescent="0.25">
      <c r="A23" t="s">
        <v>81</v>
      </c>
      <c r="B23" s="23">
        <f>B21+B22</f>
        <v>14854836.892857142</v>
      </c>
    </row>
    <row r="25" spans="1:12" x14ac:dyDescent="0.25">
      <c r="B25" s="53" t="s">
        <v>157</v>
      </c>
      <c r="C25" s="53"/>
      <c r="F25" s="53" t="s">
        <v>158</v>
      </c>
      <c r="G25" s="53"/>
      <c r="J25" s="53" t="s">
        <v>105</v>
      </c>
      <c r="K25" s="53"/>
    </row>
    <row r="26" spans="1:12" x14ac:dyDescent="0.25">
      <c r="A26" t="s">
        <v>78</v>
      </c>
      <c r="B26" s="24">
        <f>+'libro diario jul'!C17</f>
        <v>4560</v>
      </c>
      <c r="C26" s="25"/>
      <c r="E26" t="s">
        <v>78</v>
      </c>
      <c r="F26" s="23">
        <f>+'libro diario jul'!C18</f>
        <v>924640.71</v>
      </c>
      <c r="I26" t="s">
        <v>78</v>
      </c>
      <c r="J26" s="23">
        <f>+'libro diario jul'!C19</f>
        <v>654780</v>
      </c>
    </row>
    <row r="27" spans="1:12" x14ac:dyDescent="0.25">
      <c r="A27" t="s">
        <v>81</v>
      </c>
      <c r="B27" s="23">
        <f>B26</f>
        <v>4560</v>
      </c>
      <c r="E27" t="s">
        <v>107</v>
      </c>
      <c r="F27" s="23">
        <f>+'libro diario jul'!C49</f>
        <v>134008.92857142855</v>
      </c>
      <c r="I27" t="s">
        <v>111</v>
      </c>
      <c r="J27" s="24">
        <f>+'libro diario jul'!C66</f>
        <v>4017857.1428571423</v>
      </c>
      <c r="K27" s="25"/>
    </row>
    <row r="28" spans="1:12" x14ac:dyDescent="0.25">
      <c r="E28" t="s">
        <v>111</v>
      </c>
      <c r="F28" s="24">
        <f>+'libro diario jul'!C67</f>
        <v>482142.85714285704</v>
      </c>
      <c r="G28" s="25"/>
      <c r="I28" t="s">
        <v>81</v>
      </c>
      <c r="J28" s="23">
        <f>J26+J27</f>
        <v>4672637.1428571418</v>
      </c>
    </row>
    <row r="29" spans="1:12" x14ac:dyDescent="0.25">
      <c r="E29" t="s">
        <v>81</v>
      </c>
      <c r="F29" s="23">
        <f>F26+F27+F28</f>
        <v>1540792.4957142856</v>
      </c>
    </row>
    <row r="31" spans="1:12" x14ac:dyDescent="0.25">
      <c r="B31" s="53" t="s">
        <v>106</v>
      </c>
      <c r="C31" s="53"/>
      <c r="F31" s="53" t="s">
        <v>109</v>
      </c>
      <c r="G31" s="53"/>
      <c r="J31" s="53" t="s">
        <v>110</v>
      </c>
      <c r="K31" s="53"/>
    </row>
    <row r="32" spans="1:12" x14ac:dyDescent="0.25">
      <c r="A32" t="s">
        <v>78</v>
      </c>
      <c r="B32" s="23">
        <f>+'libro diario jul'!C20</f>
        <v>5907881.0999999996</v>
      </c>
      <c r="C32" s="9">
        <f>+'libro diario jul'!D45</f>
        <v>13825</v>
      </c>
      <c r="D32" t="s">
        <v>83</v>
      </c>
      <c r="E32" t="s">
        <v>78</v>
      </c>
      <c r="F32" s="24">
        <f>+'libro diario jul'!C21</f>
        <v>124587</v>
      </c>
      <c r="G32" s="25"/>
      <c r="I32" t="s">
        <v>78</v>
      </c>
      <c r="J32" s="23">
        <f>+'libro diario jul'!C22</f>
        <v>470288</v>
      </c>
      <c r="K32" s="9">
        <f>+'libro diario jul'!D50</f>
        <v>1250750</v>
      </c>
      <c r="L32" t="s">
        <v>107</v>
      </c>
    </row>
    <row r="33" spans="1:11" x14ac:dyDescent="0.25">
      <c r="A33" t="s">
        <v>94</v>
      </c>
      <c r="B33" s="23">
        <f>+'libro diario jul'!C79</f>
        <v>155942.5</v>
      </c>
      <c r="C33" s="9">
        <f>+'libro diario jul'!D72</f>
        <v>250000</v>
      </c>
      <c r="D33" t="s">
        <v>103</v>
      </c>
      <c r="E33" t="s">
        <v>81</v>
      </c>
      <c r="F33" s="23">
        <f>F32</f>
        <v>124587</v>
      </c>
      <c r="I33" t="s">
        <v>80</v>
      </c>
      <c r="J33" s="23">
        <f>+'libro diario jul'!C62</f>
        <v>1650280</v>
      </c>
    </row>
    <row r="34" spans="1:11" x14ac:dyDescent="0.25">
      <c r="B34" s="29"/>
      <c r="C34" s="9">
        <f>+'libro diario jul'!D76</f>
        <v>4859175</v>
      </c>
      <c r="D34" t="s">
        <v>104</v>
      </c>
      <c r="J34" s="24">
        <f>J32+J33</f>
        <v>2120568</v>
      </c>
      <c r="K34" s="25"/>
    </row>
    <row r="35" spans="1:11" x14ac:dyDescent="0.25">
      <c r="B35" s="29"/>
      <c r="C35" s="9">
        <f>+'libro diario jul'!D92</f>
        <v>78884.3</v>
      </c>
      <c r="D35" t="s">
        <v>87</v>
      </c>
      <c r="I35" t="s">
        <v>81</v>
      </c>
      <c r="J35" s="23">
        <f>J34-K32</f>
        <v>869818</v>
      </c>
    </row>
    <row r="36" spans="1:11" x14ac:dyDescent="0.25">
      <c r="B36" s="24">
        <f>B32+B33</f>
        <v>6063823.5999999996</v>
      </c>
      <c r="C36" s="26">
        <f>C32+C33+C34+C35</f>
        <v>5201884.3</v>
      </c>
    </row>
    <row r="37" spans="1:11" x14ac:dyDescent="0.25">
      <c r="A37" t="s">
        <v>81</v>
      </c>
      <c r="B37" s="23">
        <f>B36-C36</f>
        <v>861939.29999999981</v>
      </c>
    </row>
    <row r="39" spans="1:11" x14ac:dyDescent="0.25">
      <c r="B39" s="53" t="s">
        <v>124</v>
      </c>
      <c r="C39" s="53"/>
      <c r="F39" s="53" t="s">
        <v>125</v>
      </c>
      <c r="G39" s="53"/>
      <c r="J39" s="53" t="s">
        <v>159</v>
      </c>
      <c r="K39" s="53"/>
    </row>
    <row r="40" spans="1:11" x14ac:dyDescent="0.25">
      <c r="A40" t="s">
        <v>78</v>
      </c>
      <c r="B40" s="24">
        <f>+'libro diario jul'!C23</f>
        <v>10714.285714285714</v>
      </c>
      <c r="C40" s="25"/>
      <c r="E40" t="s">
        <v>78</v>
      </c>
      <c r="F40" s="24">
        <f>+'libro diario jul'!C24</f>
        <v>1607.1428571428569</v>
      </c>
      <c r="G40" s="25"/>
      <c r="I40" t="s">
        <v>78</v>
      </c>
      <c r="J40" s="23">
        <f>+'libro diario jul'!C25</f>
        <v>25000</v>
      </c>
    </row>
    <row r="41" spans="1:11" x14ac:dyDescent="0.25">
      <c r="A41" t="s">
        <v>81</v>
      </c>
      <c r="B41" s="23">
        <f>B40</f>
        <v>10714.285714285714</v>
      </c>
      <c r="E41" t="s">
        <v>81</v>
      </c>
      <c r="F41" s="23">
        <f>F40</f>
        <v>1607.1428571428569</v>
      </c>
      <c r="I41" t="s">
        <v>87</v>
      </c>
      <c r="J41" s="24">
        <f>+'libro diario jul'!C83</f>
        <v>25000</v>
      </c>
      <c r="K41" s="25"/>
    </row>
    <row r="42" spans="1:11" x14ac:dyDescent="0.25">
      <c r="I42" t="s">
        <v>81</v>
      </c>
      <c r="J42" s="23">
        <f>J40+J41</f>
        <v>50000</v>
      </c>
    </row>
    <row r="44" spans="1:11" x14ac:dyDescent="0.25">
      <c r="B44" s="53" t="s">
        <v>160</v>
      </c>
      <c r="C44" s="53"/>
      <c r="F44" s="53" t="s">
        <v>128</v>
      </c>
      <c r="G44" s="53"/>
      <c r="J44" s="53" t="s">
        <v>161</v>
      </c>
      <c r="K44" s="53"/>
    </row>
    <row r="45" spans="1:11" x14ac:dyDescent="0.25">
      <c r="A45" t="s">
        <v>78</v>
      </c>
      <c r="B45" s="23">
        <f>+'libro diario jul'!C26</f>
        <v>40000</v>
      </c>
      <c r="E45" t="s">
        <v>78</v>
      </c>
      <c r="F45" s="23">
        <f>+'libro diario jul'!C27</f>
        <v>8000</v>
      </c>
      <c r="I45" t="s">
        <v>78</v>
      </c>
      <c r="J45" s="23">
        <f>+'libro diario jul'!C28</f>
        <v>6000</v>
      </c>
    </row>
    <row r="46" spans="1:11" x14ac:dyDescent="0.25">
      <c r="A46" t="s">
        <v>87</v>
      </c>
      <c r="B46" s="24">
        <f>+'libro diario jul'!C84</f>
        <v>40000</v>
      </c>
      <c r="C46" s="25"/>
      <c r="E46" t="s">
        <v>87</v>
      </c>
      <c r="F46" s="24">
        <f>+'libro diario jul'!C85</f>
        <v>8000</v>
      </c>
      <c r="G46" s="25"/>
      <c r="I46" t="s">
        <v>87</v>
      </c>
      <c r="J46" s="24">
        <f>+'libro diario jul'!C86</f>
        <v>6000</v>
      </c>
      <c r="K46" s="25"/>
    </row>
    <row r="47" spans="1:11" x14ac:dyDescent="0.25">
      <c r="A47" t="s">
        <v>81</v>
      </c>
      <c r="B47" s="23">
        <f>B45+B46</f>
        <v>80000</v>
      </c>
      <c r="E47" t="s">
        <v>81</v>
      </c>
      <c r="F47" s="23">
        <f>F45+F46</f>
        <v>16000</v>
      </c>
      <c r="I47" t="s">
        <v>81</v>
      </c>
      <c r="J47" s="23">
        <f>J45+J46</f>
        <v>12000</v>
      </c>
    </row>
    <row r="49" spans="1:12" x14ac:dyDescent="0.25">
      <c r="B49" s="53" t="s">
        <v>162</v>
      </c>
      <c r="C49" s="53"/>
      <c r="F49" s="53" t="s">
        <v>113</v>
      </c>
      <c r="G49" s="53"/>
      <c r="J49" s="53" t="s">
        <v>163</v>
      </c>
      <c r="K49" s="53"/>
    </row>
    <row r="50" spans="1:12" x14ac:dyDescent="0.25">
      <c r="A50" t="s">
        <v>78</v>
      </c>
      <c r="B50" s="9">
        <f>+'libro diario jul'!C29</f>
        <v>1200</v>
      </c>
      <c r="F50" s="24"/>
      <c r="G50" s="9">
        <f>+'libro diario jul'!D30</f>
        <v>4569720</v>
      </c>
      <c r="H50" t="s">
        <v>78</v>
      </c>
      <c r="J50" s="31"/>
      <c r="K50" s="26">
        <f>+'libro diario jul'!D31</f>
        <v>8975600</v>
      </c>
      <c r="L50" t="s">
        <v>78</v>
      </c>
    </row>
    <row r="51" spans="1:12" x14ac:dyDescent="0.25">
      <c r="A51" t="s">
        <v>87</v>
      </c>
      <c r="B51" s="26">
        <f>+'libro diario jul'!C87</f>
        <v>1200</v>
      </c>
      <c r="C51" s="25"/>
      <c r="F51" s="29"/>
      <c r="G51" s="9">
        <f>G50</f>
        <v>4569720</v>
      </c>
      <c r="H51" t="s">
        <v>81</v>
      </c>
      <c r="J51" s="29"/>
      <c r="K51" s="9">
        <f>K50</f>
        <v>8975600</v>
      </c>
      <c r="L51" t="s">
        <v>81</v>
      </c>
    </row>
    <row r="52" spans="1:12" x14ac:dyDescent="0.25">
      <c r="A52" t="s">
        <v>81</v>
      </c>
      <c r="B52" s="30">
        <f>B50+B51</f>
        <v>2400</v>
      </c>
    </row>
    <row r="54" spans="1:12" x14ac:dyDescent="0.25">
      <c r="B54" s="53" t="s">
        <v>164</v>
      </c>
      <c r="C54" s="53"/>
      <c r="F54" s="53" t="s">
        <v>116</v>
      </c>
      <c r="G54" s="53"/>
      <c r="J54" s="53" t="s">
        <v>117</v>
      </c>
      <c r="K54" s="53"/>
    </row>
    <row r="55" spans="1:12" x14ac:dyDescent="0.25">
      <c r="A55" t="s">
        <v>83</v>
      </c>
      <c r="B55" s="23">
        <f>+'libro diario jul'!C43</f>
        <v>10009.299999999999</v>
      </c>
      <c r="C55" s="9">
        <f>+'libro diario jul'!D32</f>
        <v>10009.299999999999</v>
      </c>
      <c r="D55" t="s">
        <v>78</v>
      </c>
      <c r="E55" t="s">
        <v>83</v>
      </c>
      <c r="F55" s="23">
        <f>+'libro diario jul'!C44</f>
        <v>3815.7</v>
      </c>
      <c r="G55" s="9">
        <f>+'libro diario jul'!D33</f>
        <v>3815.7</v>
      </c>
      <c r="H55" t="s">
        <v>78</v>
      </c>
      <c r="I55" t="s">
        <v>103</v>
      </c>
      <c r="J55" s="24">
        <f>+'libro diario jul'!C71</f>
        <v>250000</v>
      </c>
      <c r="K55" s="26">
        <f>+'libro diario jul'!D34</f>
        <v>7642200</v>
      </c>
      <c r="L55" t="s">
        <v>78</v>
      </c>
    </row>
    <row r="56" spans="1:12" x14ac:dyDescent="0.25">
      <c r="B56" s="29"/>
      <c r="C56" s="9">
        <f>+'libro diario jul'!D90</f>
        <v>10009.300000000001</v>
      </c>
      <c r="D56" t="s">
        <v>87</v>
      </c>
      <c r="F56" s="29"/>
      <c r="G56" s="9">
        <f>+'libro diario jul'!D91</f>
        <v>3815.7000000000003</v>
      </c>
      <c r="H56" t="s">
        <v>87</v>
      </c>
      <c r="J56" s="29"/>
      <c r="K56" s="9">
        <f>K55-J55</f>
        <v>7392200</v>
      </c>
      <c r="L56" t="s">
        <v>81</v>
      </c>
    </row>
    <row r="57" spans="1:12" x14ac:dyDescent="0.25">
      <c r="B57" s="31"/>
      <c r="C57" s="26">
        <f>C55+C56</f>
        <v>20018.599999999999</v>
      </c>
      <c r="F57" s="31"/>
      <c r="G57" s="26">
        <f>G55+G56</f>
        <v>7631.4</v>
      </c>
    </row>
    <row r="58" spans="1:12" x14ac:dyDescent="0.25">
      <c r="B58" s="29"/>
      <c r="C58" s="9">
        <f>C57-B55</f>
        <v>10009.299999999999</v>
      </c>
      <c r="D58" t="s">
        <v>81</v>
      </c>
      <c r="F58" s="29"/>
      <c r="G58" s="9">
        <f>G57-F55</f>
        <v>3815.7</v>
      </c>
      <c r="H58" t="s">
        <v>81</v>
      </c>
    </row>
    <row r="60" spans="1:12" x14ac:dyDescent="0.25">
      <c r="B60" s="53" t="s">
        <v>118</v>
      </c>
      <c r="C60" s="53"/>
      <c r="F60" s="53" t="s">
        <v>119</v>
      </c>
      <c r="G60" s="53"/>
      <c r="J60" s="53" t="s">
        <v>120</v>
      </c>
      <c r="K60" s="53"/>
    </row>
    <row r="61" spans="1:12" x14ac:dyDescent="0.25">
      <c r="B61" s="31"/>
      <c r="C61" s="26">
        <f>+'libro diario jul'!D35</f>
        <v>4143079.4</v>
      </c>
      <c r="D61" t="s">
        <v>78</v>
      </c>
      <c r="F61" s="29"/>
      <c r="G61" s="9">
        <f>+'libro diario jul'!D36</f>
        <v>2117770.57142857</v>
      </c>
      <c r="H61" t="s">
        <v>78</v>
      </c>
      <c r="J61" s="31"/>
      <c r="K61" s="26">
        <f>+'libro diario jul'!D68</f>
        <v>4500000</v>
      </c>
      <c r="L61" t="s">
        <v>111</v>
      </c>
    </row>
    <row r="62" spans="1:12" x14ac:dyDescent="0.25">
      <c r="B62" s="29"/>
      <c r="C62" s="9">
        <f>C61</f>
        <v>4143079.4</v>
      </c>
      <c r="D62" t="s">
        <v>81</v>
      </c>
      <c r="F62" s="31"/>
      <c r="G62" s="26">
        <f>+'libro diario jul'!D55</f>
        <v>84535.714285714275</v>
      </c>
      <c r="H62" t="s">
        <v>103</v>
      </c>
      <c r="J62" s="29"/>
      <c r="K62" s="9">
        <f>K61</f>
        <v>4500000</v>
      </c>
      <c r="L62" t="s">
        <v>81</v>
      </c>
    </row>
    <row r="63" spans="1:12" x14ac:dyDescent="0.25">
      <c r="F63" s="29"/>
      <c r="G63" s="9">
        <f>G61+G62</f>
        <v>2202306.2857142841</v>
      </c>
      <c r="H63" t="s">
        <v>81</v>
      </c>
    </row>
    <row r="65" spans="1:12" x14ac:dyDescent="0.25">
      <c r="B65" s="53" t="s">
        <v>165</v>
      </c>
      <c r="C65" s="53"/>
      <c r="F65" s="53" t="s">
        <v>122</v>
      </c>
      <c r="G65" s="53"/>
      <c r="J65" s="53" t="s">
        <v>123</v>
      </c>
      <c r="K65" s="53"/>
    </row>
    <row r="66" spans="1:12" x14ac:dyDescent="0.25">
      <c r="A66" t="s">
        <v>104</v>
      </c>
      <c r="B66" s="24">
        <f>+'libro diario jul'!C75</f>
        <v>4859175</v>
      </c>
      <c r="C66" s="26">
        <f>+'libro diario jul'!D38</f>
        <v>6478900</v>
      </c>
      <c r="D66" t="s">
        <v>78</v>
      </c>
      <c r="F66" s="31"/>
      <c r="G66" s="26">
        <f>+'libro diario jul'!D39</f>
        <v>3387082</v>
      </c>
      <c r="H66" t="s">
        <v>78</v>
      </c>
      <c r="J66" s="29"/>
      <c r="K66" s="9">
        <f>+'libro diario jul'!D40</f>
        <v>17648085.428571399</v>
      </c>
      <c r="L66" t="s">
        <v>78</v>
      </c>
    </row>
    <row r="67" spans="1:12" x14ac:dyDescent="0.25">
      <c r="B67" s="29"/>
      <c r="C67" s="9">
        <f>C66-B66</f>
        <v>1619725</v>
      </c>
      <c r="D67" t="s">
        <v>81</v>
      </c>
      <c r="F67" s="29"/>
      <c r="G67" s="9">
        <f>G66</f>
        <v>3387082</v>
      </c>
      <c r="H67" t="s">
        <v>81</v>
      </c>
      <c r="J67" s="31"/>
      <c r="K67" s="26">
        <f>+'libro diario jul'!D54</f>
        <v>704464.28571428568</v>
      </c>
      <c r="L67" t="s">
        <v>79</v>
      </c>
    </row>
    <row r="68" spans="1:12" x14ac:dyDescent="0.25">
      <c r="J68" s="29"/>
      <c r="K68" s="9">
        <f>K66+K67</f>
        <v>18352549.714285687</v>
      </c>
      <c r="L68" t="s">
        <v>81</v>
      </c>
    </row>
  </sheetData>
  <mergeCells count="39">
    <mergeCell ref="B1:C1"/>
    <mergeCell ref="F1:G1"/>
    <mergeCell ref="J1:K1"/>
    <mergeCell ref="B7:C7"/>
    <mergeCell ref="F7:G7"/>
    <mergeCell ref="J7:K7"/>
    <mergeCell ref="B12:C12"/>
    <mergeCell ref="F12:G12"/>
    <mergeCell ref="J12:K12"/>
    <mergeCell ref="B16:C16"/>
    <mergeCell ref="F16:G16"/>
    <mergeCell ref="J16:K16"/>
    <mergeCell ref="B20:C20"/>
    <mergeCell ref="F20:G20"/>
    <mergeCell ref="J20:K20"/>
    <mergeCell ref="B25:C25"/>
    <mergeCell ref="F25:G25"/>
    <mergeCell ref="J25:K25"/>
    <mergeCell ref="B31:C31"/>
    <mergeCell ref="F31:G31"/>
    <mergeCell ref="J31:K31"/>
    <mergeCell ref="B39:C39"/>
    <mergeCell ref="F39:G39"/>
    <mergeCell ref="J39:K39"/>
    <mergeCell ref="B44:C44"/>
    <mergeCell ref="F44:G44"/>
    <mergeCell ref="J44:K44"/>
    <mergeCell ref="B49:C49"/>
    <mergeCell ref="F49:G49"/>
    <mergeCell ref="J49:K49"/>
    <mergeCell ref="B65:C65"/>
    <mergeCell ref="F65:G65"/>
    <mergeCell ref="J65:K65"/>
    <mergeCell ref="B54:C54"/>
    <mergeCell ref="F54:G54"/>
    <mergeCell ref="J54:K54"/>
    <mergeCell ref="B60:C60"/>
    <mergeCell ref="F60:G60"/>
    <mergeCell ref="J60:K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73"/>
  <sheetViews>
    <sheetView zoomScale="130" zoomScaleNormal="130" workbookViewId="0">
      <pane xSplit="1" topLeftCell="B1" activePane="topRight" state="frozen"/>
      <selection pane="topRight" activeCell="B36" activeCellId="1" sqref="B38 B36"/>
    </sheetView>
  </sheetViews>
  <sheetFormatPr baseColWidth="10" defaultRowHeight="15" x14ac:dyDescent="0.25"/>
  <cols>
    <col min="1" max="1" width="5.140625" customWidth="1"/>
    <col min="2" max="2" width="34.140625" customWidth="1"/>
    <col min="3" max="3" width="22.7109375" hidden="1" customWidth="1"/>
    <col min="4" max="4" width="22.5703125" hidden="1" customWidth="1"/>
    <col min="5" max="5" width="22.85546875" hidden="1" customWidth="1"/>
    <col min="6" max="6" width="22.7109375" customWidth="1"/>
    <col min="7" max="7" width="12.7109375" bestFit="1" customWidth="1"/>
    <col min="8" max="8" width="15.140625" customWidth="1"/>
  </cols>
  <sheetData>
    <row r="1" spans="1:9" ht="15.75" thickBot="1" x14ac:dyDescent="0.3">
      <c r="A1" s="1" t="s">
        <v>237</v>
      </c>
      <c r="B1" s="2" t="s">
        <v>1</v>
      </c>
      <c r="C1" s="3" t="s">
        <v>4</v>
      </c>
      <c r="D1" s="4" t="s">
        <v>5</v>
      </c>
      <c r="E1" s="3" t="s">
        <v>6</v>
      </c>
      <c r="F1" s="4" t="s">
        <v>7</v>
      </c>
      <c r="G1" s="34" t="s">
        <v>256</v>
      </c>
      <c r="H1" s="34" t="s">
        <v>218</v>
      </c>
      <c r="I1" s="34" t="s">
        <v>214</v>
      </c>
    </row>
    <row r="2" spans="1:9" ht="15.75" hidden="1" thickBot="1" x14ac:dyDescent="0.3">
      <c r="A2" s="5"/>
      <c r="B2" s="6" t="s">
        <v>8</v>
      </c>
      <c r="C2" s="14">
        <v>5347035.7142857136</v>
      </c>
      <c r="D2" s="8">
        <f>+'libro mayor jul'!B3</f>
        <v>1116741.0714285714</v>
      </c>
      <c r="E2" s="7">
        <f>+'libro mayor jul'!C2</f>
        <v>493124.99999999994</v>
      </c>
      <c r="F2" s="8">
        <f t="shared" ref="F2:F40" si="0">C2+D2-E2</f>
        <v>5970651.7857142854</v>
      </c>
      <c r="G2" t="s">
        <v>219</v>
      </c>
      <c r="H2" t="s">
        <v>224</v>
      </c>
      <c r="I2" t="s">
        <v>216</v>
      </c>
    </row>
    <row r="3" spans="1:9" ht="15.75" hidden="1" thickBot="1" x14ac:dyDescent="0.3">
      <c r="A3" s="5"/>
      <c r="B3" s="52" t="s">
        <v>9</v>
      </c>
      <c r="C3" s="14">
        <v>2511560</v>
      </c>
      <c r="D3" s="8">
        <f>+'libro mayor jul'!F3</f>
        <v>789000</v>
      </c>
      <c r="E3" s="7">
        <f>+'libro mayor jul'!G2</f>
        <v>1650280</v>
      </c>
      <c r="F3" s="8">
        <f t="shared" si="0"/>
        <v>1650280</v>
      </c>
      <c r="G3" t="s">
        <v>219</v>
      </c>
      <c r="H3" t="s">
        <v>224</v>
      </c>
      <c r="I3" t="s">
        <v>216</v>
      </c>
    </row>
    <row r="4" spans="1:9" ht="15.75" hidden="1" thickBot="1" x14ac:dyDescent="0.3">
      <c r="A4" s="5"/>
      <c r="B4" s="6" t="s">
        <v>10</v>
      </c>
      <c r="C4" s="14">
        <v>8956600</v>
      </c>
      <c r="D4" s="8">
        <v>0</v>
      </c>
      <c r="E4" s="7">
        <v>0</v>
      </c>
      <c r="F4" s="8">
        <f t="shared" si="0"/>
        <v>8956600</v>
      </c>
      <c r="G4" t="s">
        <v>219</v>
      </c>
      <c r="H4" t="s">
        <v>225</v>
      </c>
      <c r="I4" t="s">
        <v>216</v>
      </c>
    </row>
    <row r="5" spans="1:9" ht="15.75" hidden="1" thickBot="1" x14ac:dyDescent="0.3">
      <c r="A5" s="5"/>
      <c r="B5" s="6" t="s">
        <v>11</v>
      </c>
      <c r="C5" s="14">
        <v>1549272.857142857</v>
      </c>
      <c r="D5" s="8">
        <v>0</v>
      </c>
      <c r="E5" s="7">
        <v>0</v>
      </c>
      <c r="F5" s="8">
        <f t="shared" si="0"/>
        <v>1549272.857142857</v>
      </c>
      <c r="G5" t="s">
        <v>219</v>
      </c>
      <c r="H5" t="s">
        <v>225</v>
      </c>
      <c r="I5" t="s">
        <v>216</v>
      </c>
    </row>
    <row r="6" spans="1:9" ht="15.75" hidden="1" thickBot="1" x14ac:dyDescent="0.3">
      <c r="A6" s="5"/>
      <c r="B6" s="51" t="s">
        <v>12</v>
      </c>
      <c r="C6" s="14">
        <v>7145000</v>
      </c>
      <c r="D6" s="8">
        <v>0</v>
      </c>
      <c r="E6" s="7">
        <v>0</v>
      </c>
      <c r="F6" s="8">
        <f t="shared" si="0"/>
        <v>7145000</v>
      </c>
      <c r="G6" t="s">
        <v>219</v>
      </c>
      <c r="H6" t="s">
        <v>224</v>
      </c>
      <c r="I6" t="s">
        <v>216</v>
      </c>
    </row>
    <row r="7" spans="1:9" ht="15.75" hidden="1" thickBot="1" x14ac:dyDescent="0.3">
      <c r="A7" s="5"/>
      <c r="B7" s="6" t="s">
        <v>13</v>
      </c>
      <c r="C7" s="14">
        <v>470300</v>
      </c>
      <c r="D7" s="8">
        <f>+'libro mayor jul'!J9</f>
        <v>2500</v>
      </c>
      <c r="E7" s="7">
        <v>0</v>
      </c>
      <c r="F7" s="8">
        <f t="shared" si="0"/>
        <v>472800</v>
      </c>
      <c r="G7" t="s">
        <v>220</v>
      </c>
      <c r="I7" t="s">
        <v>166</v>
      </c>
    </row>
    <row r="8" spans="1:9" ht="15.75" hidden="1" thickBot="1" x14ac:dyDescent="0.3">
      <c r="A8" s="5"/>
      <c r="B8" s="6" t="s">
        <v>14</v>
      </c>
      <c r="C8" s="14">
        <v>145000</v>
      </c>
      <c r="D8" s="8">
        <v>0</v>
      </c>
      <c r="E8" s="7">
        <v>0</v>
      </c>
      <c r="F8" s="8">
        <f t="shared" si="0"/>
        <v>145000</v>
      </c>
      <c r="G8" t="s">
        <v>220</v>
      </c>
      <c r="I8" t="s">
        <v>166</v>
      </c>
    </row>
    <row r="9" spans="1:9" ht="15.75" hidden="1" thickBot="1" x14ac:dyDescent="0.3">
      <c r="A9" s="5"/>
      <c r="B9" s="6" t="s">
        <v>15</v>
      </c>
      <c r="C9" s="14">
        <v>2789000</v>
      </c>
      <c r="D9" s="8">
        <v>0</v>
      </c>
      <c r="E9" s="7">
        <v>0</v>
      </c>
      <c r="F9" s="8">
        <f t="shared" si="0"/>
        <v>2789000</v>
      </c>
      <c r="G9" t="s">
        <v>220</v>
      </c>
      <c r="I9" t="s">
        <v>166</v>
      </c>
    </row>
    <row r="10" spans="1:9" ht="15.75" hidden="1" thickBot="1" x14ac:dyDescent="0.3">
      <c r="A10" s="5"/>
      <c r="B10" s="6" t="s">
        <v>16</v>
      </c>
      <c r="C10" s="14">
        <v>261022.14285714287</v>
      </c>
      <c r="D10" s="8">
        <v>0</v>
      </c>
      <c r="E10" s="7">
        <v>0</v>
      </c>
      <c r="F10" s="8">
        <f t="shared" si="0"/>
        <v>261022.14285714287</v>
      </c>
      <c r="G10" t="s">
        <v>220</v>
      </c>
      <c r="I10" t="s">
        <v>166</v>
      </c>
    </row>
    <row r="11" spans="1:9" ht="15.75" hidden="1" thickBot="1" x14ac:dyDescent="0.3">
      <c r="A11" s="5"/>
      <c r="B11" s="52" t="s">
        <v>17</v>
      </c>
      <c r="C11" s="14">
        <v>2000000</v>
      </c>
      <c r="D11" s="8">
        <v>0</v>
      </c>
      <c r="E11" s="7">
        <v>0</v>
      </c>
      <c r="F11" s="8">
        <f t="shared" si="0"/>
        <v>2000000</v>
      </c>
      <c r="G11" t="s">
        <v>219</v>
      </c>
      <c r="H11" t="s">
        <v>224</v>
      </c>
      <c r="I11" t="s">
        <v>216</v>
      </c>
    </row>
    <row r="12" spans="1:9" ht="15.75" hidden="1" thickBot="1" x14ac:dyDescent="0.3">
      <c r="A12" s="5"/>
      <c r="B12" s="51" t="s">
        <v>18</v>
      </c>
      <c r="C12" s="14">
        <v>445550</v>
      </c>
      <c r="D12" s="8">
        <v>0</v>
      </c>
      <c r="E12" s="7">
        <f>+'libro mayor jul'!G17</f>
        <v>155942.5</v>
      </c>
      <c r="F12" s="8">
        <f t="shared" si="0"/>
        <v>289607.5</v>
      </c>
      <c r="G12" t="s">
        <v>219</v>
      </c>
      <c r="H12" t="s">
        <v>224</v>
      </c>
      <c r="I12" t="s">
        <v>216</v>
      </c>
    </row>
    <row r="13" spans="1:9" ht="15.75" hidden="1" thickBot="1" x14ac:dyDescent="0.3">
      <c r="A13" s="5"/>
      <c r="B13" s="6" t="s">
        <v>19</v>
      </c>
      <c r="C13" s="14">
        <v>808514.3</v>
      </c>
      <c r="D13" s="8">
        <f>+'libro mayor jul'!J18</f>
        <v>10009.300000000001</v>
      </c>
      <c r="E13" s="7">
        <v>0</v>
      </c>
      <c r="F13" s="8">
        <f t="shared" si="0"/>
        <v>818523.60000000009</v>
      </c>
      <c r="G13" t="s">
        <v>220</v>
      </c>
      <c r="I13" t="s">
        <v>166</v>
      </c>
    </row>
    <row r="14" spans="1:9" ht="15.75" hidden="1" thickBot="1" x14ac:dyDescent="0.3">
      <c r="A14" s="5"/>
      <c r="B14" s="6" t="s">
        <v>20</v>
      </c>
      <c r="C14" s="14">
        <v>14073118.142857142</v>
      </c>
      <c r="D14" s="8">
        <f>+'libro mayor jul'!B22</f>
        <v>781718.74999999988</v>
      </c>
      <c r="E14" s="7">
        <v>0</v>
      </c>
      <c r="F14" s="8">
        <f t="shared" si="0"/>
        <v>14854836.892857142</v>
      </c>
      <c r="G14" t="s">
        <v>221</v>
      </c>
      <c r="I14" t="s">
        <v>166</v>
      </c>
    </row>
    <row r="15" spans="1:9" ht="15.75" hidden="1" thickBot="1" x14ac:dyDescent="0.3">
      <c r="A15" s="5"/>
      <c r="B15" s="6" t="s">
        <v>21</v>
      </c>
      <c r="C15" s="14">
        <v>198730</v>
      </c>
      <c r="D15" s="8">
        <v>0</v>
      </c>
      <c r="E15" s="7">
        <v>0</v>
      </c>
      <c r="F15" s="8">
        <f t="shared" si="0"/>
        <v>198730</v>
      </c>
      <c r="G15" t="s">
        <v>220</v>
      </c>
      <c r="I15" t="s">
        <v>166</v>
      </c>
    </row>
    <row r="16" spans="1:9" ht="15.75" hidden="1" thickBot="1" x14ac:dyDescent="0.3">
      <c r="A16" s="5"/>
      <c r="B16" s="6" t="s">
        <v>22</v>
      </c>
      <c r="C16" s="14">
        <v>96301</v>
      </c>
      <c r="D16" s="8">
        <v>0</v>
      </c>
      <c r="E16" s="7">
        <v>0</v>
      </c>
      <c r="F16" s="8">
        <f t="shared" si="0"/>
        <v>96301</v>
      </c>
      <c r="G16" t="s">
        <v>220</v>
      </c>
      <c r="I16" t="s">
        <v>166</v>
      </c>
    </row>
    <row r="17" spans="1:9" ht="15.75" hidden="1" thickBot="1" x14ac:dyDescent="0.3">
      <c r="A17" s="5"/>
      <c r="B17" s="6" t="s">
        <v>23</v>
      </c>
      <c r="C17" s="14">
        <v>4560</v>
      </c>
      <c r="D17" s="8">
        <v>0</v>
      </c>
      <c r="E17" s="7">
        <v>0</v>
      </c>
      <c r="F17" s="8">
        <f t="shared" si="0"/>
        <v>4560</v>
      </c>
      <c r="G17" t="s">
        <v>220</v>
      </c>
      <c r="I17" t="s">
        <v>166</v>
      </c>
    </row>
    <row r="18" spans="1:9" ht="15.75" hidden="1" thickBot="1" x14ac:dyDescent="0.3">
      <c r="A18" s="5"/>
      <c r="B18" s="51" t="s">
        <v>34</v>
      </c>
      <c r="C18" s="14">
        <v>924640.71</v>
      </c>
      <c r="D18" s="8">
        <v>616151.79</v>
      </c>
      <c r="E18" s="7">
        <v>0</v>
      </c>
      <c r="F18" s="8">
        <f t="shared" si="0"/>
        <v>1540792.5</v>
      </c>
      <c r="G18" t="s">
        <v>219</v>
      </c>
      <c r="H18" t="s">
        <v>224</v>
      </c>
      <c r="I18" t="s">
        <v>216</v>
      </c>
    </row>
    <row r="19" spans="1:9" ht="15.75" hidden="1" thickBot="1" x14ac:dyDescent="0.3">
      <c r="A19" s="5"/>
      <c r="B19" s="6" t="s">
        <v>24</v>
      </c>
      <c r="C19" s="14">
        <v>654780</v>
      </c>
      <c r="D19" s="8">
        <f>+'libro mayor jul'!J27</f>
        <v>4017857.1428571423</v>
      </c>
      <c r="E19" s="7">
        <v>0</v>
      </c>
      <c r="F19" s="8">
        <f t="shared" si="0"/>
        <v>4672637.1428571418</v>
      </c>
      <c r="G19" t="s">
        <v>219</v>
      </c>
      <c r="H19" t="s">
        <v>225</v>
      </c>
      <c r="I19" t="s">
        <v>216</v>
      </c>
    </row>
    <row r="20" spans="1:9" ht="15.75" hidden="1" thickBot="1" x14ac:dyDescent="0.3">
      <c r="A20" s="5"/>
      <c r="B20" s="52" t="s">
        <v>25</v>
      </c>
      <c r="C20" s="14">
        <v>5907881.0999999996</v>
      </c>
      <c r="D20" s="8">
        <f>+'libro mayor jul'!B33</f>
        <v>155942.5</v>
      </c>
      <c r="E20" s="7">
        <f>+'libro mayor jul'!C36</f>
        <v>5201884.3</v>
      </c>
      <c r="F20" s="8">
        <f t="shared" si="0"/>
        <v>861939.29999999981</v>
      </c>
      <c r="G20" t="s">
        <v>219</v>
      </c>
      <c r="H20" t="s">
        <v>224</v>
      </c>
      <c r="I20" t="s">
        <v>216</v>
      </c>
    </row>
    <row r="21" spans="1:9" ht="15.75" hidden="1" thickBot="1" x14ac:dyDescent="0.3">
      <c r="A21" s="5"/>
      <c r="B21" s="6" t="s">
        <v>26</v>
      </c>
      <c r="C21" s="14">
        <v>124587</v>
      </c>
      <c r="D21" s="8">
        <v>0</v>
      </c>
      <c r="E21" s="7">
        <v>0</v>
      </c>
      <c r="F21" s="8">
        <f t="shared" si="0"/>
        <v>124587</v>
      </c>
      <c r="G21" t="s">
        <v>219</v>
      </c>
      <c r="H21" t="s">
        <v>225</v>
      </c>
      <c r="I21" t="s">
        <v>216</v>
      </c>
    </row>
    <row r="22" spans="1:9" ht="15.75" hidden="1" thickBot="1" x14ac:dyDescent="0.3">
      <c r="A22" s="5"/>
      <c r="B22" s="52" t="s">
        <v>27</v>
      </c>
      <c r="C22" s="14">
        <v>470288</v>
      </c>
      <c r="D22" s="8">
        <f>+'libro mayor jul'!J33</f>
        <v>1650280</v>
      </c>
      <c r="E22" s="7">
        <f>+'libro mayor jul'!K32</f>
        <v>1250750</v>
      </c>
      <c r="F22" s="8">
        <f t="shared" si="0"/>
        <v>869818</v>
      </c>
      <c r="G22" t="s">
        <v>219</v>
      </c>
      <c r="H22" t="s">
        <v>224</v>
      </c>
      <c r="I22" t="s">
        <v>216</v>
      </c>
    </row>
    <row r="23" spans="1:9" ht="15.75" hidden="1" thickBot="1" x14ac:dyDescent="0.3">
      <c r="A23" s="5"/>
      <c r="B23" s="6" t="s">
        <v>131</v>
      </c>
      <c r="C23" s="14">
        <v>10714.285714285714</v>
      </c>
      <c r="D23" s="8">
        <v>0</v>
      </c>
      <c r="E23" s="7">
        <v>0</v>
      </c>
      <c r="F23" s="8">
        <f t="shared" si="0"/>
        <v>10714.285714285714</v>
      </c>
      <c r="G23" t="s">
        <v>219</v>
      </c>
      <c r="H23" t="s">
        <v>225</v>
      </c>
      <c r="I23" t="s">
        <v>216</v>
      </c>
    </row>
    <row r="24" spans="1:9" ht="15.75" hidden="1" thickBot="1" x14ac:dyDescent="0.3">
      <c r="A24" s="5"/>
      <c r="B24" s="6" t="s">
        <v>132</v>
      </c>
      <c r="C24" s="14">
        <v>1607.1428571428569</v>
      </c>
      <c r="D24" s="8">
        <v>0</v>
      </c>
      <c r="E24" s="7">
        <v>0</v>
      </c>
      <c r="F24" s="8">
        <f t="shared" si="0"/>
        <v>1607.1428571428569</v>
      </c>
      <c r="G24" t="s">
        <v>220</v>
      </c>
      <c r="I24" t="s">
        <v>166</v>
      </c>
    </row>
    <row r="25" spans="1:9" ht="15.75" hidden="1" thickBot="1" x14ac:dyDescent="0.3">
      <c r="A25" s="5"/>
      <c r="B25" s="6" t="s">
        <v>70</v>
      </c>
      <c r="C25" s="14">
        <v>25000</v>
      </c>
      <c r="D25" s="8">
        <f>+'libro mayor jul'!J41</f>
        <v>25000</v>
      </c>
      <c r="E25" s="7">
        <v>0</v>
      </c>
      <c r="F25" s="8">
        <f t="shared" si="0"/>
        <v>50000</v>
      </c>
      <c r="G25" t="s">
        <v>220</v>
      </c>
      <c r="I25" t="s">
        <v>166</v>
      </c>
    </row>
    <row r="26" spans="1:9" ht="15.75" hidden="1" thickBot="1" x14ac:dyDescent="0.3">
      <c r="A26" s="5"/>
      <c r="B26" s="6" t="s">
        <v>133</v>
      </c>
      <c r="C26" s="14">
        <v>40000</v>
      </c>
      <c r="D26" s="8">
        <f>+'libro mayor jul'!B46</f>
        <v>40000</v>
      </c>
      <c r="E26" s="7">
        <v>0</v>
      </c>
      <c r="F26" s="8">
        <f t="shared" si="0"/>
        <v>80000</v>
      </c>
      <c r="G26" t="s">
        <v>220</v>
      </c>
      <c r="I26" t="s">
        <v>166</v>
      </c>
    </row>
    <row r="27" spans="1:9" ht="15.75" hidden="1" thickBot="1" x14ac:dyDescent="0.3">
      <c r="A27" s="5"/>
      <c r="B27" s="6" t="s">
        <v>72</v>
      </c>
      <c r="C27" s="14">
        <v>8000</v>
      </c>
      <c r="D27" s="8">
        <f>+'libro mayor jul'!F46</f>
        <v>8000</v>
      </c>
      <c r="E27" s="7">
        <v>0</v>
      </c>
      <c r="F27" s="8">
        <f t="shared" si="0"/>
        <v>16000</v>
      </c>
      <c r="G27" t="s">
        <v>220</v>
      </c>
      <c r="I27" t="s">
        <v>166</v>
      </c>
    </row>
    <row r="28" spans="1:9" ht="15.75" hidden="1" thickBot="1" x14ac:dyDescent="0.3">
      <c r="A28" s="5"/>
      <c r="B28" s="6" t="s">
        <v>73</v>
      </c>
      <c r="C28" s="14">
        <v>6000</v>
      </c>
      <c r="D28" s="8">
        <f>+'libro mayor jul'!J46</f>
        <v>6000</v>
      </c>
      <c r="E28" s="7">
        <v>0</v>
      </c>
      <c r="F28" s="8">
        <f t="shared" si="0"/>
        <v>12000</v>
      </c>
      <c r="G28" t="s">
        <v>220</v>
      </c>
      <c r="I28" t="s">
        <v>166</v>
      </c>
    </row>
    <row r="29" spans="1:9" ht="15.75" hidden="1" thickBot="1" x14ac:dyDescent="0.3">
      <c r="A29" s="5"/>
      <c r="B29" s="6" t="s">
        <v>134</v>
      </c>
      <c r="C29" s="14">
        <v>1200</v>
      </c>
      <c r="D29" s="8">
        <f>+'libro mayor jul'!B51</f>
        <v>1200</v>
      </c>
      <c r="E29" s="7">
        <v>0</v>
      </c>
      <c r="F29" s="8">
        <f t="shared" si="0"/>
        <v>2400</v>
      </c>
      <c r="G29" t="s">
        <v>220</v>
      </c>
      <c r="I29" t="s">
        <v>166</v>
      </c>
    </row>
    <row r="30" spans="1:9" ht="15.75" hidden="1" thickBot="1" x14ac:dyDescent="0.3">
      <c r="A30" s="5"/>
      <c r="B30" s="6" t="s">
        <v>28</v>
      </c>
      <c r="C30" s="15">
        <v>-4569720</v>
      </c>
      <c r="D30" s="8">
        <v>0</v>
      </c>
      <c r="E30" s="7">
        <v>0</v>
      </c>
      <c r="F30" s="8">
        <f t="shared" si="0"/>
        <v>-4569720</v>
      </c>
      <c r="G30" t="s">
        <v>236</v>
      </c>
      <c r="I30" t="s">
        <v>216</v>
      </c>
    </row>
    <row r="31" spans="1:9" ht="15.75" hidden="1" thickBot="1" x14ac:dyDescent="0.3">
      <c r="A31" s="5"/>
      <c r="B31" s="6" t="s">
        <v>29</v>
      </c>
      <c r="C31" s="15">
        <v>-8975600</v>
      </c>
      <c r="D31" s="8">
        <v>0</v>
      </c>
      <c r="E31" s="7">
        <v>0</v>
      </c>
      <c r="F31" s="8">
        <f t="shared" si="0"/>
        <v>-8975600</v>
      </c>
      <c r="G31" t="s">
        <v>236</v>
      </c>
      <c r="I31" t="s">
        <v>216</v>
      </c>
    </row>
    <row r="32" spans="1:9" ht="15.75" thickBot="1" x14ac:dyDescent="0.3">
      <c r="A32" s="5"/>
      <c r="B32" s="51" t="s">
        <v>30</v>
      </c>
      <c r="C32" s="15">
        <v>-10009.299999999999</v>
      </c>
      <c r="D32" s="8">
        <f>+'libro mayor jul'!B55</f>
        <v>10009.299999999999</v>
      </c>
      <c r="E32" s="7">
        <f>+'libro mayor jul'!C56</f>
        <v>10009.300000000001</v>
      </c>
      <c r="F32" s="8">
        <f t="shared" si="0"/>
        <v>-10009.300000000001</v>
      </c>
      <c r="G32" t="s">
        <v>222</v>
      </c>
      <c r="H32" t="s">
        <v>224</v>
      </c>
      <c r="I32" t="s">
        <v>216</v>
      </c>
    </row>
    <row r="33" spans="1:9" ht="15.75" thickBot="1" x14ac:dyDescent="0.3">
      <c r="A33" s="5"/>
      <c r="B33" s="51" t="s">
        <v>41</v>
      </c>
      <c r="C33" s="15">
        <v>-3815.7</v>
      </c>
      <c r="D33" s="8">
        <f>+'libro mayor jul'!F55</f>
        <v>3815.7</v>
      </c>
      <c r="E33" s="7">
        <f>+'libro mayor jul'!G56</f>
        <v>3815.7000000000003</v>
      </c>
      <c r="F33" s="8">
        <f t="shared" si="0"/>
        <v>-3815.7000000000003</v>
      </c>
      <c r="G33" t="s">
        <v>222</v>
      </c>
      <c r="H33" t="s">
        <v>224</v>
      </c>
      <c r="I33" t="s">
        <v>216</v>
      </c>
    </row>
    <row r="34" spans="1:9" ht="15.75" thickBot="1" x14ac:dyDescent="0.3">
      <c r="A34" s="5"/>
      <c r="B34" s="52" t="s">
        <v>31</v>
      </c>
      <c r="C34" s="15">
        <v>-7642200</v>
      </c>
      <c r="D34" s="8">
        <f>+'libro mayor jul'!J55</f>
        <v>250000</v>
      </c>
      <c r="E34" s="7">
        <v>0</v>
      </c>
      <c r="F34" s="8">
        <f t="shared" si="0"/>
        <v>-7392200</v>
      </c>
      <c r="G34" t="s">
        <v>222</v>
      </c>
      <c r="H34" t="s">
        <v>224</v>
      </c>
      <c r="I34" t="s">
        <v>216</v>
      </c>
    </row>
    <row r="35" spans="1:9" ht="15.75" thickBot="1" x14ac:dyDescent="0.3">
      <c r="A35" s="5"/>
      <c r="B35" s="52" t="s">
        <v>32</v>
      </c>
      <c r="C35" s="15">
        <v>-4143079.4</v>
      </c>
      <c r="D35" s="8">
        <v>0</v>
      </c>
      <c r="E35" s="7">
        <v>0</v>
      </c>
      <c r="F35" s="8">
        <f t="shared" si="0"/>
        <v>-4143079.4</v>
      </c>
      <c r="G35" t="s">
        <v>222</v>
      </c>
      <c r="H35" t="s">
        <v>224</v>
      </c>
      <c r="I35" t="s">
        <v>216</v>
      </c>
    </row>
    <row r="36" spans="1:9" ht="15.75" thickBot="1" x14ac:dyDescent="0.3">
      <c r="A36" s="5"/>
      <c r="B36" s="51" t="s">
        <v>33</v>
      </c>
      <c r="C36" s="15">
        <v>-2117770.57142857</v>
      </c>
      <c r="D36" s="8">
        <v>0</v>
      </c>
      <c r="E36" s="7">
        <f>+'libro mayor jul'!G62</f>
        <v>84535.714285714275</v>
      </c>
      <c r="F36" s="8">
        <f t="shared" si="0"/>
        <v>-2202306.2857142841</v>
      </c>
      <c r="G36" t="s">
        <v>222</v>
      </c>
      <c r="H36" t="s">
        <v>224</v>
      </c>
      <c r="I36" t="s">
        <v>216</v>
      </c>
    </row>
    <row r="37" spans="1:9" ht="15.75" thickBot="1" x14ac:dyDescent="0.3">
      <c r="A37" s="5"/>
      <c r="B37" s="52" t="s">
        <v>35</v>
      </c>
      <c r="C37" s="15">
        <v>0</v>
      </c>
      <c r="D37" s="8">
        <v>0</v>
      </c>
      <c r="E37" s="7">
        <f>+'libro mayor jul'!K61</f>
        <v>4500000</v>
      </c>
      <c r="F37" s="8">
        <f t="shared" si="0"/>
        <v>-4500000</v>
      </c>
      <c r="G37" t="s">
        <v>222</v>
      </c>
      <c r="H37" t="s">
        <v>224</v>
      </c>
      <c r="I37" t="s">
        <v>216</v>
      </c>
    </row>
    <row r="38" spans="1:9" ht="15.75" thickBot="1" x14ac:dyDescent="0.3">
      <c r="A38" s="5"/>
      <c r="B38" s="51" t="s">
        <v>36</v>
      </c>
      <c r="C38" s="15">
        <v>-6478900</v>
      </c>
      <c r="D38" s="8">
        <f>+'libro mayor jul'!B66</f>
        <v>4859175</v>
      </c>
      <c r="E38" s="7">
        <v>0</v>
      </c>
      <c r="F38" s="8">
        <f t="shared" si="0"/>
        <v>-1619725</v>
      </c>
      <c r="G38" t="s">
        <v>222</v>
      </c>
      <c r="H38" t="s">
        <v>224</v>
      </c>
      <c r="I38" t="s">
        <v>216</v>
      </c>
    </row>
    <row r="39" spans="1:9" ht="15.75" hidden="1" thickBot="1" x14ac:dyDescent="0.3">
      <c r="A39" s="5"/>
      <c r="B39" s="6" t="s">
        <v>37</v>
      </c>
      <c r="C39" s="15">
        <v>-3387082</v>
      </c>
      <c r="D39" s="8">
        <v>0</v>
      </c>
      <c r="E39" s="7">
        <v>0</v>
      </c>
      <c r="F39" s="8">
        <f t="shared" si="0"/>
        <v>-3387082</v>
      </c>
      <c r="G39" t="s">
        <v>236</v>
      </c>
      <c r="I39" t="s">
        <v>216</v>
      </c>
    </row>
    <row r="40" spans="1:9" ht="15.75" hidden="1" thickBot="1" x14ac:dyDescent="0.3">
      <c r="A40" s="5"/>
      <c r="B40" s="6" t="s">
        <v>38</v>
      </c>
      <c r="C40" s="15">
        <v>-17648085.428571399</v>
      </c>
      <c r="D40" s="8">
        <v>0</v>
      </c>
      <c r="E40" s="7">
        <f>+'libro mayor jul'!K67</f>
        <v>704464.28571428568</v>
      </c>
      <c r="F40" s="8">
        <f t="shared" si="0"/>
        <v>-18352549.714285687</v>
      </c>
      <c r="G40" t="s">
        <v>223</v>
      </c>
      <c r="I40" t="s">
        <v>166</v>
      </c>
    </row>
    <row r="41" spans="1:9" ht="15.75" hidden="1" thickBot="1" x14ac:dyDescent="0.3">
      <c r="A41" s="5"/>
      <c r="B41" s="6"/>
      <c r="C41" s="14">
        <f>SUM(C2:C40)</f>
        <v>-4.2856857180595398E-3</v>
      </c>
      <c r="D41" s="8">
        <f>SUM(D2:D40)</f>
        <v>14343400.554285713</v>
      </c>
      <c r="E41" s="7">
        <f>SUM(E2:E40)</f>
        <v>14054806.800000001</v>
      </c>
      <c r="F41" s="8">
        <f>SUM(F2:F40)</f>
        <v>288593.75000002235</v>
      </c>
    </row>
    <row r="42" spans="1:9" ht="15.75" hidden="1" thickBot="1" x14ac:dyDescent="0.3">
      <c r="A42" s="5"/>
      <c r="B42" s="6"/>
      <c r="C42" s="14"/>
      <c r="D42" s="8"/>
      <c r="E42" s="7"/>
      <c r="F42" s="8"/>
    </row>
    <row r="43" spans="1:9" ht="15.75" hidden="1" thickBot="1" x14ac:dyDescent="0.3">
      <c r="A43" s="5"/>
      <c r="B43" s="6"/>
      <c r="C43" s="14"/>
      <c r="D43" s="8"/>
      <c r="E43" s="7"/>
      <c r="F43" s="8"/>
    </row>
    <row r="44" spans="1:9" ht="15.75" hidden="1" thickBot="1" x14ac:dyDescent="0.3">
      <c r="A44" s="5"/>
      <c r="B44" s="6"/>
      <c r="C44" s="14"/>
      <c r="D44" s="8"/>
      <c r="E44" s="7"/>
      <c r="F44" s="8"/>
    </row>
    <row r="45" spans="1:9" ht="15.75" hidden="1" thickBot="1" x14ac:dyDescent="0.3">
      <c r="A45" s="5"/>
      <c r="B45" s="6"/>
      <c r="C45" s="14"/>
      <c r="D45" s="8"/>
      <c r="E45" s="7"/>
      <c r="F45" s="8"/>
    </row>
    <row r="46" spans="1:9" ht="15.75" hidden="1" thickBot="1" x14ac:dyDescent="0.3">
      <c r="A46" s="5"/>
      <c r="B46" s="6"/>
      <c r="C46" s="14"/>
      <c r="D46" s="8"/>
      <c r="E46" s="7"/>
      <c r="F46" s="8"/>
    </row>
    <row r="47" spans="1:9" ht="15.75" hidden="1" thickBot="1" x14ac:dyDescent="0.3">
      <c r="A47" s="5"/>
      <c r="B47" s="6"/>
      <c r="C47" s="14"/>
      <c r="D47" s="8"/>
      <c r="E47" s="7"/>
      <c r="F47" s="8"/>
    </row>
    <row r="48" spans="1:9" ht="15.75" hidden="1" thickBot="1" x14ac:dyDescent="0.3">
      <c r="A48" s="5"/>
      <c r="B48" s="6"/>
      <c r="C48" s="14"/>
      <c r="D48" s="8"/>
      <c r="E48" s="7"/>
      <c r="F48" s="8"/>
    </row>
    <row r="49" spans="1:6" ht="15.75" hidden="1" thickBot="1" x14ac:dyDescent="0.3">
      <c r="A49" s="5"/>
      <c r="B49" s="6"/>
      <c r="C49" s="14"/>
      <c r="D49" s="8"/>
      <c r="E49" s="7"/>
      <c r="F49" s="8"/>
    </row>
    <row r="50" spans="1:6" ht="15.75" hidden="1" thickBot="1" x14ac:dyDescent="0.3">
      <c r="A50" s="5"/>
      <c r="B50" s="6"/>
      <c r="C50" s="14"/>
      <c r="D50" s="8"/>
      <c r="E50" s="7"/>
      <c r="F50" s="8"/>
    </row>
    <row r="51" spans="1:6" ht="15.75" hidden="1" thickBot="1" x14ac:dyDescent="0.3">
      <c r="A51" s="5"/>
      <c r="B51" s="6"/>
      <c r="C51" s="14"/>
      <c r="D51" s="8"/>
      <c r="E51" s="7"/>
      <c r="F51" s="8"/>
    </row>
    <row r="52" spans="1:6" ht="15.75" hidden="1" thickBot="1" x14ac:dyDescent="0.3">
      <c r="A52" s="5"/>
      <c r="B52" s="6"/>
      <c r="C52" s="14"/>
      <c r="D52" s="8"/>
      <c r="E52" s="7"/>
      <c r="F52" s="8"/>
    </row>
    <row r="53" spans="1:6" ht="15.75" thickBot="1" x14ac:dyDescent="0.3">
      <c r="A53" s="5"/>
      <c r="B53" s="52"/>
      <c r="C53" s="14"/>
      <c r="D53" s="8"/>
      <c r="E53" s="7"/>
      <c r="F53" s="8"/>
    </row>
    <row r="54" spans="1:6" ht="15.75" thickBot="1" x14ac:dyDescent="0.3">
      <c r="A54" s="5"/>
      <c r="B54" s="6"/>
      <c r="C54" s="14"/>
      <c r="D54" s="8"/>
      <c r="E54" s="7"/>
      <c r="F54" s="8"/>
    </row>
    <row r="55" spans="1:6" ht="15.75" thickBot="1" x14ac:dyDescent="0.3">
      <c r="A55" s="5"/>
      <c r="B55" s="6"/>
      <c r="C55" s="14"/>
      <c r="D55" s="8"/>
      <c r="E55" s="7"/>
      <c r="F55" s="8"/>
    </row>
    <row r="56" spans="1:6" ht="15.75" thickBot="1" x14ac:dyDescent="0.3">
      <c r="A56" s="5"/>
      <c r="B56" s="6"/>
      <c r="C56" s="14"/>
      <c r="D56" s="8"/>
      <c r="E56" s="7"/>
      <c r="F56" s="8"/>
    </row>
    <row r="57" spans="1:6" ht="15.75" thickBot="1" x14ac:dyDescent="0.3">
      <c r="A57" s="5"/>
      <c r="B57" s="6"/>
      <c r="C57" s="14"/>
      <c r="D57" s="8"/>
      <c r="E57" s="7"/>
      <c r="F57" s="8"/>
    </row>
    <row r="58" spans="1:6" ht="15.75" thickBot="1" x14ac:dyDescent="0.3">
      <c r="A58" s="5"/>
      <c r="B58" s="6"/>
      <c r="C58" s="14"/>
      <c r="D58" s="8"/>
      <c r="E58" s="7"/>
      <c r="F58" s="8"/>
    </row>
    <row r="59" spans="1:6" ht="15.75" thickBot="1" x14ac:dyDescent="0.3">
      <c r="A59" s="5"/>
      <c r="B59" s="6"/>
      <c r="C59" s="14"/>
      <c r="D59" s="8"/>
      <c r="E59" s="7"/>
      <c r="F59" s="8"/>
    </row>
    <row r="60" spans="1:6" ht="15.75" thickBot="1" x14ac:dyDescent="0.3">
      <c r="A60" s="5"/>
      <c r="B60" s="6"/>
      <c r="C60" s="14"/>
      <c r="D60" s="8"/>
      <c r="E60" s="7"/>
      <c r="F60" s="8"/>
    </row>
    <row r="61" spans="1:6" ht="15.75" thickBot="1" x14ac:dyDescent="0.3">
      <c r="A61" s="5"/>
      <c r="B61" s="6"/>
      <c r="C61" s="14"/>
      <c r="D61" s="8"/>
      <c r="E61" s="7"/>
      <c r="F61" s="8"/>
    </row>
    <row r="62" spans="1:6" ht="15.75" thickBot="1" x14ac:dyDescent="0.3">
      <c r="A62" s="5"/>
      <c r="B62" s="6"/>
      <c r="C62" s="14"/>
      <c r="D62" s="8"/>
      <c r="E62" s="7"/>
      <c r="F62" s="8"/>
    </row>
    <row r="63" spans="1:6" ht="15.75" thickBot="1" x14ac:dyDescent="0.3">
      <c r="A63" s="5"/>
      <c r="B63" s="6"/>
      <c r="C63" s="14"/>
      <c r="D63" s="8"/>
      <c r="E63" s="7"/>
      <c r="F63" s="8"/>
    </row>
    <row r="64" spans="1:6" ht="15.75" thickBot="1" x14ac:dyDescent="0.3">
      <c r="A64" s="5"/>
      <c r="B64" s="6"/>
      <c r="C64" s="14"/>
      <c r="D64" s="8"/>
      <c r="E64" s="7"/>
      <c r="F64" s="8"/>
    </row>
    <row r="65" spans="1:6" ht="15.75" thickBot="1" x14ac:dyDescent="0.3">
      <c r="A65" s="5"/>
      <c r="B65" s="6"/>
      <c r="C65" s="14"/>
      <c r="D65" s="8"/>
      <c r="E65" s="7"/>
      <c r="F65" s="8"/>
    </row>
    <row r="66" spans="1:6" ht="15.75" thickBot="1" x14ac:dyDescent="0.3">
      <c r="A66" s="5"/>
      <c r="B66" s="6"/>
      <c r="C66" s="14"/>
      <c r="D66" s="8"/>
      <c r="E66" s="7"/>
      <c r="F66" s="8"/>
    </row>
    <row r="67" spans="1:6" ht="15.75" thickBot="1" x14ac:dyDescent="0.3">
      <c r="A67" s="5"/>
      <c r="B67" s="6"/>
      <c r="C67" s="14"/>
      <c r="D67" s="8"/>
      <c r="E67" s="7"/>
      <c r="F67" s="8"/>
    </row>
    <row r="68" spans="1:6" ht="15.75" thickBot="1" x14ac:dyDescent="0.3">
      <c r="A68" s="5"/>
      <c r="B68" s="6"/>
      <c r="C68" s="14"/>
      <c r="D68" s="8"/>
      <c r="E68" s="7"/>
      <c r="F68" s="8"/>
    </row>
    <row r="69" spans="1:6" ht="15.75" thickBot="1" x14ac:dyDescent="0.3">
      <c r="A69" s="5"/>
      <c r="B69" s="6"/>
      <c r="C69" s="14"/>
      <c r="D69" s="8"/>
      <c r="E69" s="7"/>
      <c r="F69" s="8"/>
    </row>
    <row r="70" spans="1:6" ht="15.75" thickBot="1" x14ac:dyDescent="0.3">
      <c r="A70" s="5"/>
      <c r="B70" s="6"/>
      <c r="C70" s="14"/>
      <c r="D70" s="8"/>
      <c r="E70" s="7"/>
      <c r="F70" s="8"/>
    </row>
    <row r="71" spans="1:6" ht="15.75" thickBot="1" x14ac:dyDescent="0.3">
      <c r="A71" s="5"/>
      <c r="B71" s="6"/>
      <c r="C71" s="14"/>
      <c r="D71" s="8"/>
      <c r="E71" s="7"/>
      <c r="F71" s="8"/>
    </row>
    <row r="72" spans="1:6" ht="15.75" thickBot="1" x14ac:dyDescent="0.3">
      <c r="A72" s="5"/>
      <c r="B72" s="6"/>
      <c r="C72" s="14"/>
      <c r="D72" s="8"/>
      <c r="E72" s="7"/>
      <c r="F72" s="8"/>
    </row>
    <row r="73" spans="1:6" ht="15.75" thickBot="1" x14ac:dyDescent="0.3">
      <c r="A73" s="5"/>
      <c r="B73" s="6"/>
      <c r="C73" s="14"/>
      <c r="D73" s="8"/>
      <c r="E73" s="7"/>
      <c r="F73" s="8"/>
    </row>
  </sheetData>
  <autoFilter ref="A1:I52" xr:uid="{00000000-0001-0000-0500-000000000000}">
    <filterColumn colId="6">
      <filters>
        <filter val="PASIVO"/>
      </filters>
    </filterColumn>
    <filterColumn colId="8">
      <filters>
        <filter val="BG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EC24-2B3B-445C-BE77-92FB511E1F6C}">
  <dimension ref="A1:L28"/>
  <sheetViews>
    <sheetView topLeftCell="B9" workbookViewId="0">
      <selection activeCell="D17" sqref="D17"/>
    </sheetView>
  </sheetViews>
  <sheetFormatPr baseColWidth="10" defaultRowHeight="15" x14ac:dyDescent="0.2"/>
  <cols>
    <col min="1" max="1" width="49.42578125" style="35" bestFit="1" customWidth="1"/>
    <col min="2" max="2" width="3.5703125" style="35" customWidth="1"/>
    <col min="3" max="3" width="4.5703125" style="35" customWidth="1"/>
    <col min="4" max="4" width="17.42578125" style="35" bestFit="1" customWidth="1"/>
    <col min="5" max="5" width="11.42578125" style="35"/>
    <col min="6" max="6" width="29.5703125" style="35" customWidth="1"/>
    <col min="7" max="7" width="4" style="35" customWidth="1"/>
    <col min="8" max="8" width="3.28515625" style="35" customWidth="1"/>
    <col min="9" max="9" width="16.140625" style="35" customWidth="1"/>
    <col min="10" max="16384" width="11.42578125" style="35"/>
  </cols>
  <sheetData>
    <row r="1" spans="1:12" ht="15.75" x14ac:dyDescent="0.25">
      <c r="A1" s="36" t="s">
        <v>238</v>
      </c>
    </row>
    <row r="2" spans="1:12" ht="15.75" x14ac:dyDescent="0.25">
      <c r="A2" s="36" t="s">
        <v>244</v>
      </c>
    </row>
    <row r="3" spans="1:12" ht="15.75" x14ac:dyDescent="0.25">
      <c r="A3" s="36" t="s">
        <v>245</v>
      </c>
    </row>
    <row r="4" spans="1:12" ht="15.75" x14ac:dyDescent="0.25">
      <c r="A4" s="36" t="s">
        <v>240</v>
      </c>
    </row>
    <row r="6" spans="1:12" x14ac:dyDescent="0.2">
      <c r="A6" s="42" t="s">
        <v>219</v>
      </c>
      <c r="C6" s="55">
        <v>2021</v>
      </c>
      <c r="D6" s="55"/>
      <c r="F6" s="42" t="s">
        <v>222</v>
      </c>
      <c r="H6" s="55">
        <v>2021</v>
      </c>
      <c r="I6" s="55"/>
    </row>
    <row r="7" spans="1:12" x14ac:dyDescent="0.2">
      <c r="A7" s="43" t="s">
        <v>224</v>
      </c>
      <c r="F7" s="43" t="s">
        <v>224</v>
      </c>
    </row>
    <row r="9" spans="1:12" x14ac:dyDescent="0.2">
      <c r="A9" s="35" t="s">
        <v>246</v>
      </c>
      <c r="C9" s="35" t="s">
        <v>241</v>
      </c>
      <c r="D9" s="37">
        <f>+'Balance de saldos jul'!F20+'Balance de saldos jul'!F22</f>
        <v>1731757.2999999998</v>
      </c>
      <c r="E9" s="37"/>
      <c r="F9" s="37" t="s">
        <v>235</v>
      </c>
      <c r="G9" s="37"/>
      <c r="H9" s="37" t="s">
        <v>241</v>
      </c>
      <c r="I9" s="37">
        <f>-'Balance de saldos jul'!F32-'Balance de saldos jul'!F33-'Balance de saldos jul'!F36-'Balance de saldos jul'!F38</f>
        <v>3835856.2857142841</v>
      </c>
      <c r="J9" s="37"/>
      <c r="K9" s="37"/>
      <c r="L9" s="37"/>
    </row>
    <row r="10" spans="1:12" x14ac:dyDescent="0.2"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5" t="s">
        <v>230</v>
      </c>
      <c r="D11" s="37">
        <f>+'Balance de saldos jul'!F18+'Balance de saldos jul'!F12+'Balance de saldos jul'!F6</f>
        <v>8975400</v>
      </c>
      <c r="E11" s="37"/>
      <c r="F11" s="37" t="s">
        <v>234</v>
      </c>
      <c r="G11" s="37"/>
      <c r="H11" s="37"/>
      <c r="I11" s="37">
        <f>-'Balance de saldos jul'!F35</f>
        <v>4143079.4</v>
      </c>
      <c r="J11" s="37"/>
      <c r="K11" s="37"/>
      <c r="L11" s="37"/>
    </row>
    <row r="12" spans="1:12" x14ac:dyDescent="0.2"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5" t="s">
        <v>233</v>
      </c>
      <c r="D13" s="37">
        <f>+'Balance de saldos jul'!F3</f>
        <v>1650280</v>
      </c>
      <c r="E13" s="37"/>
      <c r="F13" s="37" t="s">
        <v>250</v>
      </c>
      <c r="G13" s="37"/>
      <c r="H13" s="37"/>
      <c r="I13" s="37">
        <f>-'Balance de saldos jul'!F37</f>
        <v>4500000</v>
      </c>
      <c r="J13" s="37"/>
      <c r="K13" s="37"/>
      <c r="L13" s="37"/>
    </row>
    <row r="14" spans="1:12" x14ac:dyDescent="0.2"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5" t="s">
        <v>231</v>
      </c>
      <c r="D15" s="37">
        <f>+'Balance de saldos jul'!F2</f>
        <v>5970651.7857142854</v>
      </c>
      <c r="E15" s="37"/>
      <c r="F15" s="37" t="s">
        <v>251</v>
      </c>
      <c r="G15" s="37"/>
      <c r="H15" s="37"/>
      <c r="I15" s="37">
        <f>-'Balance de saldos jul'!F34</f>
        <v>7392200</v>
      </c>
      <c r="J15" s="37"/>
      <c r="K15" s="37"/>
      <c r="L15" s="37"/>
    </row>
    <row r="16" spans="1:12" x14ac:dyDescent="0.2"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5" t="s">
        <v>232</v>
      </c>
      <c r="C17" s="38"/>
      <c r="D17" s="39">
        <f>+'Balance de saldos jul'!F11</f>
        <v>2000000</v>
      </c>
      <c r="E17" s="37"/>
      <c r="F17" s="37"/>
      <c r="G17" s="37"/>
      <c r="H17" s="39"/>
      <c r="I17" s="39"/>
      <c r="J17" s="37"/>
      <c r="K17" s="37"/>
      <c r="L17" s="37"/>
    </row>
    <row r="18" spans="1:12" x14ac:dyDescent="0.2">
      <c r="A18" s="35" t="s">
        <v>247</v>
      </c>
      <c r="C18" s="35" t="s">
        <v>241</v>
      </c>
      <c r="D18" s="37">
        <f>SUM(D9:D17)</f>
        <v>20328089.085714288</v>
      </c>
      <c r="E18" s="37"/>
      <c r="F18" s="35" t="s">
        <v>257</v>
      </c>
      <c r="G18" s="37"/>
      <c r="H18" s="37"/>
      <c r="I18" s="37">
        <f>SUM(I8:I15)</f>
        <v>19871135.685714282</v>
      </c>
      <c r="J18" s="37"/>
      <c r="K18" s="37"/>
      <c r="L18" s="37"/>
    </row>
    <row r="20" spans="1:12" x14ac:dyDescent="0.2">
      <c r="F20" s="43" t="s">
        <v>236</v>
      </c>
    </row>
    <row r="21" spans="1:12" x14ac:dyDescent="0.2">
      <c r="F21" s="48" t="s">
        <v>28</v>
      </c>
      <c r="I21" s="37">
        <f>-'Balance de saldos jul'!F30</f>
        <v>4569720</v>
      </c>
    </row>
    <row r="22" spans="1:12" x14ac:dyDescent="0.2">
      <c r="F22" s="48" t="s">
        <v>29</v>
      </c>
      <c r="I22" s="37">
        <f>-'Balance de saldos jul'!F31</f>
        <v>8975600</v>
      </c>
    </row>
    <row r="23" spans="1:12" x14ac:dyDescent="0.2">
      <c r="A23" s="43" t="s">
        <v>254</v>
      </c>
      <c r="F23" s="48" t="s">
        <v>37</v>
      </c>
      <c r="I23" s="49">
        <f>-'Balance de saldos jul'!F39</f>
        <v>3387082</v>
      </c>
    </row>
    <row r="24" spans="1:12" x14ac:dyDescent="0.2">
      <c r="F24" s="35" t="s">
        <v>258</v>
      </c>
      <c r="H24" s="38"/>
      <c r="I24" s="39">
        <f>+ER!D16</f>
        <v>-1450231.1785714552</v>
      </c>
    </row>
    <row r="25" spans="1:12" x14ac:dyDescent="0.2">
      <c r="A25" s="35" t="s">
        <v>248</v>
      </c>
      <c r="C25" s="38"/>
      <c r="D25" s="39">
        <f>+'Balance de saldos jul'!F4+'Balance de saldos jul'!F5+'Balance de saldos jul'!F19+'Balance de saldos jul'!F21+'Balance de saldos jul'!F23</f>
        <v>15313811.285714284</v>
      </c>
      <c r="F25" s="35" t="s">
        <v>252</v>
      </c>
      <c r="I25" s="45">
        <f>SUM(I21:I24)</f>
        <v>15482170.821428545</v>
      </c>
    </row>
    <row r="26" spans="1:12" ht="15.75" thickBot="1" x14ac:dyDescent="0.25">
      <c r="A26" s="44" t="s">
        <v>249</v>
      </c>
      <c r="C26" s="46" t="s">
        <v>241</v>
      </c>
      <c r="D26" s="47">
        <f>+D18+D25</f>
        <v>35641900.371428572</v>
      </c>
      <c r="F26" s="35" t="s">
        <v>253</v>
      </c>
      <c r="H26" s="46"/>
      <c r="I26" s="47">
        <f>+I25+I18</f>
        <v>35353306.507142827</v>
      </c>
    </row>
    <row r="27" spans="1:12" ht="15.75" thickTop="1" x14ac:dyDescent="0.2">
      <c r="I27" s="45">
        <f>+I26-D26</f>
        <v>-288593.86428574473</v>
      </c>
    </row>
    <row r="28" spans="1:12" x14ac:dyDescent="0.2">
      <c r="I28" s="45"/>
    </row>
  </sheetData>
  <mergeCells count="2">
    <mergeCell ref="C6:D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libro diario Jun</vt:lpstr>
      <vt:lpstr>libro mayor jun</vt:lpstr>
      <vt:lpstr>balance de saldos jun</vt:lpstr>
      <vt:lpstr>ER JUN</vt:lpstr>
      <vt:lpstr>BG JUN</vt:lpstr>
      <vt:lpstr>libro diario jul</vt:lpstr>
      <vt:lpstr>libro mayor jul</vt:lpstr>
      <vt:lpstr>Balance de saldos jul</vt:lpstr>
      <vt:lpstr>BG.</vt:lpstr>
      <vt:lpstr>ER</vt:lpstr>
      <vt:lpstr>ER JUL</vt:lpstr>
      <vt:lpstr>BGJUL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Angel Anibal Estrada Rogel</cp:lastModifiedBy>
  <cp:lastPrinted>2024-05-11T20:51:21Z</cp:lastPrinted>
  <dcterms:created xsi:type="dcterms:W3CDTF">2002-01-01T06:05:15Z</dcterms:created>
  <dcterms:modified xsi:type="dcterms:W3CDTF">2024-05-12T00:53:11Z</dcterms:modified>
</cp:coreProperties>
</file>