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60aa85a6723909b/Escritorio/Proyecto de Contabilidad/"/>
    </mc:Choice>
  </mc:AlternateContent>
  <xr:revisionPtr revIDLastSave="0" documentId="8_{3F7BF46A-7AC4-417F-B0C7-2F61DC78146D}" xr6:coauthVersionLast="47" xr6:coauthVersionMax="47" xr10:uidLastSave="{00000000-0000-0000-0000-000000000000}"/>
  <bookViews>
    <workbookView xWindow="-108" yWindow="-108" windowWidth="23256" windowHeight="12456" xr2:uid="{AB2758B0-D878-401D-81F3-77D9444D77EA}"/>
  </bookViews>
  <sheets>
    <sheet name="Apertura y jornalización" sheetId="1" r:id="rId1"/>
    <sheet name="Balance de saldos junio" sheetId="9" r:id="rId2"/>
    <sheet name="Apertura y joranilización julio" sheetId="4" r:id="rId3"/>
    <sheet name="Balance de saldos julio" sheetId="14" r:id="rId4"/>
    <sheet name="Datos julio" sheetId="10" r:id="rId5"/>
    <sheet name="Datos junio" sheetId="8" r:id="rId6"/>
    <sheet name="Hoja5" sheetId="7" state="hidden" r:id="rId7"/>
    <sheet name="Hoja4" sheetId="6" state="hidden" r:id="rId8"/>
  </sheets>
  <definedNames>
    <definedName name="_xlnm._FilterDatabase" localSheetId="0" hidden="1">'Apertura y jornalización'!$B$4:$D$36</definedName>
    <definedName name="_xlnm._FilterDatabase" localSheetId="4" hidden="1">'Datos julio'!$B$2:$D$2</definedName>
    <definedName name="_xlnm._FilterDatabase" localSheetId="5" hidden="1">'Datos junio'!$B$3:$D$80</definedName>
    <definedName name="_xlnm._FilterDatabase" localSheetId="7" hidden="1">Hoja4!$B$2:$D$74</definedName>
  </definedNames>
  <calcPr calcId="191029"/>
  <pivotCaches>
    <pivotCache cacheId="0" r:id="rId9"/>
    <pivotCache cacheId="1" r:id="rId10"/>
    <pivotCache cacheId="2" r:id="rId11"/>
  </pivotCaches>
  <fileRecoveryPr repairLoad="1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o 1" name="Rango 1" connection="WorksheetConnection_Hoja4!$B$2:$D$74"/>
          <x15:modelTable id="Rango 2" name="Rango 2" connection="WorksheetConnection_Hoja3!$B$2:$D$74"/>
          <x15:modelTable id="Rango" name="Rango" connection="WorksheetConnection_Hoja1!$B$3:$D$80"/>
        </x15:modelTables>
      </x15:dataModel>
    </ext>
  </extLst>
</workbook>
</file>

<file path=xl/calcChain.xml><?xml version="1.0" encoding="utf-8"?>
<calcChain xmlns="http://schemas.openxmlformats.org/spreadsheetml/2006/main">
  <c r="D75" i="10" l="1"/>
  <c r="C75" i="10"/>
  <c r="D46" i="10"/>
  <c r="E45" i="9"/>
  <c r="D45" i="9"/>
  <c r="D50" i="4"/>
  <c r="D67" i="8"/>
  <c r="C54" i="8"/>
  <c r="C47" i="8"/>
  <c r="C46" i="8"/>
  <c r="D45" i="8"/>
  <c r="C39" i="8"/>
  <c r="C106" i="4"/>
  <c r="D105" i="4" s="1"/>
  <c r="D106" i="4" s="1"/>
  <c r="D11" i="9"/>
  <c r="D10" i="9"/>
  <c r="D37" i="14"/>
  <c r="E32" i="14"/>
  <c r="E19" i="14"/>
  <c r="D12" i="14"/>
  <c r="D11" i="14"/>
  <c r="D7" i="14"/>
  <c r="D46" i="14" l="1"/>
  <c r="E46" i="14"/>
  <c r="D80" i="8"/>
  <c r="C48" i="8"/>
  <c r="C80" i="8" s="1"/>
  <c r="C80" i="1" l="1"/>
  <c r="E45" i="7"/>
  <c r="D45" i="7"/>
  <c r="D78" i="4"/>
  <c r="C78" i="4"/>
  <c r="C62" i="4" l="1"/>
  <c r="C51" i="4"/>
  <c r="C107" i="1"/>
  <c r="D106" i="1"/>
  <c r="D107" i="1" s="1"/>
  <c r="C126" i="1"/>
  <c r="D57" i="1"/>
  <c r="D125" i="1" l="1"/>
  <c r="D126" i="1" s="1"/>
  <c r="C101" i="1" l="1"/>
  <c r="D94" i="1"/>
  <c r="C94" i="1"/>
  <c r="D88" i="1"/>
  <c r="C88" i="1"/>
  <c r="C64" i="1" l="1"/>
  <c r="C63" i="1" l="1"/>
  <c r="D62" i="1"/>
  <c r="D66" i="1" s="1"/>
  <c r="C57" i="1"/>
  <c r="D49" i="1"/>
  <c r="C49" i="1"/>
  <c r="C48" i="1"/>
  <c r="D43" i="1"/>
  <c r="C43" i="1"/>
  <c r="D37" i="1"/>
  <c r="C37" i="1"/>
  <c r="C65" i="1" l="1"/>
  <c r="C66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FEEEF09-F8CB-46EA-9440-A13C5E599B56}" keepAlive="1" name="ThisWorkbookDataModel" description="Modelo de dato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<sst xmlns="http://schemas.openxmlformats.org/spreadsheetml/2006/main" count="575" uniqueCount="129">
  <si>
    <t xml:space="preserve">DEBE </t>
  </si>
  <si>
    <t xml:space="preserve">HABER </t>
  </si>
  <si>
    <t xml:space="preserve">UTILIDADES DE AÑOS ANTERIORES </t>
  </si>
  <si>
    <t xml:space="preserve">INVENTARIOS </t>
  </si>
  <si>
    <t xml:space="preserve">PATRIMONIO </t>
  </si>
  <si>
    <t>CLIENTES</t>
  </si>
  <si>
    <t>TERRENOS</t>
  </si>
  <si>
    <t xml:space="preserve">MAQUINARIA </t>
  </si>
  <si>
    <t xml:space="preserve">CUOTA PATRONAL POR PAGAR </t>
  </si>
  <si>
    <t xml:space="preserve">DOCUMENTOS POR PAGAR </t>
  </si>
  <si>
    <t xml:space="preserve">BONIFICACIÓN INCENTIVA </t>
  </si>
  <si>
    <t xml:space="preserve">CUOTA LABORAL POR PAGAR </t>
  </si>
  <si>
    <t>HORAS EXTRAS</t>
  </si>
  <si>
    <t xml:space="preserve">SUELDOS </t>
  </si>
  <si>
    <t>SEGUROS (GASTO)</t>
  </si>
  <si>
    <t xml:space="preserve">INVERSIONES </t>
  </si>
  <si>
    <t xml:space="preserve">SEGUROS POR COBRAR </t>
  </si>
  <si>
    <t xml:space="preserve">COSTO DE VENTAS </t>
  </si>
  <si>
    <t>AGUINALDO</t>
  </si>
  <si>
    <t>BONO 14</t>
  </si>
  <si>
    <t xml:space="preserve">PAPELERIA Y UTILES </t>
  </si>
  <si>
    <t>PROVEEDORES</t>
  </si>
  <si>
    <t xml:space="preserve">IVA POR PAGAR </t>
  </si>
  <si>
    <t xml:space="preserve">IVA POR COBRAR </t>
  </si>
  <si>
    <t xml:space="preserve">VEHICULOS </t>
  </si>
  <si>
    <t>ACREEDORES</t>
  </si>
  <si>
    <t xml:space="preserve">BANCOS </t>
  </si>
  <si>
    <t xml:space="preserve">MOBILIARIO Y EQUIPO </t>
  </si>
  <si>
    <t xml:space="preserve">RESERVA LEGAL </t>
  </si>
  <si>
    <t>VENTAS</t>
  </si>
  <si>
    <t xml:space="preserve">CAJA </t>
  </si>
  <si>
    <t xml:space="preserve">PRESTAMOS BANCARIOS </t>
  </si>
  <si>
    <t>CUOTA PATRONAL</t>
  </si>
  <si>
    <t xml:space="preserve">DOCUMENTOS POR COBRAR </t>
  </si>
  <si>
    <t>#2</t>
  </si>
  <si>
    <t xml:space="preserve">CLIENTES </t>
  </si>
  <si>
    <t xml:space="preserve">#3 </t>
  </si>
  <si>
    <t xml:space="preserve">BANCO </t>
  </si>
  <si>
    <t xml:space="preserve">PROVEEDORES </t>
  </si>
  <si>
    <t>#4</t>
  </si>
  <si>
    <t>#5</t>
  </si>
  <si>
    <t xml:space="preserve">#6 </t>
  </si>
  <si>
    <t>CUENTAS</t>
  </si>
  <si>
    <t>CAJA</t>
  </si>
  <si>
    <t>INVENTARIO</t>
  </si>
  <si>
    <t>IVA POR COBRAR</t>
  </si>
  <si>
    <t>P#7</t>
  </si>
  <si>
    <t>EQUIPO DE COMPUTACION</t>
  </si>
  <si>
    <t>P#8</t>
  </si>
  <si>
    <t xml:space="preserve">SERVICIO TELEFONICO </t>
  </si>
  <si>
    <t>P#9</t>
  </si>
  <si>
    <t>SEGUROS</t>
  </si>
  <si>
    <t>P#10</t>
  </si>
  <si>
    <t>MAQUINARIA</t>
  </si>
  <si>
    <t>P#11</t>
  </si>
  <si>
    <t>P#12</t>
  </si>
  <si>
    <t>PRESTAMOS BANCARIOS</t>
  </si>
  <si>
    <t>BANCOS</t>
  </si>
  <si>
    <t>P#13</t>
  </si>
  <si>
    <t xml:space="preserve">SUELDO DE VENTAS </t>
  </si>
  <si>
    <t xml:space="preserve">SUELDO ADMON </t>
  </si>
  <si>
    <t xml:space="preserve">HORAS EXTRAS VENTAS </t>
  </si>
  <si>
    <t>HORAS EXTRAS ADMON</t>
  </si>
  <si>
    <t xml:space="preserve">BONIFICACION INCENTIVO VENTAS </t>
  </si>
  <si>
    <t>CUOTA LABORAL</t>
  </si>
  <si>
    <t>Etiquetas de fila</t>
  </si>
  <si>
    <t>BONIFICACIÓN INCENTIVA</t>
  </si>
  <si>
    <t>BONIFICACION INCENTIVO VENTAS</t>
  </si>
  <si>
    <t>COSTO DE VENTAS</t>
  </si>
  <si>
    <t>CUOTA LABORAL POR PAGAR</t>
  </si>
  <si>
    <t>CUOTA PATRONAL POR PAGAR</t>
  </si>
  <si>
    <t>DOCUMENTOS POR COBRAR</t>
  </si>
  <si>
    <t>DOCUMENTOS POR PAGAR</t>
  </si>
  <si>
    <t>HORAS EXTRAS VENTAS</t>
  </si>
  <si>
    <t>INVERSIONES</t>
  </si>
  <si>
    <t>IVA POR PAGAR</t>
  </si>
  <si>
    <t>MOBILIARIO Y EQUIPO</t>
  </si>
  <si>
    <t>PAPELERIA Y UTILES</t>
  </si>
  <si>
    <t>PATRIMONIO</t>
  </si>
  <si>
    <t>RESERVA LEGAL</t>
  </si>
  <si>
    <t>SEGUROS POR COBRAR</t>
  </si>
  <si>
    <t>SERVICIO TELEFONICO</t>
  </si>
  <si>
    <t>SUELDO ADMON</t>
  </si>
  <si>
    <t>SUELDO DE VENTAS</t>
  </si>
  <si>
    <t>SUELDOS</t>
  </si>
  <si>
    <t>UTILIDADES DE AÑOS ANTERIORES</t>
  </si>
  <si>
    <t>VEHICULOS</t>
  </si>
  <si>
    <t>Total general</t>
  </si>
  <si>
    <t>Suma de DEBE</t>
  </si>
  <si>
    <t>Suma de HABER</t>
  </si>
  <si>
    <t>SALDO DEUDOR</t>
  </si>
  <si>
    <t>SALDO ACREEDOR</t>
  </si>
  <si>
    <t>Cuentas</t>
  </si>
  <si>
    <t>Debe</t>
  </si>
  <si>
    <t>Haber</t>
  </si>
  <si>
    <t>P#2</t>
  </si>
  <si>
    <t xml:space="preserve">CUOTA PATRONAL </t>
  </si>
  <si>
    <t xml:space="preserve">CUOTA LABORAL </t>
  </si>
  <si>
    <t>P#3</t>
  </si>
  <si>
    <t xml:space="preserve">INVENTARIO </t>
  </si>
  <si>
    <t>P#4</t>
  </si>
  <si>
    <t>P#5</t>
  </si>
  <si>
    <t>P#6</t>
  </si>
  <si>
    <t>Suma de Debe</t>
  </si>
  <si>
    <t>Suma de Haber</t>
  </si>
  <si>
    <t xml:space="preserve">SALDO DEUDOR </t>
  </si>
  <si>
    <t>BANCO</t>
  </si>
  <si>
    <t>INVENTARIOS</t>
  </si>
  <si>
    <t>Suma de SALDO DEUDOR</t>
  </si>
  <si>
    <t>Suma de SALDO ACREEDOR</t>
  </si>
  <si>
    <t xml:space="preserve">SUMAS IGUALES </t>
  </si>
  <si>
    <t xml:space="preserve">POR CUOTAS POR PAGAR </t>
  </si>
  <si>
    <t xml:space="preserve">POR COMPRA DE MERCADERIA </t>
  </si>
  <si>
    <t xml:space="preserve">POR VENTA DE MERCADERIA </t>
  </si>
  <si>
    <t xml:space="preserve">POR PAGO DE CLIENTES </t>
  </si>
  <si>
    <t>POR COMPRA DE VEHICULOS</t>
  </si>
  <si>
    <t xml:space="preserve">PAFO A PRESTAMO BANCARIO </t>
  </si>
  <si>
    <t xml:space="preserve">TOTAL DE DOCUMENTOS POR PAGAR </t>
  </si>
  <si>
    <t>POR LA ASEGURADORA</t>
  </si>
  <si>
    <t xml:space="preserve">POR PAGO DE SALARIOS </t>
  </si>
  <si>
    <t xml:space="preserve">POR PAGO DEM CLIENTES </t>
  </si>
  <si>
    <t xml:space="preserve">POR PAGO CON CHEQUE </t>
  </si>
  <si>
    <t xml:space="preserve">POR PAGO DE PRESTAMOS </t>
  </si>
  <si>
    <t xml:space="preserve">POR PAGO DE CUOTAS </t>
  </si>
  <si>
    <t>POR COMPRA DE MAQUINARIA</t>
  </si>
  <si>
    <t xml:space="preserve">POR PAGO DE SEGUROS </t>
  </si>
  <si>
    <t xml:space="preserve">POR RECIBO DE SERVICIOS </t>
  </si>
  <si>
    <t>POR COMPRA DE EQUIPO DE COMPUTO</t>
  </si>
  <si>
    <t>POR PAGO A ACREEDORES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</si>
</sst>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Q&quot;* #,##0.00_-;\-&quot;Q&quot;* #,##0.00_-;_-&quot;Q&quot;* &quot;-&quot;??_-;_-@_-"/>
    <numFmt numFmtId="43" formatCode="_-* #,##0.00_-;\-* #,##0.00_-;_-* &quot;-&quot;??_-;_-@_-"/>
    <numFmt numFmtId="164" formatCode="_-[$Q-100A]* #,##0.00_-;\-[$Q-100A]* #,##0.00_-;_-[$Q-100A]* &quot;-&quot;??_-;_-@_-"/>
  </numFmts>
  <fonts count="4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A528A8"/>
        <bgColor indexed="64"/>
      </patternFill>
    </fill>
    <fill>
      <patternFill patternType="solid">
        <fgColor rgb="FFA528A8"/>
        <bgColor theme="4" tint="0.7999816888943144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8" tint="0.79998168889431442"/>
        <bgColor theme="4" tint="0.79998168889431442"/>
      </patternFill>
    </fill>
    <fill>
      <patternFill patternType="solid">
        <fgColor theme="8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FF0000"/>
      </top>
      <bottom style="double">
        <color rgb="FFFF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rgb="FFC00000"/>
      </top>
      <bottom style="double">
        <color rgb="FFC00000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9">
    <xf numFmtId="0" fontId="0" fillId="0" borderId="0" xfId="0"/>
    <xf numFmtId="44" fontId="0" fillId="0" borderId="0" xfId="0" applyNumberFormat="1"/>
    <xf numFmtId="0" fontId="0" fillId="0" borderId="1" xfId="0" applyBorder="1"/>
    <xf numFmtId="44" fontId="0" fillId="0" borderId="1" xfId="0" applyNumberFormat="1" applyBorder="1"/>
    <xf numFmtId="0" fontId="1" fillId="0" borderId="1" xfId="0" applyFont="1" applyBorder="1"/>
    <xf numFmtId="43" fontId="0" fillId="0" borderId="0" xfId="0" applyNumberFormat="1"/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3" fillId="2" borderId="1" xfId="0" applyFont="1" applyFill="1" applyBorder="1" applyAlignment="1">
      <alignment vertical="center"/>
    </xf>
    <xf numFmtId="44" fontId="3" fillId="2" borderId="1" xfId="0" applyNumberFormat="1" applyFont="1" applyFill="1" applyBorder="1" applyAlignment="1">
      <alignment vertical="center"/>
    </xf>
    <xf numFmtId="3" fontId="3" fillId="0" borderId="1" xfId="0" applyNumberFormat="1" applyFont="1" applyBorder="1"/>
    <xf numFmtId="44" fontId="3" fillId="2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/>
    <xf numFmtId="0" fontId="2" fillId="4" borderId="1" xfId="0" applyFont="1" applyFill="1" applyBorder="1"/>
    <xf numFmtId="0" fontId="0" fillId="3" borderId="1" xfId="0" applyFill="1" applyBorder="1" applyAlignment="1">
      <alignment horizontal="left"/>
    </xf>
    <xf numFmtId="164" fontId="0" fillId="3" borderId="1" xfId="0" applyNumberFormat="1" applyFill="1" applyBorder="1"/>
    <xf numFmtId="0" fontId="2" fillId="3" borderId="1" xfId="0" applyFont="1" applyFill="1" applyBorder="1"/>
    <xf numFmtId="164" fontId="0" fillId="0" borderId="0" xfId="0" applyNumberFormat="1"/>
    <xf numFmtId="2" fontId="0" fillId="0" borderId="0" xfId="0" applyNumberFormat="1"/>
    <xf numFmtId="164" fontId="2" fillId="3" borderId="1" xfId="0" applyNumberFormat="1" applyFont="1" applyFill="1" applyBorder="1"/>
    <xf numFmtId="0" fontId="2" fillId="6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left"/>
    </xf>
    <xf numFmtId="164" fontId="2" fillId="6" borderId="1" xfId="0" applyNumberFormat="1" applyFont="1" applyFill="1" applyBorder="1" applyAlignment="1">
      <alignment horizontal="left"/>
    </xf>
    <xf numFmtId="44" fontId="0" fillId="0" borderId="2" xfId="0" applyNumberFormat="1" applyBorder="1"/>
    <xf numFmtId="44" fontId="0" fillId="0" borderId="4" xfId="0" applyNumberFormat="1" applyBorder="1"/>
    <xf numFmtId="164" fontId="0" fillId="0" borderId="2" xfId="0" applyNumberFormat="1" applyBorder="1"/>
    <xf numFmtId="0" fontId="2" fillId="7" borderId="0" xfId="0" applyFont="1" applyFill="1"/>
    <xf numFmtId="0" fontId="2" fillId="7" borderId="1" xfId="0" applyFont="1" applyFill="1" applyBorder="1"/>
    <xf numFmtId="0" fontId="2" fillId="7" borderId="2" xfId="0" applyFont="1" applyFill="1" applyBorder="1"/>
    <xf numFmtId="0" fontId="2" fillId="7" borderId="3" xfId="0" applyFont="1" applyFill="1" applyBorder="1" applyAlignment="1">
      <alignment horizontal="left"/>
    </xf>
    <xf numFmtId="164" fontId="2" fillId="7" borderId="1" xfId="0" applyNumberFormat="1" applyFont="1" applyFill="1" applyBorder="1"/>
    <xf numFmtId="0" fontId="0" fillId="0" borderId="2" xfId="0" applyBorder="1"/>
    <xf numFmtId="0" fontId="0" fillId="0" borderId="6" xfId="0" applyBorder="1"/>
    <xf numFmtId="0" fontId="0" fillId="0" borderId="0" xfId="0" applyBorder="1"/>
    <xf numFmtId="0" fontId="2" fillId="7" borderId="1" xfId="0" applyFont="1" applyFill="1" applyBorder="1" applyAlignment="1">
      <alignment horizontal="center" vertical="center"/>
    </xf>
    <xf numFmtId="44" fontId="2" fillId="7" borderId="1" xfId="0" applyNumberFormat="1" applyFont="1" applyFill="1" applyBorder="1" applyAlignment="1">
      <alignment horizontal="center" vertical="center"/>
    </xf>
    <xf numFmtId="0" fontId="2" fillId="7" borderId="5" xfId="0" applyFont="1" applyFill="1" applyBorder="1"/>
    <xf numFmtId="44" fontId="2" fillId="7" borderId="5" xfId="0" applyNumberFormat="1" applyFont="1" applyFill="1" applyBorder="1"/>
    <xf numFmtId="44" fontId="2" fillId="7" borderId="1" xfId="0" applyNumberFormat="1" applyFont="1" applyFill="1" applyBorder="1"/>
    <xf numFmtId="44" fontId="0" fillId="0" borderId="7" xfId="0" applyNumberFormat="1" applyBorder="1"/>
    <xf numFmtId="44" fontId="3" fillId="2" borderId="2" xfId="0" applyNumberFormat="1" applyFont="1" applyFill="1" applyBorder="1" applyAlignment="1">
      <alignment vertical="center"/>
    </xf>
    <xf numFmtId="44" fontId="3" fillId="2" borderId="7" xfId="0" applyNumberFormat="1" applyFont="1" applyFill="1" applyBorder="1" applyAlignment="1">
      <alignment vertical="center"/>
    </xf>
    <xf numFmtId="44" fontId="0" fillId="0" borderId="8" xfId="0" applyNumberFormat="1" applyBorder="1"/>
    <xf numFmtId="2" fontId="2" fillId="7" borderId="1" xfId="0" applyNumberFormat="1" applyFont="1" applyFill="1" applyBorder="1"/>
    <xf numFmtId="0" fontId="2" fillId="7" borderId="1" xfId="0" applyFont="1" applyFill="1" applyBorder="1" applyAlignment="1">
      <alignment horizontal="left"/>
    </xf>
    <xf numFmtId="0" fontId="0" fillId="0" borderId="0" xfId="0" applyAlignment="1"/>
    <xf numFmtId="0" fontId="0" fillId="0" borderId="0" xfId="0" applyAlignment="1">
      <alignment horizontal="center"/>
    </xf>
  </cellXfs>
  <cellStyles count="1">
    <cellStyle name="Normal" xfId="0" builtinId="0"/>
  </cellStyles>
  <dxfs count="55">
    <dxf>
      <font>
        <b/>
      </font>
    </dxf>
    <dxf>
      <font>
        <b/>
      </font>
    </dxf>
    <dxf>
      <fill>
        <patternFill patternType="solid">
          <bgColor rgb="FFA528A8"/>
        </patternFill>
      </fill>
    </dxf>
    <dxf>
      <fill>
        <patternFill patternType="solid">
          <bgColor rgb="FFA528A8"/>
        </patternFill>
      </fill>
    </dxf>
    <dxf>
      <fill>
        <patternFill patternType="solid">
          <bgColor rgb="FFA528A8"/>
        </patternFill>
      </fill>
    </dxf>
    <dxf>
      <fill>
        <patternFill patternType="solid">
          <bgColor rgb="FFA528A8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_-[$Q-100A]* #,##0.00_-;\-[$Q-100A]* #,##0.00_-;_-[$Q-100A]* &quot;-&quot;??_-;_-@_-"/>
    </dxf>
    <dxf>
      <numFmt numFmtId="164" formatCode="_-[$Q-100A]* #,##0.00_-;\-[$Q-100A]* #,##0.00_-;_-[$Q-100A]* &quot;-&quot;??_-;_-@_-"/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b/>
      </font>
    </dxf>
    <dxf>
      <font>
        <b/>
      </font>
    </dxf>
    <dxf>
      <border>
        <left style="thin">
          <color indexed="64"/>
        </lef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ont>
        <b/>
      </font>
    </dxf>
    <dxf>
      <font>
        <b/>
      </font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numFmt numFmtId="164" formatCode="_-[$Q-100A]* #,##0.00_-;\-[$Q-100A]* #,##0.00_-;_-[$Q-100A]* &quot;-&quot;??_-;_-@_-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ont>
        <b/>
      </font>
    </dxf>
    <dxf>
      <font>
        <b/>
      </font>
    </dxf>
    <dxf>
      <fill>
        <patternFill patternType="solid">
          <bgColor rgb="FFA528A8"/>
        </patternFill>
      </fill>
    </dxf>
    <dxf>
      <fill>
        <patternFill patternType="solid">
          <bgColor rgb="FFA528A8"/>
        </patternFill>
      </fill>
    </dxf>
    <dxf>
      <font>
        <b/>
      </font>
    </dxf>
    <dxf>
      <font>
        <b/>
      </font>
    </dxf>
    <dxf>
      <numFmt numFmtId="164" formatCode="_-[$Q-100A]* #,##0.00_-;\-[$Q-100A]* #,##0.00_-;_-[$Q-100A]* &quot;-&quot;??_-;_-@_-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_-&quot;$&quot;* #,##0.00_-;\-&quot;$&quot;* #,##0.00_-;_-&quot;$&quot;* &quot;-&quot;??_-;_-@_-"/>
    </dxf>
    <dxf>
      <numFmt numFmtId="2" formatCode="0.00"/>
    </dxf>
    <dxf>
      <numFmt numFmtId="165" formatCode="_-&quot;$&quot;* #,##0.00_-;\-&quot;$&quot;* #,##0.00_-;_-&quot;$&quot;* &quot;-&quot;??_-;_-@_-"/>
    </dxf>
  </dxfs>
  <tableStyles count="0" defaultTableStyle="TableStyleMedium2" defaultPivotStyle="PivotStyleLight16"/>
  <colors>
    <mruColors>
      <color rgb="FFA528A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powerPivotData" Target="model/item.data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tyles" Target="style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orge Rodriguez" refreshedDate="45383.877581597226" backgroundQuery="1" createdVersion="8" refreshedVersion="8" minRefreshableVersion="3" recordCount="0" supportSubquery="1" supportAdvancedDrill="1" xr:uid="{802876CC-25B0-4171-A6E8-B1EAEBBC9EDF}">
  <cacheSource type="external" connectionId="1"/>
  <cacheFields count="3">
    <cacheField name="[Rango].[CUENTAS].[CUENTAS]" caption="CUENTAS" numFmtId="0" level="1">
      <sharedItems count="41">
        <s v="ACREEDORES"/>
        <s v="AGUINALDO"/>
        <s v="BANCOS"/>
        <s v="BONIFICACIÓN INCENTIVA"/>
        <s v="BONIFICACION INCENTIVO VENTAS"/>
        <s v="BONO 14"/>
        <s v="CAJA"/>
        <s v="CLIENTES"/>
        <s v="COSTO DE VENTAS"/>
        <s v="CUOTA LABORAL"/>
        <s v="CUOTA LABORAL POR PAGAR"/>
        <s v="CUOTA PATRONAL"/>
        <s v="CUOTA PATRONAL POR PAGAR"/>
        <s v="DOCUMENTOS POR COBRAR"/>
        <s v="DOCUMENTOS POR PAGAR"/>
        <s v="EQUIPO DE COMPUTACION"/>
        <s v="HORAS EXTRAS"/>
        <s v="HORAS EXTRAS ADMON"/>
        <s v="HORAS EXTRAS VENTAS"/>
        <s v="INVENTARIOS"/>
        <s v="INVERSIONES"/>
        <s v="IVA POR COBRAR"/>
        <s v="IVA POR PAGAR"/>
        <s v="MAQUINARIA"/>
        <s v="MOBILIARIO Y EQUIPO"/>
        <s v="PAPELERIA Y UTILES"/>
        <s v="PATRIMONIO"/>
        <s v="PRESTAMOS BANCARIOS"/>
        <s v="PROVEEDORES"/>
        <s v="RESERVA LEGAL"/>
        <s v="SEGUROS"/>
        <s v="SEGUROS (GASTO)"/>
        <s v="SEGUROS POR COBRAR"/>
        <s v="SERVICIO TELEFONICO"/>
        <s v="SUELDO ADMON"/>
        <s v="SUELDO DE VENTAS"/>
        <s v="SUELDOS"/>
        <s v="TERRENOS"/>
        <s v="UTILIDADES DE AÑOS ANTERIORES"/>
        <s v="VEHICULOS"/>
        <s v="VENTAS"/>
      </sharedItems>
    </cacheField>
    <cacheField name="[Measures].[Suma de DEBE]" caption="Suma de DEBE" numFmtId="0" hierarchy="15" level="32767"/>
    <cacheField name="[Measures].[Suma de HABER]" caption="Suma de HABER" numFmtId="0" hierarchy="16" level="32767"/>
  </cacheFields>
  <cacheHierarchies count="19">
    <cacheHierarchy uniqueName="[Rango].[CUENTAS]" caption="CUENTAS" attribute="1" defaultMemberUniqueName="[Rango].[CUENTAS].[All]" allUniqueName="[Rango].[CUENTAS].[All]" dimensionUniqueName="[Rango]" displayFolder="" count="2" memberValueDatatype="130" unbalanced="0">
      <fieldsUsage count="2">
        <fieldUsage x="-1"/>
        <fieldUsage x="0"/>
      </fieldsUsage>
    </cacheHierarchy>
    <cacheHierarchy uniqueName="[Rango].[DEBE]" caption="DEBE" attribute="1" defaultMemberUniqueName="[Rango].[DEBE].[All]" allUniqueName="[Rango].[DEBE].[All]" dimensionUniqueName="[Rango]" displayFolder="" count="0" memberValueDatatype="5" unbalanced="0"/>
    <cacheHierarchy uniqueName="[Rango].[HABER]" caption="HABER" attribute="1" defaultMemberUniqueName="[Rango].[HABER].[All]" allUniqueName="[Rango].[HABER].[All]" dimensionUniqueName="[Rango]" displayFolder="" count="0" memberValueDatatype="5" unbalanced="0"/>
    <cacheHierarchy uniqueName="[Rango 1].[Cuentas]" caption="Cuentas" attribute="1" defaultMemberUniqueName="[Rango 1].[Cuentas].[All]" allUniqueName="[Rango 1].[Cuentas].[All]" dimensionUniqueName="[Rango 1]" displayFolder="" count="0" memberValueDatatype="130" unbalanced="0"/>
    <cacheHierarchy uniqueName="[Rango 1].[Debe]" caption="Debe" attribute="1" defaultMemberUniqueName="[Rango 1].[Debe].[All]" allUniqueName="[Rango 1].[Debe].[All]" dimensionUniqueName="[Rango 1]" displayFolder="" count="0" memberValueDatatype="5" unbalanced="0"/>
    <cacheHierarchy uniqueName="[Rango 1].[Haber]" caption="Haber" attribute="1" defaultMemberUniqueName="[Rango 1].[Haber].[All]" allUniqueName="[Rango 1].[Haber].[All]" dimensionUniqueName="[Rango 1]" displayFolder="" count="0" memberValueDatatype="5" unbalanced="0"/>
    <cacheHierarchy uniqueName="[Rango 2].[CUENTAS]" caption="CUENTAS" attribute="1" defaultMemberUniqueName="[Rango 2].[CUENTAS].[All]" allUniqueName="[Rango 2].[CUENTAS].[All]" dimensionUniqueName="[Rango 2]" displayFolder="" count="0" memberValueDatatype="130" unbalanced="0"/>
    <cacheHierarchy uniqueName="[Rango 2].[SALDO DEUDOR]" caption="SALDO DEUDOR" attribute="1" defaultMemberUniqueName="[Rango 2].[SALDO DEUDOR].[All]" allUniqueName="[Rango 2].[SALDO DEUDOR].[All]" dimensionUniqueName="[Rango 2]" displayFolder="" count="0" memberValueDatatype="5" unbalanced="0"/>
    <cacheHierarchy uniqueName="[Rango 2].[SALDO ACREEDOR]" caption="SALDO ACREEDOR" attribute="1" defaultMemberUniqueName="[Rango 2].[SALDO ACREEDOR].[All]" allUniqueName="[Rango 2].[SALDO ACREEDOR].[All]" dimensionUniqueName="[Rango 2]" displayFolder="" count="0" memberValueDatatype="5" unbalanced="0"/>
    <cacheHierarchy uniqueName="[Measures].[__XL_Count Rango 1]" caption="__XL_Count Rango 1" measure="1" displayFolder="" measureGroup="Rango 1" count="0" hidden="1"/>
    <cacheHierarchy uniqueName="[Measures].[__XL_Count Rango]" caption="__XL_Count Rango" measure="1" displayFolder="" measureGroup="Rango" count="0" hidden="1"/>
    <cacheHierarchy uniqueName="[Measures].[__XL_Count Rango 2]" caption="__XL_Count Rango 2" measure="1" displayFolder="" measureGroup="Rango 2" count="0" hidden="1"/>
    <cacheHierarchy uniqueName="[Measures].[__No measures defined]" caption="__No measures defined" measure="1" displayFolder="" count="0" hidden="1"/>
    <cacheHierarchy uniqueName="[Measures].[Suma de Debe 2]" caption="Suma de Debe 2" measure="1" displayFolder="" measureGroup="Rango 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a de Haber 2]" caption="Suma de Haber 2" measure="1" displayFolder="" measureGroup="Rango 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a de DEBE]" caption="Suma de DEBE" measure="1" displayFolder="" measureGroup="Rango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a de HABER]" caption="Suma de HABER" measure="1" displayFolder="" measureGroup="Rango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a de SALDO DEUDOR]" caption="Suma de SALDO DEUDOR" measure="1" displayFolder="" measureGroup="Rango 2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a de SALDO ACREEDOR]" caption="Suma de SALDO ACREEDOR" measure="1" displayFolder="" measureGroup="Rango 2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4">
    <dimension measure="1" name="Measures" uniqueName="[Measures]" caption="Measures"/>
    <dimension name="Rango" uniqueName="[Rango]" caption="Rango"/>
    <dimension name="Rango 1" uniqueName="[Rango 1]" caption="Rango 1"/>
    <dimension name="Rango 2" uniqueName="[Rango 2]" caption="Rango 2"/>
  </dimensions>
  <measureGroups count="3">
    <measureGroup name="Rango" caption="Rango"/>
    <measureGroup name="Rango 1" caption="Rango 1"/>
    <measureGroup name="Rango 2" caption="Rango 2"/>
  </measureGroups>
  <maps count="3">
    <map measureGroup="0" dimension="1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  <ext xmlns:xxpim="http://schemas.microsoft.com/office/spreadsheetml/2020/pivotNov2020" uri="{48A13866-0669-42A6-8768-4E36796AE8C3}">
      <xxpim:implicitMeasureSupport>1</xxpim:implicitMeasureSupport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orge Rodriguez" refreshedDate="45383.724946296294" backgroundQuery="1" createdVersion="8" refreshedVersion="8" minRefreshableVersion="3" recordCount="0" supportSubquery="1" supportAdvancedDrill="1" xr:uid="{3E6B12FF-A064-4EE3-AE62-F5E066933741}">
  <cacheSource type="external" connectionId="1"/>
  <cacheFields count="3">
    <cacheField name="[Rango 1].[Cuentas].[Cuentas]" caption="Cuentas" numFmtId="0" hierarchy="3" level="1">
      <sharedItems count="41">
        <s v="ACREEDORES"/>
        <s v="AGUINALDO"/>
        <s v="BANCOS"/>
        <s v="BONIFICACIÓN INCENTIVA"/>
        <s v="BONIFICACION INCENTIVO VENTAS"/>
        <s v="BONO 14"/>
        <s v="CAJA"/>
        <s v="CLIENTES"/>
        <s v="COSTO DE VENTAS"/>
        <s v="CUOTA LABORAL"/>
        <s v="CUOTA LABORAL POR PAGAR"/>
        <s v="CUOTA PATRONAL"/>
        <s v="CUOTA PATRONAL POR PAGAR"/>
        <s v="DOCUMENTOS POR COBRAR"/>
        <s v="DOCUMENTOS POR PAGAR"/>
        <s v="EQUIPO DE COMPUTACION"/>
        <s v="HORAS EXTRAS"/>
        <s v="HORAS EXTRAS ADMON"/>
        <s v="HORAS EXTRAS VENTAS"/>
        <s v="INVENTARIO"/>
        <s v="INVERSIONES"/>
        <s v="IVA POR COBRAR"/>
        <s v="IVA POR PAGAR"/>
        <s v="MAQUINARIA"/>
        <s v="MOBILIARIO Y EQUIPO"/>
        <s v="PAPELERIA Y UTILES"/>
        <s v="PATRIMONIO"/>
        <s v="PRESTAMOS BANCARIOS"/>
        <s v="PROVEEDORES"/>
        <s v="RESERVA LEGAL"/>
        <s v="SEGUROS"/>
        <s v="SEGUROS (GASTO)"/>
        <s v="SEGUROS POR COBRAR"/>
        <s v="SERVICIO TELEFONICO"/>
        <s v="SUELDO ADMON"/>
        <s v="SUELDO DE VENTAS"/>
        <s v="SUELDOS"/>
        <s v="TERRENOS"/>
        <s v="UTILIDADES DE AÑOS ANTERIORES"/>
        <s v="VEHICULOS"/>
        <s v="VENTAS"/>
      </sharedItems>
    </cacheField>
    <cacheField name="[Measures].[Suma de Debe 2]" caption="Suma de Debe 2" numFmtId="0" hierarchy="13" level="32767"/>
    <cacheField name="[Measures].[Suma de Haber 2]" caption="Suma de Haber 2" numFmtId="0" hierarchy="14" level="32767"/>
  </cacheFields>
  <cacheHierarchies count="19">
    <cacheHierarchy uniqueName="[Rango].[CUENTAS]" caption="CUENTAS" attribute="1" defaultMemberUniqueName="[Rango].[CUENTAS].[All]" allUniqueName="[Rango].[CUENTAS].[All]" dimensionUniqueName="[Rango]" displayFolder="" count="0" memberValueDatatype="130" unbalanced="0"/>
    <cacheHierarchy uniqueName="[Rango].[DEBE]" caption="DEBE" attribute="1" defaultMemberUniqueName="[Rango].[DEBE].[All]" allUniqueName="[Rango].[DEBE].[All]" dimensionUniqueName="[Rango]" displayFolder="" count="0" memberValueDatatype="5" unbalanced="0"/>
    <cacheHierarchy uniqueName="[Rango].[HABER]" caption="HABER" attribute="1" defaultMemberUniqueName="[Rango].[HABER].[All]" allUniqueName="[Rango].[HABER].[All]" dimensionUniqueName="[Rango]" displayFolder="" count="0" memberValueDatatype="5" unbalanced="0"/>
    <cacheHierarchy uniqueName="[Rango 1].[Cuentas]" caption="Cuentas" attribute="1" defaultMemberUniqueName="[Rango 1].[Cuentas].[All]" allUniqueName="[Rango 1].[Cuentas].[All]" dimensionUniqueName="[Rango 1]" displayFolder="" count="2" memberValueDatatype="130" unbalanced="0">
      <fieldsUsage count="2">
        <fieldUsage x="-1"/>
        <fieldUsage x="0"/>
      </fieldsUsage>
    </cacheHierarchy>
    <cacheHierarchy uniqueName="[Rango 1].[Debe]" caption="Debe" attribute="1" defaultMemberUniqueName="[Rango 1].[Debe].[All]" allUniqueName="[Rango 1].[Debe].[All]" dimensionUniqueName="[Rango 1]" displayFolder="" count="0" memberValueDatatype="5" unbalanced="0"/>
    <cacheHierarchy uniqueName="[Rango 1].[Haber]" caption="Haber" attribute="1" defaultMemberUniqueName="[Rango 1].[Haber].[All]" allUniqueName="[Rango 1].[Haber].[All]" dimensionUniqueName="[Rango 1]" displayFolder="" count="0" memberValueDatatype="5" unbalanced="0"/>
    <cacheHierarchy uniqueName="[Rango 2].[CUENTAS]" caption="CUENTAS" attribute="1" defaultMemberUniqueName="[Rango 2].[CUENTAS].[All]" allUniqueName="[Rango 2].[CUENTAS].[All]" dimensionUniqueName="[Rango 2]" displayFolder="" count="0" memberValueDatatype="130" unbalanced="0"/>
    <cacheHierarchy uniqueName="[Rango 2].[SALDO DEUDOR]" caption="SALDO DEUDOR" attribute="1" defaultMemberUniqueName="[Rango 2].[SALDO DEUDOR].[All]" allUniqueName="[Rango 2].[SALDO DEUDOR].[All]" dimensionUniqueName="[Rango 2]" displayFolder="" count="0" memberValueDatatype="5" unbalanced="0"/>
    <cacheHierarchy uniqueName="[Rango 2].[SALDO ACREEDOR]" caption="SALDO ACREEDOR" attribute="1" defaultMemberUniqueName="[Rango 2].[SALDO ACREEDOR].[All]" allUniqueName="[Rango 2].[SALDO ACREEDOR].[All]" dimensionUniqueName="[Rango 2]" displayFolder="" count="0" memberValueDatatype="5" unbalanced="0"/>
    <cacheHierarchy uniqueName="[Measures].[__XL_Count Rango 1]" caption="__XL_Count Rango 1" measure="1" displayFolder="" measureGroup="Rango 1" count="0" hidden="1"/>
    <cacheHierarchy uniqueName="[Measures].[__XL_Count Rango]" caption="__XL_Count Rango" measure="1" displayFolder="" measureGroup="Rango" count="0" hidden="1"/>
    <cacheHierarchy uniqueName="[Measures].[__XL_Count Rango 2]" caption="__XL_Count Rango 2" measure="1" displayFolder="" measureGroup="Rango 2" count="0" hidden="1"/>
    <cacheHierarchy uniqueName="[Measures].[__No measures defined]" caption="__No measures defined" measure="1" displayFolder="" count="0" hidden="1"/>
    <cacheHierarchy uniqueName="[Measures].[Suma de Debe 2]" caption="Suma de Debe 2" measure="1" displayFolder="" measureGroup="Rango 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a de Haber 2]" caption="Suma de Haber 2" measure="1" displayFolder="" measureGroup="Rango 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a de DEBE]" caption="Suma de DEBE" measure="1" displayFolder="" measureGroup="Rango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a de HABER]" caption="Suma de HABER" measure="1" displayFolder="" measureGroup="Rango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a de SALDO DEUDOR]" caption="Suma de SALDO DEUDOR" measure="1" displayFolder="" measureGroup="Rango 2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a de SALDO ACREEDOR]" caption="Suma de SALDO ACREEDOR" measure="1" displayFolder="" measureGroup="Rango 2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4">
    <dimension measure="1" name="Measures" uniqueName="[Measures]" caption="Measures"/>
    <dimension name="Rango" uniqueName="[Rango]" caption="Rango"/>
    <dimension name="Rango 1" uniqueName="[Rango 1]" caption="Rango 1"/>
    <dimension name="Rango 2" uniqueName="[Rango 2]" caption="Rango 2"/>
  </dimensions>
  <measureGroups count="3">
    <measureGroup name="Rango" caption="Rango"/>
    <measureGroup name="Rango 1" caption="Rango 1"/>
    <measureGroup name="Rango 2" caption="Rango 2"/>
  </measureGroups>
  <maps count="3">
    <map measureGroup="0" dimension="1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  <ext xmlns:xxpim="http://schemas.microsoft.com/office/spreadsheetml/2020/pivotNov2020" uri="{48A13866-0669-42A6-8768-4E36796AE8C3}">
      <xxpim:implicitMeasureSupport>1</xxpim:implicitMeasureSupport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orge Rodriguez" refreshedDate="45383.936701851853" backgroundQuery="1" createdVersion="8" refreshedVersion="8" minRefreshableVersion="3" recordCount="0" supportSubquery="1" supportAdvancedDrill="1" xr:uid="{DAE090FF-A469-41F0-A790-3CAF2A5169B1}">
  <cacheSource type="external" connectionId="1"/>
  <cacheFields count="3">
    <cacheField name="[Rango 2].[CUENTAS].[CUENTAS]" caption="CUENTAS" numFmtId="0" hierarchy="6" level="1">
      <sharedItems count="42">
        <s v="ACREEDORES"/>
        <s v="AGUINALDO"/>
        <s v="BANCO"/>
        <s v="BANCOS"/>
        <s v="BONIFICACIÓN INCENTIVA"/>
        <s v="BONIFICACION INCENTIVO VENTAS"/>
        <s v="BONO 14"/>
        <s v="CAJA"/>
        <s v="CLIENTES"/>
        <s v="COSTO DE VENTAS"/>
        <s v="CUOTA LABORAL"/>
        <s v="CUOTA LABORAL POR PAGAR"/>
        <s v="CUOTA PATRONAL"/>
        <s v="CUOTA PATRONAL POR PAGAR"/>
        <s v="DOCUMENTOS POR COBRAR"/>
        <s v="DOCUMENTOS POR PAGAR"/>
        <s v="EQUIPO DE COMPUTACION"/>
        <s v="HORAS EXTRAS"/>
        <s v="HORAS EXTRAS ADMON"/>
        <s v="HORAS EXTRAS VENTAS"/>
        <s v="INVENTARIOS"/>
        <s v="INVERSIONES"/>
        <s v="IVA POR COBRAR"/>
        <s v="IVA POR PAGAR"/>
        <s v="MAQUINARIA"/>
        <s v="MOBILIARIO Y EQUIPO"/>
        <s v="PAPELERIA Y UTILES"/>
        <s v="PATRIMONIO"/>
        <s v="PRESTAMOS BANCARIOS"/>
        <s v="PROVEEDORES"/>
        <s v="RESERVA LEGAL"/>
        <s v="SEGUROS"/>
        <s v="SEGUROS (GASTO)"/>
        <s v="SEGUROS POR COBRAR"/>
        <s v="SERVICIO TELEFONICO"/>
        <s v="SUELDO ADMON"/>
        <s v="SUELDO DE VENTAS"/>
        <s v="SUELDOS"/>
        <s v="TERRENOS"/>
        <s v="UTILIDADES DE AÑOS ANTERIORES"/>
        <s v="VEHICULOS"/>
        <s v="VENTAS"/>
      </sharedItems>
    </cacheField>
    <cacheField name="[Measures].[Suma de SALDO DEUDOR]" caption="Suma de SALDO DEUDOR" numFmtId="0" hierarchy="17" level="32767"/>
    <cacheField name="[Measures].[Suma de SALDO ACREEDOR]" caption="Suma de SALDO ACREEDOR" numFmtId="0" hierarchy="18" level="32767"/>
  </cacheFields>
  <cacheHierarchies count="19">
    <cacheHierarchy uniqueName="[Rango].[CUENTAS]" caption="CUENTAS" attribute="1" defaultMemberUniqueName="[Rango].[CUENTAS].[All]" allUniqueName="[Rango].[CUENTAS].[All]" dimensionUniqueName="[Rango]" displayFolder="" count="0" memberValueDatatype="130" unbalanced="0"/>
    <cacheHierarchy uniqueName="[Rango].[DEBE]" caption="DEBE" attribute="1" defaultMemberUniqueName="[Rango].[DEBE].[All]" allUniqueName="[Rango].[DEBE].[All]" dimensionUniqueName="[Rango]" displayFolder="" count="0" memberValueDatatype="5" unbalanced="0"/>
    <cacheHierarchy uniqueName="[Rango].[HABER]" caption="HABER" attribute="1" defaultMemberUniqueName="[Rango].[HABER].[All]" allUniqueName="[Rango].[HABER].[All]" dimensionUniqueName="[Rango]" displayFolder="" count="0" memberValueDatatype="5" unbalanced="0"/>
    <cacheHierarchy uniqueName="[Rango 1].[Cuentas]" caption="Cuentas" attribute="1" defaultMemberUniqueName="[Rango 1].[Cuentas].[All]" allUniqueName="[Rango 1].[Cuentas].[All]" dimensionUniqueName="[Rango 1]" displayFolder="" count="0" memberValueDatatype="130" unbalanced="0"/>
    <cacheHierarchy uniqueName="[Rango 1].[Debe]" caption="Debe" attribute="1" defaultMemberUniqueName="[Rango 1].[Debe].[All]" allUniqueName="[Rango 1].[Debe].[All]" dimensionUniqueName="[Rango 1]" displayFolder="" count="0" memberValueDatatype="5" unbalanced="0"/>
    <cacheHierarchy uniqueName="[Rango 1].[Haber]" caption="Haber" attribute="1" defaultMemberUniqueName="[Rango 1].[Haber].[All]" allUniqueName="[Rango 1].[Haber].[All]" dimensionUniqueName="[Rango 1]" displayFolder="" count="0" memberValueDatatype="5" unbalanced="0"/>
    <cacheHierarchy uniqueName="[Rango 2].[CUENTAS]" caption="CUENTAS" attribute="1" defaultMemberUniqueName="[Rango 2].[CUENTAS].[All]" allUniqueName="[Rango 2].[CUENTAS].[All]" dimensionUniqueName="[Rango 2]" displayFolder="" count="2" memberValueDatatype="130" unbalanced="0">
      <fieldsUsage count="2">
        <fieldUsage x="-1"/>
        <fieldUsage x="0"/>
      </fieldsUsage>
    </cacheHierarchy>
    <cacheHierarchy uniqueName="[Rango 2].[SALDO DEUDOR]" caption="SALDO DEUDOR" attribute="1" defaultMemberUniqueName="[Rango 2].[SALDO DEUDOR].[All]" allUniqueName="[Rango 2].[SALDO DEUDOR].[All]" dimensionUniqueName="[Rango 2]" displayFolder="" count="0" memberValueDatatype="5" unbalanced="0"/>
    <cacheHierarchy uniqueName="[Rango 2].[SALDO ACREEDOR]" caption="SALDO ACREEDOR" attribute="1" defaultMemberUniqueName="[Rango 2].[SALDO ACREEDOR].[All]" allUniqueName="[Rango 2].[SALDO ACREEDOR].[All]" dimensionUniqueName="[Rango 2]" displayFolder="" count="0" memberValueDatatype="5" unbalanced="0"/>
    <cacheHierarchy uniqueName="[Measures].[__XL_Count Rango 1]" caption="__XL_Count Rango 1" measure="1" displayFolder="" measureGroup="Rango 1" count="0" hidden="1"/>
    <cacheHierarchy uniqueName="[Measures].[__XL_Count Rango]" caption="__XL_Count Rango" measure="1" displayFolder="" measureGroup="Rango" count="0" hidden="1"/>
    <cacheHierarchy uniqueName="[Measures].[__XL_Count Rango 2]" caption="__XL_Count Rango 2" measure="1" displayFolder="" measureGroup="Rango 2" count="0" hidden="1"/>
    <cacheHierarchy uniqueName="[Measures].[__No measures defined]" caption="__No measures defined" measure="1" displayFolder="" count="0" hidden="1"/>
    <cacheHierarchy uniqueName="[Measures].[Suma de Debe 2]" caption="Suma de Debe 2" measure="1" displayFolder="" measureGroup="Rango 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a de Haber 2]" caption="Suma de Haber 2" measure="1" displayFolder="" measureGroup="Rango 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a de DEBE]" caption="Suma de DEBE" measure="1" displayFolder="" measureGroup="Rango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a de HABER]" caption="Suma de HABER" measure="1" displayFolder="" measureGroup="Rango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a de SALDO DEUDOR]" caption="Suma de SALDO DEUDOR" measure="1" displayFolder="" measureGroup="Rango 2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a de SALDO ACREEDOR]" caption="Suma de SALDO ACREEDOR" measure="1" displayFolder="" measureGroup="Rango 2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4">
    <dimension measure="1" name="Measures" uniqueName="[Measures]" caption="Measures"/>
    <dimension name="Rango" uniqueName="[Rango]" caption="Rango"/>
    <dimension name="Rango 1" uniqueName="[Rango 1]" caption="Rango 1"/>
    <dimension name="Rango 2" uniqueName="[Rango 2]" caption="Rango 2"/>
  </dimensions>
  <measureGroups count="3">
    <measureGroup name="Rango" caption="Rango"/>
    <measureGroup name="Rango 1" caption="Rango 1"/>
    <measureGroup name="Rango 2" caption="Rango 2"/>
  </measureGroups>
  <maps count="3">
    <map measureGroup="0" dimension="1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  <ext xmlns:xxpim="http://schemas.microsoft.com/office/spreadsheetml/2020/pivotNov2020" uri="{48A13866-0669-42A6-8768-4E36796AE8C3}">
      <xxpim:implicitMeasureSupport>1</xxpim:implicitMeasureSupport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ACA971-8AE5-48A5-91EF-5E93AD7685F8}" name="TablaDiná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C45" firstHeaderRow="0" firstDataRow="1" firstDataCol="1"/>
  <pivotFields count="3">
    <pivotField axis="axisRow" allDrilled="1" subtotalTop="0" showAll="0" dataSourceSort="1" defaultSubtotal="0" defaultAttributeDrillState="1">
      <items count="4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</items>
    </pivotField>
    <pivotField dataField="1" subtotalTop="0" showAll="0" defaultSubtotal="0"/>
    <pivotField dataField="1" subtotalTop="0" showAll="0" defaultSubtotal="0"/>
  </pivotFields>
  <rowFields count="1">
    <field x="0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DEBE" fld="1" baseField="0" baseItem="0"/>
    <dataField name="Suma de HABER" fld="2" baseField="0" baseItem="0"/>
  </dataFields>
  <formats count="22">
    <format dxfId="54">
      <pivotArea grandRow="1" outline="0" collapsedLevelsAreSubtotals="1" fieldPosition="0"/>
    </format>
    <format dxfId="5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52">
      <pivotArea outline="0" collapsedLevelsAreSubtotals="1" fieldPosition="0"/>
    </format>
    <format dxfId="51">
      <pivotArea type="all" dataOnly="0" outline="0" fieldPosition="0"/>
    </format>
    <format dxfId="50">
      <pivotArea outline="0" collapsedLevelsAreSubtotals="1" fieldPosition="0"/>
    </format>
    <format dxfId="49">
      <pivotArea field="0" type="button" dataOnly="0" labelOnly="1" outline="0" axis="axisRow" fieldPosition="0"/>
    </format>
    <format dxfId="48">
      <pivotArea dataOnly="0" labelOnly="1" fieldPosition="0">
        <references count="1">
          <reference field="0" count="0"/>
        </references>
      </pivotArea>
    </format>
    <format dxfId="47">
      <pivotArea dataOnly="0" labelOnly="1" grandRow="1" outline="0" fieldPosition="0"/>
    </format>
    <format dxfId="4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45">
      <pivotArea outline="0" collapsedLevelsAreSubtotals="1" fieldPosition="0"/>
    </format>
    <format dxfId="44">
      <pivotArea grandRow="1" outline="0" collapsedLevelsAreSubtotals="1" fieldPosition="0"/>
    </format>
    <format dxfId="43">
      <pivotArea dataOnly="0" labelOnly="1" grandRow="1" outline="0" fieldPosition="0"/>
    </format>
    <format dxfId="42">
      <pivotArea grandRow="1" outline="0" collapsedLevelsAreSubtotals="1" fieldPosition="0"/>
    </format>
    <format dxfId="41">
      <pivotArea dataOnly="0" labelOnly="1" grandRow="1" outline="0" fieldPosition="0"/>
    </format>
    <format dxfId="40">
      <pivotArea field="0" type="button" dataOnly="0" labelOnly="1" outline="0" axis="axisRow" fieldPosition="0"/>
    </format>
    <format dxfId="39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8">
      <pivotArea field="0" type="button" dataOnly="0" labelOnly="1" outline="0" axis="axisRow" fieldPosition="0"/>
    </format>
    <format dxfId="37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6">
      <pivotArea field="0" type="button" dataOnly="0" labelOnly="1" outline="0" axis="axisRow" fieldPosition="0"/>
    </format>
    <format dxfId="35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4">
      <pivotArea grandRow="1" outline="0" collapsedLevelsAreSubtotals="1" fieldPosition="0"/>
    </format>
    <format dxfId="33">
      <pivotArea dataOnly="0" labelOnly="1" grandRow="1" outline="0" fieldPosition="0"/>
    </format>
  </formats>
  <pivotHierarchies count="1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 ">
        <x15:activeTabTopLevelEntity name="[Rango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9B7C9F-D400-4E1A-8611-85E2F67A8097}" name="TablaDinámica5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C46" firstHeaderRow="0" firstDataRow="1" firstDataCol="1"/>
  <pivotFields count="3">
    <pivotField axis="axisRow" allDrilled="1" subtotalTop="0" showAll="0" dataSourceSort="1" defaultSubtotal="0" defaultAttributeDrillState="1">
      <items count="4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</items>
    </pivotField>
    <pivotField dataField="1" subtotalTop="0" showAll="0" defaultSubtotal="0"/>
    <pivotField dataField="1" subtotalTop="0" showAll="0" defaultSubtotal="0"/>
  </pivotFields>
  <rowFields count="1">
    <field x="0"/>
  </rowFields>
  <rowItems count="4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SALDO DEUDOR" fld="1" baseField="0" baseItem="0"/>
    <dataField name="Suma de SALDO ACREEDOR" fld="2" baseField="0" baseItem="0"/>
  </dataFields>
  <formats count="19">
    <format dxfId="32">
      <pivotArea outline="0" collapsedLevelsAreSubtotals="1" fieldPosition="0"/>
    </format>
    <format dxfId="3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0">
      <pivotArea outline="0" collapsedLevelsAreSubtotals="1" fieldPosition="0"/>
    </format>
    <format dxfId="29">
      <pivotArea grandRow="1" outline="0" collapsedLevelsAreSubtotals="1" fieldPosition="0"/>
    </format>
    <format dxfId="28">
      <pivotArea dataOnly="0" labelOnly="1" grandRow="1" outline="0" fieldPosition="0"/>
    </format>
    <format dxfId="27">
      <pivotArea field="0" type="button" dataOnly="0" labelOnly="1" outline="0" axis="axisRow" fieldPosition="0"/>
    </format>
    <format dxfId="2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5">
      <pivotArea field="0" type="button" dataOnly="0" labelOnly="1" outline="0" axis="axisRow" fieldPosition="0"/>
    </format>
    <format dxfId="2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3">
      <pivotArea collapsedLevelsAreSubtotals="1" fieldPosition="0">
        <references count="1">
          <reference field="0" count="0"/>
        </references>
      </pivotArea>
    </format>
    <format dxfId="22">
      <pivotArea dataOnly="0" labelOnly="1" fieldPosition="0">
        <references count="1">
          <reference field="0" count="0"/>
        </references>
      </pivotArea>
    </format>
    <format dxfId="21">
      <pivotArea grandRow="1" outline="0" collapsedLevelsAreSubtotals="1" fieldPosition="0"/>
    </format>
    <format dxfId="20">
      <pivotArea dataOnly="0" labelOnly="1" grandRow="1" outline="0" fieldPosition="0"/>
    </format>
    <format dxfId="19">
      <pivotArea grandRow="1" outline="0" collapsedLevelsAreSubtotals="1" fieldPosition="0"/>
    </format>
    <format dxfId="18">
      <pivotArea dataOnly="0" labelOnly="1" grandRow="1" outline="0" fieldPosition="0"/>
    </format>
    <format dxfId="17">
      <pivotArea field="0" type="button" dataOnly="0" labelOnly="1" outline="0" axis="axisRow" fieldPosition="0"/>
    </format>
    <format dxfId="1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5">
      <pivotArea grandRow="1" outline="0" collapsedLevelsAreSubtotals="1" fieldPosition="0"/>
    </format>
    <format dxfId="14">
      <pivotArea dataOnly="0" labelOnly="1" grandRow="1" outline="0" fieldPosition="0"/>
    </format>
  </formats>
  <pivotHierarchies count="1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6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 ">
        <x15:activeTabTopLevelEntity name="[Rango 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21D2E7-18C3-4483-ADC9-C172E5B88E94}" name="TablaDinámica2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C45" firstHeaderRow="0" firstDataRow="1" firstDataCol="1"/>
  <pivotFields count="3">
    <pivotField axis="axisRow" allDrilled="1" subtotalTop="0" showAll="0" dataSourceSort="1" defaultSubtotal="0" defaultAttributeDrillState="1">
      <items count="4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</items>
    </pivotField>
    <pivotField dataField="1" subtotalTop="0" showAll="0" defaultSubtotal="0"/>
    <pivotField dataField="1" subtotalTop="0" showAll="0" defaultSubtotal="0"/>
  </pivotFields>
  <rowFields count="1">
    <field x="0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Debe" fld="1" baseField="0" baseItem="0"/>
    <dataField name="Suma de Haber" fld="2" baseField="0" baseItem="0"/>
  </dataFields>
  <formats count="14">
    <format dxfId="13">
      <pivotArea outline="0" collapsedLevelsAreSubtotals="1" fieldPosition="0"/>
    </format>
    <format dxfId="1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1">
      <pivotArea type="all" dataOnly="0" outline="0" fieldPosition="0"/>
    </format>
    <format dxfId="10">
      <pivotArea outline="0" collapsedLevelsAreSubtotals="1" fieldPosition="0"/>
    </format>
    <format dxfId="9">
      <pivotArea field="0" type="button" dataOnly="0" labelOnly="1" outline="0" axis="axisRow" fieldPosition="0"/>
    </format>
    <format dxfId="8">
      <pivotArea dataOnly="0" labelOnly="1" fieldPosition="0">
        <references count="1">
          <reference field="0" count="0"/>
        </references>
      </pivotArea>
    </format>
    <format dxfId="7">
      <pivotArea dataOnly="0" labelOnly="1" grandRow="1" outline="0" fieldPosition="0"/>
    </format>
    <format dxfId="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5">
      <pivotArea grandRow="1" outline="0" collapsedLevelsAreSubtotals="1" fieldPosition="0"/>
    </format>
    <format dxfId="4">
      <pivotArea dataOnly="0" labelOnly="1" grandRow="1" outline="0" fieldPosition="0"/>
    </format>
    <format dxfId="3">
      <pivotArea field="0" type="button" dataOnly="0" labelOnly="1" outline="0" axis="axisRow" fieldPosition="0"/>
    </format>
    <format dxfId="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">
      <pivotArea field="0" type="button" dataOnly="0" labelOnly="1" outline="0" axis="axisRow" fieldPosition="0"/>
    </format>
    <format dxfId="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Hierarchies count="1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3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 ">
        <x15:activeTabTopLevelEntity name="[Rango 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F8EA9-3558-4640-AFC2-6561D33486B2}">
  <sheetPr>
    <tabColor rgb="FFA528A8"/>
  </sheetPr>
  <dimension ref="B2:D127"/>
  <sheetViews>
    <sheetView tabSelected="1" zoomScale="96" zoomScaleNormal="70" workbookViewId="0">
      <selection activeCell="J19" sqref="J19"/>
    </sheetView>
  </sheetViews>
  <sheetFormatPr baseColWidth="10" defaultRowHeight="14.4" x14ac:dyDescent="0.3"/>
  <cols>
    <col min="2" max="2" width="37.77734375" style="1" customWidth="1"/>
    <col min="3" max="3" width="22.6640625" customWidth="1"/>
    <col min="4" max="4" width="18.6640625" style="1" customWidth="1"/>
  </cols>
  <sheetData>
    <row r="2" spans="2:4" x14ac:dyDescent="0.3">
      <c r="B2"/>
      <c r="C2" s="47"/>
      <c r="D2" s="47"/>
    </row>
    <row r="4" spans="2:4" x14ac:dyDescent="0.3">
      <c r="B4" s="36" t="s">
        <v>42</v>
      </c>
      <c r="C4" s="36" t="s">
        <v>0</v>
      </c>
      <c r="D4" s="37" t="s">
        <v>1</v>
      </c>
    </row>
    <row r="5" spans="2:4" x14ac:dyDescent="0.3">
      <c r="B5" s="8" t="s">
        <v>25</v>
      </c>
      <c r="C5" s="2"/>
      <c r="D5" s="9">
        <v>3256103</v>
      </c>
    </row>
    <row r="6" spans="2:4" x14ac:dyDescent="0.3">
      <c r="B6" s="8" t="s">
        <v>18</v>
      </c>
      <c r="C6" s="9">
        <v>198730</v>
      </c>
      <c r="D6" s="3"/>
    </row>
    <row r="7" spans="2:4" x14ac:dyDescent="0.3">
      <c r="B7" s="8" t="s">
        <v>26</v>
      </c>
      <c r="C7" s="10">
        <v>7890485</v>
      </c>
      <c r="D7" s="3"/>
    </row>
    <row r="8" spans="2:4" x14ac:dyDescent="0.3">
      <c r="B8" s="8" t="s">
        <v>10</v>
      </c>
      <c r="C8" s="9">
        <v>467800</v>
      </c>
      <c r="D8" s="3"/>
    </row>
    <row r="9" spans="2:4" x14ac:dyDescent="0.3">
      <c r="B9" s="8" t="s">
        <v>19</v>
      </c>
      <c r="C9" s="9">
        <v>96301</v>
      </c>
      <c r="D9" s="3"/>
    </row>
    <row r="10" spans="2:4" x14ac:dyDescent="0.3">
      <c r="B10" s="8" t="s">
        <v>30</v>
      </c>
      <c r="C10" s="9">
        <v>3250000</v>
      </c>
      <c r="D10" s="3"/>
    </row>
    <row r="11" spans="2:4" x14ac:dyDescent="0.3">
      <c r="B11" s="8" t="s">
        <v>5</v>
      </c>
      <c r="C11" s="9">
        <v>4778900</v>
      </c>
      <c r="D11" s="3"/>
    </row>
    <row r="12" spans="2:4" x14ac:dyDescent="0.3">
      <c r="B12" s="8" t="s">
        <v>17</v>
      </c>
      <c r="C12" s="9">
        <v>12399011</v>
      </c>
      <c r="D12" s="3"/>
    </row>
    <row r="13" spans="2:4" x14ac:dyDescent="0.3">
      <c r="B13" s="8" t="s">
        <v>11</v>
      </c>
      <c r="C13" s="2"/>
      <c r="D13" s="9">
        <v>78960</v>
      </c>
    </row>
    <row r="14" spans="2:4" x14ac:dyDescent="0.3">
      <c r="B14" s="8" t="s">
        <v>8</v>
      </c>
      <c r="C14" s="2"/>
      <c r="D14" s="9">
        <v>45689</v>
      </c>
    </row>
    <row r="15" spans="2:4" x14ac:dyDescent="0.3">
      <c r="B15" s="8" t="s">
        <v>32</v>
      </c>
      <c r="C15" s="9">
        <v>798505</v>
      </c>
      <c r="D15" s="3"/>
    </row>
    <row r="16" spans="2:4" x14ac:dyDescent="0.3">
      <c r="B16" s="8" t="s">
        <v>33</v>
      </c>
      <c r="C16" s="9">
        <v>7145000</v>
      </c>
      <c r="D16" s="3"/>
    </row>
    <row r="17" spans="2:4" x14ac:dyDescent="0.3">
      <c r="B17" s="8" t="s">
        <v>9</v>
      </c>
      <c r="C17" s="2"/>
      <c r="D17" s="9">
        <v>6478900</v>
      </c>
    </row>
    <row r="18" spans="2:4" x14ac:dyDescent="0.3">
      <c r="B18" s="8" t="s">
        <v>12</v>
      </c>
      <c r="C18" s="9">
        <v>145000</v>
      </c>
      <c r="D18" s="3"/>
    </row>
    <row r="19" spans="2:4" x14ac:dyDescent="0.3">
      <c r="B19" s="8" t="s">
        <v>3</v>
      </c>
      <c r="C19" s="9">
        <v>4789000</v>
      </c>
      <c r="D19" s="3"/>
    </row>
    <row r="20" spans="2:4" x14ac:dyDescent="0.3">
      <c r="B20" s="8" t="s">
        <v>15</v>
      </c>
      <c r="C20" s="11">
        <v>2000000</v>
      </c>
      <c r="D20" s="3"/>
    </row>
    <row r="21" spans="2:4" x14ac:dyDescent="0.3">
      <c r="B21" s="8" t="s">
        <v>23</v>
      </c>
      <c r="C21" s="9">
        <v>574680</v>
      </c>
      <c r="D21" s="3"/>
    </row>
    <row r="22" spans="2:4" x14ac:dyDescent="0.3">
      <c r="B22" s="8" t="s">
        <v>22</v>
      </c>
      <c r="C22" s="2"/>
      <c r="D22" s="9">
        <v>1983842</v>
      </c>
    </row>
    <row r="23" spans="2:4" x14ac:dyDescent="0.3">
      <c r="B23" s="8" t="s">
        <v>7</v>
      </c>
      <c r="C23" s="9">
        <v>879630</v>
      </c>
      <c r="D23" s="3"/>
    </row>
    <row r="24" spans="2:4" x14ac:dyDescent="0.3">
      <c r="B24" s="8" t="s">
        <v>27</v>
      </c>
      <c r="C24" s="9">
        <v>124587</v>
      </c>
      <c r="D24" s="3"/>
    </row>
    <row r="25" spans="2:4" x14ac:dyDescent="0.3">
      <c r="B25" s="8" t="s">
        <v>20</v>
      </c>
      <c r="C25" s="9">
        <v>4560</v>
      </c>
      <c r="D25" s="3"/>
    </row>
    <row r="26" spans="2:4" x14ac:dyDescent="0.3">
      <c r="B26" s="8" t="s">
        <v>4</v>
      </c>
      <c r="C26" s="2"/>
      <c r="D26" s="9">
        <v>8975600</v>
      </c>
    </row>
    <row r="27" spans="2:4" x14ac:dyDescent="0.3">
      <c r="B27" s="8" t="s">
        <v>31</v>
      </c>
      <c r="C27" s="2"/>
      <c r="D27" s="9">
        <v>7892200</v>
      </c>
    </row>
    <row r="28" spans="2:4" x14ac:dyDescent="0.3">
      <c r="B28" s="8" t="s">
        <v>21</v>
      </c>
      <c r="C28" s="2"/>
      <c r="D28" s="9">
        <v>5446799</v>
      </c>
    </row>
    <row r="29" spans="2:4" x14ac:dyDescent="0.3">
      <c r="B29" s="8" t="s">
        <v>28</v>
      </c>
      <c r="C29" s="2"/>
      <c r="D29" s="9">
        <v>3387082</v>
      </c>
    </row>
    <row r="30" spans="2:4" x14ac:dyDescent="0.3">
      <c r="B30" s="8" t="s">
        <v>14</v>
      </c>
      <c r="C30" s="9">
        <v>258790</v>
      </c>
      <c r="D30" s="3"/>
    </row>
    <row r="31" spans="2:4" x14ac:dyDescent="0.3">
      <c r="B31" s="8" t="s">
        <v>16</v>
      </c>
      <c r="C31" s="9">
        <v>445550</v>
      </c>
      <c r="D31" s="3"/>
    </row>
    <row r="32" spans="2:4" x14ac:dyDescent="0.3">
      <c r="B32" s="8" t="s">
        <v>13</v>
      </c>
      <c r="C32" s="9">
        <v>2789000</v>
      </c>
      <c r="D32" s="3"/>
    </row>
    <row r="33" spans="2:4" x14ac:dyDescent="0.3">
      <c r="B33" s="8" t="s">
        <v>6</v>
      </c>
      <c r="C33" s="9">
        <v>8956600</v>
      </c>
      <c r="D33" s="3"/>
    </row>
    <row r="34" spans="2:4" x14ac:dyDescent="0.3">
      <c r="B34" s="8" t="s">
        <v>2</v>
      </c>
      <c r="C34" s="2"/>
      <c r="D34" s="9">
        <v>4569720</v>
      </c>
    </row>
    <row r="35" spans="2:4" x14ac:dyDescent="0.3">
      <c r="B35" s="8" t="s">
        <v>24</v>
      </c>
      <c r="C35" s="9">
        <v>654780</v>
      </c>
      <c r="D35" s="3"/>
    </row>
    <row r="36" spans="2:4" x14ac:dyDescent="0.3">
      <c r="B36" s="8" t="s">
        <v>29</v>
      </c>
      <c r="C36" s="2"/>
      <c r="D36" s="9">
        <v>16532014</v>
      </c>
    </row>
    <row r="37" spans="2:4" x14ac:dyDescent="0.3">
      <c r="B37" s="40" t="s">
        <v>110</v>
      </c>
      <c r="C37" s="40">
        <f>SUM(C6:C36)</f>
        <v>58646909</v>
      </c>
      <c r="D37" s="40">
        <f>SUM(D5:D36)</f>
        <v>58646909</v>
      </c>
    </row>
    <row r="39" spans="2:4" x14ac:dyDescent="0.3">
      <c r="C39" s="1"/>
    </row>
    <row r="40" spans="2:4" x14ac:dyDescent="0.3">
      <c r="B40" s="4" t="s">
        <v>34</v>
      </c>
      <c r="C40" s="3"/>
      <c r="D40" s="2"/>
    </row>
    <row r="41" spans="2:4" x14ac:dyDescent="0.3">
      <c r="B41" s="2" t="s">
        <v>35</v>
      </c>
      <c r="C41" s="3"/>
      <c r="D41" s="5">
        <v>2867340</v>
      </c>
    </row>
    <row r="42" spans="2:4" x14ac:dyDescent="0.3">
      <c r="B42" s="2" t="s">
        <v>30</v>
      </c>
      <c r="C42" s="25">
        <v>2867340</v>
      </c>
      <c r="D42" s="33"/>
    </row>
    <row r="43" spans="2:4" ht="15" thickBot="1" x14ac:dyDescent="0.35">
      <c r="B43" s="2" t="s">
        <v>120</v>
      </c>
      <c r="C43" s="41">
        <f>+C42</f>
        <v>2867340</v>
      </c>
      <c r="D43" s="41">
        <f>+D41</f>
        <v>2867340</v>
      </c>
    </row>
    <row r="44" spans="2:4" ht="15" thickTop="1" x14ac:dyDescent="0.3">
      <c r="B44"/>
      <c r="C44" s="1"/>
    </row>
    <row r="45" spans="2:4" x14ac:dyDescent="0.3">
      <c r="B45"/>
      <c r="C45" s="1"/>
      <c r="D45"/>
    </row>
    <row r="46" spans="2:4" x14ac:dyDescent="0.3">
      <c r="B46" s="2" t="s">
        <v>36</v>
      </c>
      <c r="C46" s="3"/>
      <c r="D46" s="2"/>
    </row>
    <row r="47" spans="2:4" x14ac:dyDescent="0.3">
      <c r="B47" s="2" t="s">
        <v>57</v>
      </c>
      <c r="C47" s="3"/>
      <c r="D47" s="3">
        <v>2178719.6</v>
      </c>
    </row>
    <row r="48" spans="2:4" x14ac:dyDescent="0.3">
      <c r="B48" s="2" t="s">
        <v>38</v>
      </c>
      <c r="C48" s="25">
        <f>+D47</f>
        <v>2178719.6</v>
      </c>
      <c r="D48" s="33"/>
    </row>
    <row r="49" spans="2:4" ht="15" thickBot="1" x14ac:dyDescent="0.35">
      <c r="B49" s="2" t="s">
        <v>121</v>
      </c>
      <c r="C49" s="41">
        <f>+D47</f>
        <v>2178719.6</v>
      </c>
      <c r="D49" s="41">
        <f>+D47</f>
        <v>2178719.6</v>
      </c>
    </row>
    <row r="50" spans="2:4" ht="15" thickTop="1" x14ac:dyDescent="0.3">
      <c r="B50"/>
      <c r="C50" s="1"/>
      <c r="D50"/>
    </row>
    <row r="51" spans="2:4" x14ac:dyDescent="0.3">
      <c r="B51"/>
      <c r="C51" s="1"/>
      <c r="D51"/>
    </row>
    <row r="52" spans="2:4" x14ac:dyDescent="0.3">
      <c r="B52" s="2" t="s">
        <v>36</v>
      </c>
      <c r="C52" s="3"/>
      <c r="D52" s="2"/>
    </row>
    <row r="53" spans="2:4" x14ac:dyDescent="0.3">
      <c r="B53" s="2" t="s">
        <v>44</v>
      </c>
      <c r="C53" s="3">
        <v>2232142.8560000001</v>
      </c>
      <c r="D53" s="2"/>
    </row>
    <row r="54" spans="2:4" x14ac:dyDescent="0.3">
      <c r="B54" s="2" t="s">
        <v>45</v>
      </c>
      <c r="C54" s="3">
        <v>267857.14</v>
      </c>
      <c r="D54" s="2"/>
    </row>
    <row r="55" spans="2:4" x14ac:dyDescent="0.3">
      <c r="B55" s="2" t="s">
        <v>43</v>
      </c>
      <c r="C55" s="3"/>
      <c r="D55" s="3">
        <v>1625000</v>
      </c>
    </row>
    <row r="56" spans="2:4" x14ac:dyDescent="0.3">
      <c r="B56" s="2" t="s">
        <v>21</v>
      </c>
      <c r="C56" s="25"/>
      <c r="D56" s="25">
        <v>875000</v>
      </c>
    </row>
    <row r="57" spans="2:4" ht="15" thickBot="1" x14ac:dyDescent="0.35">
      <c r="B57" s="2" t="s">
        <v>112</v>
      </c>
      <c r="C57" s="41">
        <f>SUM(C53:C56)</f>
        <v>2499999.9960000003</v>
      </c>
      <c r="D57" s="41">
        <f>SUM(D53:D56)</f>
        <v>2500000</v>
      </c>
    </row>
    <row r="58" spans="2:4" ht="15" thickTop="1" x14ac:dyDescent="0.3">
      <c r="B58"/>
      <c r="C58" s="1"/>
      <c r="D58"/>
    </row>
    <row r="59" spans="2:4" x14ac:dyDescent="0.3">
      <c r="B59"/>
      <c r="C59" s="1"/>
      <c r="D59"/>
    </row>
    <row r="60" spans="2:4" x14ac:dyDescent="0.3">
      <c r="B60" s="2" t="s">
        <v>39</v>
      </c>
      <c r="C60" s="3"/>
      <c r="D60" s="2"/>
    </row>
    <row r="61" spans="2:4" x14ac:dyDescent="0.3">
      <c r="B61" s="2" t="s">
        <v>29</v>
      </c>
      <c r="C61" s="3"/>
      <c r="D61" s="3">
        <v>1116071.4285714284</v>
      </c>
    </row>
    <row r="62" spans="2:4" x14ac:dyDescent="0.3">
      <c r="B62" s="2" t="s">
        <v>22</v>
      </c>
      <c r="C62" s="3"/>
      <c r="D62" s="2">
        <f>D61*12%</f>
        <v>133928.57142857139</v>
      </c>
    </row>
    <row r="63" spans="2:4" x14ac:dyDescent="0.3">
      <c r="B63" s="2" t="s">
        <v>43</v>
      </c>
      <c r="C63" s="2">
        <f>1250000*10%</f>
        <v>125000</v>
      </c>
      <c r="D63" s="2"/>
    </row>
    <row r="64" spans="2:4" x14ac:dyDescent="0.3">
      <c r="B64" s="2" t="s">
        <v>26</v>
      </c>
      <c r="C64" s="2">
        <f>1250000*42%</f>
        <v>525000</v>
      </c>
      <c r="D64" s="2"/>
    </row>
    <row r="65" spans="2:4" x14ac:dyDescent="0.3">
      <c r="B65" s="2" t="s">
        <v>35</v>
      </c>
      <c r="C65" s="33">
        <f>1250000-C63-C64</f>
        <v>600000</v>
      </c>
      <c r="D65" s="33"/>
    </row>
    <row r="66" spans="2:4" ht="15" thickBot="1" x14ac:dyDescent="0.35">
      <c r="B66" s="2" t="s">
        <v>113</v>
      </c>
      <c r="C66" s="41">
        <f>SUM(C63:C65)</f>
        <v>1250000</v>
      </c>
      <c r="D66" s="41">
        <f>SUM(D61:D65)</f>
        <v>1249999.9999999998</v>
      </c>
    </row>
    <row r="67" spans="2:4" ht="15" thickTop="1" x14ac:dyDescent="0.3">
      <c r="B67"/>
      <c r="C67" s="1"/>
    </row>
    <row r="68" spans="2:4" x14ac:dyDescent="0.3">
      <c r="B68" s="2" t="s">
        <v>40</v>
      </c>
      <c r="C68" s="3"/>
      <c r="D68" s="2"/>
    </row>
    <row r="69" spans="2:4" x14ac:dyDescent="0.3">
      <c r="B69" s="2" t="s">
        <v>17</v>
      </c>
      <c r="C69" s="3">
        <v>837053.57142857136</v>
      </c>
      <c r="D69" s="2"/>
    </row>
    <row r="70" spans="2:4" x14ac:dyDescent="0.3">
      <c r="B70" s="2" t="s">
        <v>44</v>
      </c>
      <c r="C70" s="25"/>
      <c r="D70" s="25">
        <v>837053.57142857136</v>
      </c>
    </row>
    <row r="71" spans="2:4" ht="15" thickBot="1" x14ac:dyDescent="0.35">
      <c r="B71" s="2" t="s">
        <v>113</v>
      </c>
      <c r="C71" s="41">
        <v>837053.57142857136</v>
      </c>
      <c r="D71" s="41">
        <v>837053.57142857136</v>
      </c>
    </row>
    <row r="72" spans="2:4" ht="15" thickTop="1" x14ac:dyDescent="0.3">
      <c r="B72"/>
      <c r="C72" s="1"/>
      <c r="D72"/>
    </row>
    <row r="73" spans="2:4" x14ac:dyDescent="0.3">
      <c r="B73" s="2" t="s">
        <v>41</v>
      </c>
      <c r="C73" s="3"/>
      <c r="D73" s="2"/>
    </row>
    <row r="74" spans="2:4" x14ac:dyDescent="0.3">
      <c r="B74" s="3" t="s">
        <v>25</v>
      </c>
      <c r="C74" s="9">
        <v>3256103</v>
      </c>
      <c r="D74" s="3"/>
    </row>
    <row r="75" spans="2:4" x14ac:dyDescent="0.3">
      <c r="B75" s="3" t="s">
        <v>43</v>
      </c>
      <c r="C75" s="33"/>
      <c r="D75" s="42">
        <v>3256103</v>
      </c>
    </row>
    <row r="76" spans="2:4" ht="15" thickBot="1" x14ac:dyDescent="0.35">
      <c r="B76" s="3" t="s">
        <v>128</v>
      </c>
      <c r="C76" s="43">
        <v>3256103</v>
      </c>
      <c r="D76" s="43">
        <v>3256103</v>
      </c>
    </row>
    <row r="77" spans="2:4" ht="15" thickTop="1" x14ac:dyDescent="0.3"/>
    <row r="78" spans="2:4" x14ac:dyDescent="0.3">
      <c r="B78" s="3" t="s">
        <v>46</v>
      </c>
      <c r="C78" s="2"/>
      <c r="D78" s="3"/>
    </row>
    <row r="79" spans="2:4" x14ac:dyDescent="0.3">
      <c r="B79" s="3" t="s">
        <v>47</v>
      </c>
      <c r="C79" s="9">
        <v>10714.285714285714</v>
      </c>
      <c r="D79" s="9"/>
    </row>
    <row r="80" spans="2:4" x14ac:dyDescent="0.3">
      <c r="B80" s="3" t="s">
        <v>45</v>
      </c>
      <c r="C80" s="18">
        <f>C79*12%</f>
        <v>1285.7142857142856</v>
      </c>
      <c r="D80" s="9"/>
    </row>
    <row r="81" spans="2:4" x14ac:dyDescent="0.3">
      <c r="B81" s="3" t="s">
        <v>43</v>
      </c>
      <c r="C81" s="42"/>
      <c r="D81" s="42">
        <v>12000</v>
      </c>
    </row>
    <row r="82" spans="2:4" ht="15" thickBot="1" x14ac:dyDescent="0.35">
      <c r="B82" s="3" t="s">
        <v>127</v>
      </c>
      <c r="C82" s="43">
        <v>12000</v>
      </c>
      <c r="D82" s="43">
        <v>12000</v>
      </c>
    </row>
    <row r="83" spans="2:4" ht="15" thickTop="1" x14ac:dyDescent="0.3">
      <c r="C83" s="1"/>
    </row>
    <row r="84" spans="2:4" x14ac:dyDescent="0.3">
      <c r="B84" s="3" t="s">
        <v>48</v>
      </c>
      <c r="C84" s="9"/>
      <c r="D84" s="9"/>
    </row>
    <row r="85" spans="2:4" x14ac:dyDescent="0.3">
      <c r="B85" s="3" t="s">
        <v>49</v>
      </c>
      <c r="C85" s="9">
        <v>1607.1428571428569</v>
      </c>
      <c r="D85" s="9"/>
    </row>
    <row r="86" spans="2:4" x14ac:dyDescent="0.3">
      <c r="B86" s="3" t="s">
        <v>23</v>
      </c>
      <c r="C86" s="9">
        <v>192.85714285714283</v>
      </c>
      <c r="D86" s="9"/>
    </row>
    <row r="87" spans="2:4" x14ac:dyDescent="0.3">
      <c r="B87" s="3" t="s">
        <v>43</v>
      </c>
      <c r="C87" s="42"/>
      <c r="D87" s="42">
        <v>1800</v>
      </c>
    </row>
    <row r="88" spans="2:4" ht="15" thickBot="1" x14ac:dyDescent="0.35">
      <c r="B88" s="3" t="s">
        <v>126</v>
      </c>
      <c r="C88" s="41">
        <f>SUM(C85:C87)</f>
        <v>1799.9999999999998</v>
      </c>
      <c r="D88" s="41">
        <f>SUM(D87)</f>
        <v>1800</v>
      </c>
    </row>
    <row r="89" spans="2:4" ht="15" thickTop="1" x14ac:dyDescent="0.3"/>
    <row r="90" spans="2:4" x14ac:dyDescent="0.3">
      <c r="B90" s="3" t="s">
        <v>50</v>
      </c>
      <c r="C90" s="2"/>
      <c r="D90" s="3"/>
    </row>
    <row r="91" spans="2:4" x14ac:dyDescent="0.3">
      <c r="B91" s="3" t="s">
        <v>51</v>
      </c>
      <c r="C91" s="9">
        <v>2232.1428571428569</v>
      </c>
      <c r="D91" s="9"/>
    </row>
    <row r="92" spans="2:4" x14ac:dyDescent="0.3">
      <c r="B92" s="3" t="s">
        <v>45</v>
      </c>
      <c r="C92" s="9">
        <v>267.85714285714283</v>
      </c>
      <c r="D92" s="9"/>
    </row>
    <row r="93" spans="2:4" x14ac:dyDescent="0.3">
      <c r="B93" s="3" t="s">
        <v>43</v>
      </c>
      <c r="C93" s="42"/>
      <c r="D93" s="42">
        <v>2500</v>
      </c>
    </row>
    <row r="94" spans="2:4" ht="15" thickBot="1" x14ac:dyDescent="0.35">
      <c r="B94" s="3" t="s">
        <v>125</v>
      </c>
      <c r="C94" s="43">
        <f>SUM(C91:C93)</f>
        <v>2499.9999999999995</v>
      </c>
      <c r="D94" s="43">
        <f>SUM(D93)</f>
        <v>2500</v>
      </c>
    </row>
    <row r="95" spans="2:4" ht="15" thickTop="1" x14ac:dyDescent="0.3">
      <c r="B95" s="44"/>
    </row>
    <row r="97" spans="2:4" x14ac:dyDescent="0.3">
      <c r="B97" s="3" t="s">
        <v>52</v>
      </c>
      <c r="C97" s="2"/>
      <c r="D97" s="3"/>
    </row>
    <row r="98" spans="2:4" x14ac:dyDescent="0.3">
      <c r="B98" s="3" t="s">
        <v>53</v>
      </c>
      <c r="C98" s="9">
        <v>669642.85714285704</v>
      </c>
      <c r="D98" s="3"/>
    </row>
    <row r="99" spans="2:4" x14ac:dyDescent="0.3">
      <c r="B99" s="3" t="s">
        <v>23</v>
      </c>
      <c r="C99" s="9">
        <v>80357.142857142841</v>
      </c>
      <c r="D99" s="9"/>
    </row>
    <row r="100" spans="2:4" x14ac:dyDescent="0.3">
      <c r="B100" s="3" t="s">
        <v>43</v>
      </c>
      <c r="C100" s="33"/>
      <c r="D100" s="25">
        <v>750000</v>
      </c>
    </row>
    <row r="101" spans="2:4" ht="15" thickBot="1" x14ac:dyDescent="0.35">
      <c r="B101" s="3" t="s">
        <v>124</v>
      </c>
      <c r="C101" s="43">
        <f>SUM(C98:C100)</f>
        <v>749999.99999999988</v>
      </c>
      <c r="D101" s="41">
        <v>750000</v>
      </c>
    </row>
    <row r="102" spans="2:4" ht="15" thickTop="1" x14ac:dyDescent="0.3"/>
    <row r="103" spans="2:4" x14ac:dyDescent="0.3">
      <c r="B103" s="1" t="s">
        <v>54</v>
      </c>
    </row>
    <row r="104" spans="2:4" x14ac:dyDescent="0.3">
      <c r="B104" s="2" t="s">
        <v>32</v>
      </c>
      <c r="C104" s="9">
        <v>45689</v>
      </c>
      <c r="D104" s="3"/>
    </row>
    <row r="105" spans="2:4" x14ac:dyDescent="0.3">
      <c r="B105" s="2" t="s">
        <v>64</v>
      </c>
      <c r="C105" s="9">
        <v>78960</v>
      </c>
      <c r="D105" s="3"/>
    </row>
    <row r="106" spans="2:4" x14ac:dyDescent="0.3">
      <c r="B106" s="2" t="s">
        <v>37</v>
      </c>
      <c r="C106" s="25"/>
      <c r="D106" s="25">
        <f>SUM(C104:C105)</f>
        <v>124649</v>
      </c>
    </row>
    <row r="107" spans="2:4" ht="15" thickBot="1" x14ac:dyDescent="0.35">
      <c r="B107" s="2" t="s">
        <v>123</v>
      </c>
      <c r="C107" s="41">
        <f>SUM(C104:C106)</f>
        <v>124649</v>
      </c>
      <c r="D107" s="41">
        <f>SUM(D106)</f>
        <v>124649</v>
      </c>
    </row>
    <row r="108" spans="2:4" ht="15" thickTop="1" x14ac:dyDescent="0.3"/>
    <row r="110" spans="2:4" x14ac:dyDescent="0.3">
      <c r="B110" s="3" t="s">
        <v>55</v>
      </c>
      <c r="C110" s="3"/>
      <c r="D110" s="3"/>
    </row>
    <row r="111" spans="2:4" x14ac:dyDescent="0.3">
      <c r="B111" s="3" t="s">
        <v>56</v>
      </c>
      <c r="C111" s="3">
        <v>250000</v>
      </c>
      <c r="D111" s="3"/>
    </row>
    <row r="112" spans="2:4" x14ac:dyDescent="0.3">
      <c r="B112" s="3" t="s">
        <v>57</v>
      </c>
      <c r="C112" s="25"/>
      <c r="D112" s="25">
        <v>250000</v>
      </c>
    </row>
    <row r="113" spans="2:4" ht="15" thickBot="1" x14ac:dyDescent="0.35">
      <c r="B113" s="3" t="s">
        <v>122</v>
      </c>
      <c r="C113" s="41">
        <v>250000</v>
      </c>
      <c r="D113" s="41">
        <v>250000</v>
      </c>
    </row>
    <row r="114" spans="2:4" ht="15" thickTop="1" x14ac:dyDescent="0.3"/>
    <row r="115" spans="2:4" x14ac:dyDescent="0.3">
      <c r="B115" s="3" t="s">
        <v>58</v>
      </c>
      <c r="C115" s="2"/>
      <c r="D115" s="3"/>
    </row>
    <row r="116" spans="2:4" x14ac:dyDescent="0.3">
      <c r="B116" s="2" t="s">
        <v>59</v>
      </c>
      <c r="C116" s="3">
        <v>25000</v>
      </c>
      <c r="D116" s="3"/>
    </row>
    <row r="117" spans="2:4" x14ac:dyDescent="0.3">
      <c r="B117" s="2" t="s">
        <v>60</v>
      </c>
      <c r="C117" s="3">
        <v>40000</v>
      </c>
      <c r="D117" s="3"/>
    </row>
    <row r="118" spans="2:4" x14ac:dyDescent="0.3">
      <c r="B118" s="2" t="s">
        <v>61</v>
      </c>
      <c r="C118" s="3">
        <v>8000</v>
      </c>
      <c r="D118" s="3"/>
    </row>
    <row r="119" spans="2:4" x14ac:dyDescent="0.3">
      <c r="B119" s="2" t="s">
        <v>62</v>
      </c>
      <c r="C119" s="3">
        <v>6000</v>
      </c>
      <c r="D119" s="3"/>
    </row>
    <row r="120" spans="2:4" x14ac:dyDescent="0.3">
      <c r="B120" s="2" t="s">
        <v>63</v>
      </c>
      <c r="C120" s="3">
        <v>1200</v>
      </c>
      <c r="D120" s="3"/>
    </row>
    <row r="121" spans="2:4" x14ac:dyDescent="0.3">
      <c r="B121" s="2" t="s">
        <v>10</v>
      </c>
      <c r="C121" s="3">
        <v>2500</v>
      </c>
      <c r="D121" s="3"/>
    </row>
    <row r="122" spans="2:4" x14ac:dyDescent="0.3">
      <c r="B122" s="2" t="s">
        <v>32</v>
      </c>
      <c r="C122" s="3">
        <v>10009.299999999999</v>
      </c>
      <c r="D122" s="3"/>
    </row>
    <row r="123" spans="2:4" x14ac:dyDescent="0.3">
      <c r="B123" s="2" t="s">
        <v>8</v>
      </c>
      <c r="C123" s="3"/>
      <c r="D123" s="3">
        <v>10009.300000000001</v>
      </c>
    </row>
    <row r="124" spans="2:4" x14ac:dyDescent="0.3">
      <c r="B124" s="2" t="s">
        <v>11</v>
      </c>
      <c r="C124" s="3"/>
      <c r="D124" s="3">
        <v>3815.7000000000003</v>
      </c>
    </row>
    <row r="125" spans="2:4" x14ac:dyDescent="0.3">
      <c r="B125" s="2" t="s">
        <v>37</v>
      </c>
      <c r="C125" s="25"/>
      <c r="D125" s="25">
        <f>+C126-D124-D123</f>
        <v>78884.3</v>
      </c>
    </row>
    <row r="126" spans="2:4" ht="15" thickBot="1" x14ac:dyDescent="0.35">
      <c r="B126" s="3" t="s">
        <v>119</v>
      </c>
      <c r="C126" s="41">
        <f>SUM(C116:C125)</f>
        <v>92709.3</v>
      </c>
      <c r="D126" s="41">
        <f>SUM(D123:D125)</f>
        <v>92709.3</v>
      </c>
    </row>
    <row r="127" spans="2:4" ht="15" thickTop="1" x14ac:dyDescent="0.3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19EF2-8726-4A7D-859C-B527D9B3213A}">
  <sheetPr>
    <tabColor theme="9" tint="0.59999389629810485"/>
  </sheetPr>
  <dimension ref="A3:E45"/>
  <sheetViews>
    <sheetView zoomScale="115" zoomScaleNormal="115" workbookViewId="0">
      <selection activeCell="E52" sqref="E52"/>
    </sheetView>
  </sheetViews>
  <sheetFormatPr baseColWidth="10" defaultRowHeight="14.4" x14ac:dyDescent="0.3"/>
  <cols>
    <col min="1" max="1" width="30.33203125" bestFit="1" customWidth="1"/>
    <col min="2" max="3" width="15.33203125" style="18" bestFit="1" customWidth="1"/>
    <col min="4" max="4" width="15.5546875" style="18" bestFit="1" customWidth="1"/>
    <col min="5" max="5" width="16.33203125" style="18" bestFit="1" customWidth="1"/>
  </cols>
  <sheetData>
    <row r="3" spans="1:5" x14ac:dyDescent="0.3">
      <c r="A3" s="29" t="s">
        <v>65</v>
      </c>
      <c r="B3" s="45" t="s">
        <v>88</v>
      </c>
      <c r="C3" s="45" t="s">
        <v>89</v>
      </c>
      <c r="D3" s="45" t="s">
        <v>105</v>
      </c>
      <c r="E3" s="45" t="s">
        <v>91</v>
      </c>
    </row>
    <row r="4" spans="1:5" x14ac:dyDescent="0.3">
      <c r="A4" s="6" t="s">
        <v>25</v>
      </c>
      <c r="B4" s="12">
        <v>3256103</v>
      </c>
      <c r="C4" s="12">
        <v>3256103</v>
      </c>
      <c r="D4" s="12"/>
      <c r="E4" s="12"/>
    </row>
    <row r="5" spans="1:5" x14ac:dyDescent="0.3">
      <c r="A5" s="6" t="s">
        <v>18</v>
      </c>
      <c r="B5" s="12">
        <v>198730</v>
      </c>
      <c r="C5" s="12"/>
      <c r="D5" s="12">
        <v>198730</v>
      </c>
      <c r="E5" s="12"/>
    </row>
    <row r="6" spans="1:5" x14ac:dyDescent="0.3">
      <c r="A6" s="6" t="s">
        <v>57</v>
      </c>
      <c r="B6" s="12">
        <v>8415485</v>
      </c>
      <c r="C6" s="12">
        <v>2632252.9</v>
      </c>
      <c r="D6" s="12">
        <v>5783232.0999999996</v>
      </c>
      <c r="E6" s="12"/>
    </row>
    <row r="7" spans="1:5" x14ac:dyDescent="0.3">
      <c r="A7" s="6" t="s">
        <v>66</v>
      </c>
      <c r="B7" s="12">
        <v>470300</v>
      </c>
      <c r="C7" s="12"/>
      <c r="D7" s="12">
        <v>470300</v>
      </c>
      <c r="E7" s="12"/>
    </row>
    <row r="8" spans="1:5" x14ac:dyDescent="0.3">
      <c r="A8" s="6" t="s">
        <v>67</v>
      </c>
      <c r="B8" s="12">
        <v>1200</v>
      </c>
      <c r="C8" s="12"/>
      <c r="D8" s="12">
        <v>1200</v>
      </c>
      <c r="E8" s="12"/>
    </row>
    <row r="9" spans="1:5" x14ac:dyDescent="0.3">
      <c r="A9" s="6" t="s">
        <v>19</v>
      </c>
      <c r="B9" s="12">
        <v>96301</v>
      </c>
      <c r="C9" s="12"/>
      <c r="D9" s="12">
        <v>96301</v>
      </c>
      <c r="E9" s="12"/>
    </row>
    <row r="10" spans="1:5" x14ac:dyDescent="0.3">
      <c r="A10" s="6" t="s">
        <v>43</v>
      </c>
      <c r="B10" s="12">
        <v>6242340</v>
      </c>
      <c r="C10" s="12">
        <v>5647403</v>
      </c>
      <c r="D10" s="17">
        <f>GETPIVOTDATA("[Measures].[Suma de DEBE]",$A$3,"[Rango].[CUENTAS]","[Rango].[CUENTAS].&amp;[CAJA]")-GETPIVOTDATA("[Measures].[Suma de HABER]",$A$3,"[Rango].[CUENTAS]","[Rango].[CUENTAS].&amp;[CAJA]")</f>
        <v>594937</v>
      </c>
      <c r="E10" s="12"/>
    </row>
    <row r="11" spans="1:5" x14ac:dyDescent="0.3">
      <c r="A11" s="6" t="s">
        <v>5</v>
      </c>
      <c r="B11" s="12">
        <v>5378900</v>
      </c>
      <c r="C11" s="12">
        <v>2867340</v>
      </c>
      <c r="D11" s="17">
        <f>GETPIVOTDATA("[Measures].[Suma de DEBE]",$A$3,"[Rango].[CUENTAS]","[Rango].[CUENTAS].&amp;[CLIENTES]")-GETPIVOTDATA("[Measures].[Suma de HABER]",$A$3,"[Rango].[CUENTAS]","[Rango].[CUENTAS].&amp;[CLIENTES]")</f>
        <v>2511560</v>
      </c>
      <c r="E11" s="12"/>
    </row>
    <row r="12" spans="1:5" x14ac:dyDescent="0.3">
      <c r="A12" s="6" t="s">
        <v>68</v>
      </c>
      <c r="B12" s="12">
        <v>13236064.571428571</v>
      </c>
      <c r="C12" s="12"/>
      <c r="D12" s="12">
        <v>13236064.571428571</v>
      </c>
      <c r="E12" s="12"/>
    </row>
    <row r="13" spans="1:5" x14ac:dyDescent="0.3">
      <c r="A13" s="6" t="s">
        <v>64</v>
      </c>
      <c r="B13" s="12">
        <v>78960</v>
      </c>
      <c r="C13" s="12"/>
      <c r="D13" s="12">
        <v>78960</v>
      </c>
      <c r="E13" s="12"/>
    </row>
    <row r="14" spans="1:5" x14ac:dyDescent="0.3">
      <c r="A14" s="6" t="s">
        <v>69</v>
      </c>
      <c r="B14" s="12"/>
      <c r="C14" s="12">
        <v>82775.7</v>
      </c>
      <c r="D14" s="12"/>
      <c r="E14" s="12">
        <v>82775.7</v>
      </c>
    </row>
    <row r="15" spans="1:5" x14ac:dyDescent="0.3">
      <c r="A15" s="6" t="s">
        <v>32</v>
      </c>
      <c r="B15" s="12">
        <v>854203.3</v>
      </c>
      <c r="C15" s="12"/>
      <c r="D15" s="12">
        <v>854203.3</v>
      </c>
      <c r="E15" s="12"/>
    </row>
    <row r="16" spans="1:5" x14ac:dyDescent="0.3">
      <c r="A16" s="6" t="s">
        <v>70</v>
      </c>
      <c r="B16" s="12"/>
      <c r="C16" s="12">
        <v>55698.3</v>
      </c>
      <c r="D16" s="12"/>
      <c r="E16" s="12">
        <v>55698.3</v>
      </c>
    </row>
    <row r="17" spans="1:5" x14ac:dyDescent="0.3">
      <c r="A17" s="6" t="s">
        <v>71</v>
      </c>
      <c r="B17" s="12">
        <v>7145000</v>
      </c>
      <c r="C17" s="12"/>
      <c r="D17" s="12">
        <v>7145000</v>
      </c>
      <c r="E17" s="12"/>
    </row>
    <row r="18" spans="1:5" x14ac:dyDescent="0.3">
      <c r="A18" s="6" t="s">
        <v>72</v>
      </c>
      <c r="B18" s="12"/>
      <c r="C18" s="12">
        <v>6478900</v>
      </c>
      <c r="D18" s="12"/>
      <c r="E18" s="12">
        <v>6478900</v>
      </c>
    </row>
    <row r="19" spans="1:5" x14ac:dyDescent="0.3">
      <c r="A19" s="6" t="s">
        <v>47</v>
      </c>
      <c r="B19" s="12">
        <v>10714.285714285714</v>
      </c>
      <c r="C19" s="12"/>
      <c r="D19" s="12">
        <v>10714.285714285714</v>
      </c>
      <c r="E19" s="12"/>
    </row>
    <row r="20" spans="1:5" x14ac:dyDescent="0.3">
      <c r="A20" s="6" t="s">
        <v>12</v>
      </c>
      <c r="B20" s="12">
        <v>145000</v>
      </c>
      <c r="C20" s="12"/>
      <c r="D20" s="12">
        <v>145000</v>
      </c>
      <c r="E20" s="12"/>
    </row>
    <row r="21" spans="1:5" x14ac:dyDescent="0.3">
      <c r="A21" s="6" t="s">
        <v>62</v>
      </c>
      <c r="B21" s="12">
        <v>6000</v>
      </c>
      <c r="C21" s="12"/>
      <c r="D21" s="12">
        <v>6000</v>
      </c>
      <c r="E21" s="12"/>
    </row>
    <row r="22" spans="1:5" x14ac:dyDescent="0.3">
      <c r="A22" s="6" t="s">
        <v>73</v>
      </c>
      <c r="B22" s="12">
        <v>8000</v>
      </c>
      <c r="C22" s="12"/>
      <c r="D22" s="12">
        <v>8000</v>
      </c>
      <c r="E22" s="12"/>
    </row>
    <row r="23" spans="1:5" x14ac:dyDescent="0.3">
      <c r="A23" s="6" t="s">
        <v>107</v>
      </c>
      <c r="B23" s="12">
        <v>7021142.8560000006</v>
      </c>
      <c r="C23" s="12">
        <v>837053.57142857136</v>
      </c>
      <c r="D23" s="12">
        <v>6184089.2845714297</v>
      </c>
      <c r="E23" s="12"/>
    </row>
    <row r="24" spans="1:5" x14ac:dyDescent="0.3">
      <c r="A24" s="6" t="s">
        <v>74</v>
      </c>
      <c r="B24" s="12">
        <v>2000000</v>
      </c>
      <c r="C24" s="12"/>
      <c r="D24" s="12">
        <v>2000000</v>
      </c>
      <c r="E24" s="12"/>
    </row>
    <row r="25" spans="1:5" x14ac:dyDescent="0.3">
      <c r="A25" s="6" t="s">
        <v>45</v>
      </c>
      <c r="B25" s="12">
        <v>924640.71142857149</v>
      </c>
      <c r="C25" s="12"/>
      <c r="D25" s="12">
        <v>924640.71142857149</v>
      </c>
      <c r="E25" s="12"/>
    </row>
    <row r="26" spans="1:5" x14ac:dyDescent="0.3">
      <c r="A26" s="6" t="s">
        <v>75</v>
      </c>
      <c r="B26" s="12"/>
      <c r="C26" s="12">
        <v>2117770.5714285714</v>
      </c>
      <c r="D26" s="12"/>
      <c r="E26" s="12">
        <v>2117770.5714285714</v>
      </c>
    </row>
    <row r="27" spans="1:5" x14ac:dyDescent="0.3">
      <c r="A27" s="6" t="s">
        <v>53</v>
      </c>
      <c r="B27" s="12">
        <v>1549272.857142857</v>
      </c>
      <c r="C27" s="12"/>
      <c r="D27" s="12">
        <v>1549272.857142857</v>
      </c>
      <c r="E27" s="12"/>
    </row>
    <row r="28" spans="1:5" x14ac:dyDescent="0.3">
      <c r="A28" s="6" t="s">
        <v>76</v>
      </c>
      <c r="B28" s="12">
        <v>124587</v>
      </c>
      <c r="C28" s="12"/>
      <c r="D28" s="12">
        <v>124587</v>
      </c>
      <c r="E28" s="12"/>
    </row>
    <row r="29" spans="1:5" x14ac:dyDescent="0.3">
      <c r="A29" s="6" t="s">
        <v>77</v>
      </c>
      <c r="B29" s="12">
        <v>4560</v>
      </c>
      <c r="C29" s="12"/>
      <c r="D29" s="12">
        <v>4560</v>
      </c>
      <c r="E29" s="12"/>
    </row>
    <row r="30" spans="1:5" x14ac:dyDescent="0.3">
      <c r="A30" s="6" t="s">
        <v>78</v>
      </c>
      <c r="B30" s="12"/>
      <c r="C30" s="12">
        <v>8975600</v>
      </c>
      <c r="D30" s="12"/>
      <c r="E30" s="12">
        <v>8975600</v>
      </c>
    </row>
    <row r="31" spans="1:5" x14ac:dyDescent="0.3">
      <c r="A31" s="6" t="s">
        <v>56</v>
      </c>
      <c r="B31" s="12">
        <v>250000</v>
      </c>
      <c r="C31" s="12">
        <v>7892200</v>
      </c>
      <c r="D31" s="12"/>
      <c r="E31" s="12">
        <v>7642200</v>
      </c>
    </row>
    <row r="32" spans="1:5" x14ac:dyDescent="0.3">
      <c r="A32" s="6" t="s">
        <v>21</v>
      </c>
      <c r="B32" s="12">
        <v>2178719.6</v>
      </c>
      <c r="C32" s="12">
        <v>6321799</v>
      </c>
      <c r="D32" s="12"/>
      <c r="E32" s="12">
        <v>4143079.4</v>
      </c>
    </row>
    <row r="33" spans="1:5" x14ac:dyDescent="0.3">
      <c r="A33" s="6" t="s">
        <v>79</v>
      </c>
      <c r="B33" s="12"/>
      <c r="C33" s="12">
        <v>3387082</v>
      </c>
      <c r="D33" s="12"/>
      <c r="E33" s="12">
        <v>3387082</v>
      </c>
    </row>
    <row r="34" spans="1:5" x14ac:dyDescent="0.3">
      <c r="A34" s="6" t="s">
        <v>51</v>
      </c>
      <c r="B34" s="12">
        <v>2232.1428571428569</v>
      </c>
      <c r="C34" s="12"/>
      <c r="D34" s="12">
        <v>2232.1428571428569</v>
      </c>
      <c r="E34" s="12"/>
    </row>
    <row r="35" spans="1:5" x14ac:dyDescent="0.3">
      <c r="A35" s="6" t="s">
        <v>14</v>
      </c>
      <c r="B35" s="12">
        <v>258790</v>
      </c>
      <c r="C35" s="12"/>
      <c r="D35" s="12">
        <v>258790</v>
      </c>
      <c r="E35" s="12"/>
    </row>
    <row r="36" spans="1:5" x14ac:dyDescent="0.3">
      <c r="A36" s="6" t="s">
        <v>80</v>
      </c>
      <c r="B36" s="12">
        <v>445550</v>
      </c>
      <c r="C36" s="12"/>
      <c r="D36" s="12">
        <v>445550</v>
      </c>
      <c r="E36" s="12"/>
    </row>
    <row r="37" spans="1:5" x14ac:dyDescent="0.3">
      <c r="A37" s="6" t="s">
        <v>81</v>
      </c>
      <c r="B37" s="12">
        <v>1607.1428571428569</v>
      </c>
      <c r="C37" s="12"/>
      <c r="D37" s="12">
        <v>1607.1428571428569</v>
      </c>
      <c r="E37" s="12"/>
    </row>
    <row r="38" spans="1:5" x14ac:dyDescent="0.3">
      <c r="A38" s="6" t="s">
        <v>82</v>
      </c>
      <c r="B38" s="12">
        <v>40000</v>
      </c>
      <c r="C38" s="12"/>
      <c r="D38" s="12">
        <v>40000</v>
      </c>
      <c r="E38" s="12"/>
    </row>
    <row r="39" spans="1:5" x14ac:dyDescent="0.3">
      <c r="A39" s="6" t="s">
        <v>83</v>
      </c>
      <c r="B39" s="12">
        <v>25000</v>
      </c>
      <c r="C39" s="12"/>
      <c r="D39" s="12">
        <v>25000</v>
      </c>
      <c r="E39" s="12"/>
    </row>
    <row r="40" spans="1:5" x14ac:dyDescent="0.3">
      <c r="A40" s="6" t="s">
        <v>84</v>
      </c>
      <c r="B40" s="12">
        <v>2789000</v>
      </c>
      <c r="C40" s="12"/>
      <c r="D40" s="12">
        <v>2789000</v>
      </c>
      <c r="E40" s="12"/>
    </row>
    <row r="41" spans="1:5" x14ac:dyDescent="0.3">
      <c r="A41" s="6" t="s">
        <v>6</v>
      </c>
      <c r="B41" s="12">
        <v>8956600</v>
      </c>
      <c r="C41" s="12"/>
      <c r="D41" s="12">
        <v>8956600</v>
      </c>
      <c r="E41" s="12"/>
    </row>
    <row r="42" spans="1:5" x14ac:dyDescent="0.3">
      <c r="A42" s="6" t="s">
        <v>85</v>
      </c>
      <c r="B42" s="12"/>
      <c r="C42" s="12">
        <v>4569720</v>
      </c>
      <c r="D42" s="12"/>
      <c r="E42" s="12">
        <v>4569720</v>
      </c>
    </row>
    <row r="43" spans="1:5" x14ac:dyDescent="0.3">
      <c r="A43" s="6" t="s">
        <v>86</v>
      </c>
      <c r="B43" s="12">
        <v>654780</v>
      </c>
      <c r="C43" s="12"/>
      <c r="D43" s="12">
        <v>654780</v>
      </c>
      <c r="E43" s="12"/>
    </row>
    <row r="44" spans="1:5" x14ac:dyDescent="0.3">
      <c r="A44" s="6" t="s">
        <v>29</v>
      </c>
      <c r="B44" s="12"/>
      <c r="C44" s="12">
        <v>17648085.428571429</v>
      </c>
      <c r="D44" s="12"/>
      <c r="E44" s="12">
        <v>17648085.428571429</v>
      </c>
    </row>
    <row r="45" spans="1:5" x14ac:dyDescent="0.3">
      <c r="A45" s="46" t="s">
        <v>87</v>
      </c>
      <c r="B45" s="32">
        <v>72769783.467428565</v>
      </c>
      <c r="C45" s="32">
        <v>72769783.471428558</v>
      </c>
      <c r="D45" s="32">
        <f>SUM(D4:D44)</f>
        <v>55100911.396000005</v>
      </c>
      <c r="E45" s="32">
        <f>SUM(E4:E44)</f>
        <v>55100911.400000006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58C09-45C5-4D9A-9AC4-D59B9145854C}">
  <sheetPr>
    <tabColor rgb="FFA528A8"/>
  </sheetPr>
  <dimension ref="B1:D107"/>
  <sheetViews>
    <sheetView workbookViewId="0">
      <selection activeCell="F19" sqref="F19"/>
    </sheetView>
  </sheetViews>
  <sheetFormatPr baseColWidth="10" defaultRowHeight="14.4" x14ac:dyDescent="0.3"/>
  <cols>
    <col min="2" max="2" width="34.109375" customWidth="1"/>
    <col min="3" max="3" width="15.33203125" bestFit="1" customWidth="1"/>
    <col min="4" max="4" width="16.33203125" bestFit="1" customWidth="1"/>
  </cols>
  <sheetData>
    <row r="1" spans="2:4" x14ac:dyDescent="0.3">
      <c r="C1" s="48"/>
      <c r="D1" s="48"/>
    </row>
    <row r="3" spans="2:4" x14ac:dyDescent="0.3">
      <c r="B3" s="20" t="s">
        <v>92</v>
      </c>
      <c r="C3" s="20" t="s">
        <v>105</v>
      </c>
      <c r="D3" s="20" t="s">
        <v>91</v>
      </c>
    </row>
    <row r="4" spans="2:4" x14ac:dyDescent="0.3">
      <c r="B4" s="6" t="s">
        <v>25</v>
      </c>
      <c r="C4" s="12"/>
      <c r="D4" s="12"/>
    </row>
    <row r="5" spans="2:4" x14ac:dyDescent="0.3">
      <c r="B5" s="6" t="s">
        <v>18</v>
      </c>
      <c r="C5" s="12">
        <v>198730</v>
      </c>
      <c r="D5" s="12"/>
    </row>
    <row r="6" spans="2:4" x14ac:dyDescent="0.3">
      <c r="B6" s="6" t="s">
        <v>57</v>
      </c>
      <c r="C6" s="12">
        <v>5783232.0999999996</v>
      </c>
      <c r="D6" s="12"/>
    </row>
    <row r="7" spans="2:4" x14ac:dyDescent="0.3">
      <c r="B7" s="6" t="s">
        <v>66</v>
      </c>
      <c r="C7" s="12">
        <v>470300</v>
      </c>
      <c r="D7" s="12"/>
    </row>
    <row r="8" spans="2:4" x14ac:dyDescent="0.3">
      <c r="B8" s="6" t="s">
        <v>67</v>
      </c>
      <c r="C8" s="12">
        <v>1200</v>
      </c>
      <c r="D8" s="12"/>
    </row>
    <row r="9" spans="2:4" x14ac:dyDescent="0.3">
      <c r="B9" s="6" t="s">
        <v>19</v>
      </c>
      <c r="C9" s="12">
        <v>96301</v>
      </c>
      <c r="D9" s="12"/>
    </row>
    <row r="10" spans="2:4" x14ac:dyDescent="0.3">
      <c r="B10" s="6" t="s">
        <v>43</v>
      </c>
      <c r="C10" s="12">
        <v>594937</v>
      </c>
      <c r="D10" s="12"/>
    </row>
    <row r="11" spans="2:4" x14ac:dyDescent="0.3">
      <c r="B11" s="6" t="s">
        <v>5</v>
      </c>
      <c r="C11" s="12">
        <v>2511560</v>
      </c>
      <c r="D11" s="12"/>
    </row>
    <row r="12" spans="2:4" x14ac:dyDescent="0.3">
      <c r="B12" s="6" t="s">
        <v>68</v>
      </c>
      <c r="C12" s="12">
        <v>13236064.571428571</v>
      </c>
      <c r="D12" s="12"/>
    </row>
    <row r="13" spans="2:4" x14ac:dyDescent="0.3">
      <c r="B13" s="6" t="s">
        <v>64</v>
      </c>
      <c r="C13" s="12">
        <v>78960</v>
      </c>
      <c r="D13" s="12"/>
    </row>
    <row r="14" spans="2:4" x14ac:dyDescent="0.3">
      <c r="B14" s="6" t="s">
        <v>69</v>
      </c>
      <c r="C14" s="12"/>
      <c r="D14" s="12">
        <v>82775.7</v>
      </c>
    </row>
    <row r="15" spans="2:4" x14ac:dyDescent="0.3">
      <c r="B15" s="6" t="s">
        <v>32</v>
      </c>
      <c r="C15" s="12">
        <v>854203.3</v>
      </c>
      <c r="D15" s="12"/>
    </row>
    <row r="16" spans="2:4" x14ac:dyDescent="0.3">
      <c r="B16" s="6" t="s">
        <v>70</v>
      </c>
      <c r="C16" s="12"/>
      <c r="D16" s="12">
        <v>55698.3</v>
      </c>
    </row>
    <row r="17" spans="2:4" x14ac:dyDescent="0.3">
      <c r="B17" s="6" t="s">
        <v>71</v>
      </c>
      <c r="C17" s="12">
        <v>7145000</v>
      </c>
      <c r="D17" s="12"/>
    </row>
    <row r="18" spans="2:4" x14ac:dyDescent="0.3">
      <c r="B18" s="6" t="s">
        <v>72</v>
      </c>
      <c r="C18" s="12"/>
      <c r="D18" s="12">
        <v>6478900</v>
      </c>
    </row>
    <row r="19" spans="2:4" x14ac:dyDescent="0.3">
      <c r="B19" s="6" t="s">
        <v>47</v>
      </c>
      <c r="C19" s="12">
        <v>10714.285714285714</v>
      </c>
      <c r="D19" s="12"/>
    </row>
    <row r="20" spans="2:4" x14ac:dyDescent="0.3">
      <c r="B20" s="6" t="s">
        <v>12</v>
      </c>
      <c r="C20" s="12">
        <v>145000</v>
      </c>
      <c r="D20" s="12"/>
    </row>
    <row r="21" spans="2:4" x14ac:dyDescent="0.3">
      <c r="B21" s="6" t="s">
        <v>62</v>
      </c>
      <c r="C21" s="12">
        <v>6000</v>
      </c>
      <c r="D21" s="12"/>
    </row>
    <row r="22" spans="2:4" x14ac:dyDescent="0.3">
      <c r="B22" s="6" t="s">
        <v>73</v>
      </c>
      <c r="C22" s="12">
        <v>8000</v>
      </c>
      <c r="D22" s="12"/>
    </row>
    <row r="23" spans="2:4" x14ac:dyDescent="0.3">
      <c r="B23" s="6" t="s">
        <v>107</v>
      </c>
      <c r="C23" s="12">
        <v>6184089.2845714297</v>
      </c>
      <c r="D23" s="12"/>
    </row>
    <row r="24" spans="2:4" x14ac:dyDescent="0.3">
      <c r="B24" s="6" t="s">
        <v>74</v>
      </c>
      <c r="C24" s="12">
        <v>2000000</v>
      </c>
      <c r="D24" s="12"/>
    </row>
    <row r="25" spans="2:4" x14ac:dyDescent="0.3">
      <c r="B25" s="6" t="s">
        <v>45</v>
      </c>
      <c r="C25" s="12">
        <v>924640.71142857149</v>
      </c>
      <c r="D25" s="12"/>
    </row>
    <row r="26" spans="2:4" x14ac:dyDescent="0.3">
      <c r="B26" s="6" t="s">
        <v>75</v>
      </c>
      <c r="C26" s="12"/>
      <c r="D26" s="12">
        <v>2117770.5714285714</v>
      </c>
    </row>
    <row r="27" spans="2:4" x14ac:dyDescent="0.3">
      <c r="B27" s="6" t="s">
        <v>53</v>
      </c>
      <c r="C27" s="12">
        <v>1549272.857142857</v>
      </c>
      <c r="D27" s="12"/>
    </row>
    <row r="28" spans="2:4" x14ac:dyDescent="0.3">
      <c r="B28" s="6" t="s">
        <v>76</v>
      </c>
      <c r="C28" s="12">
        <v>124587</v>
      </c>
      <c r="D28" s="12"/>
    </row>
    <row r="29" spans="2:4" x14ac:dyDescent="0.3">
      <c r="B29" s="6" t="s">
        <v>77</v>
      </c>
      <c r="C29" s="12">
        <v>4560</v>
      </c>
      <c r="D29" s="12"/>
    </row>
    <row r="30" spans="2:4" x14ac:dyDescent="0.3">
      <c r="B30" s="6" t="s">
        <v>78</v>
      </c>
      <c r="C30" s="12"/>
      <c r="D30" s="12">
        <v>8975600</v>
      </c>
    </row>
    <row r="31" spans="2:4" x14ac:dyDescent="0.3">
      <c r="B31" s="6" t="s">
        <v>56</v>
      </c>
      <c r="C31" s="12"/>
      <c r="D31" s="12">
        <v>7642200</v>
      </c>
    </row>
    <row r="32" spans="2:4" x14ac:dyDescent="0.3">
      <c r="B32" s="6" t="s">
        <v>21</v>
      </c>
      <c r="C32" s="12"/>
      <c r="D32" s="12">
        <v>4143079.4</v>
      </c>
    </row>
    <row r="33" spans="2:4" x14ac:dyDescent="0.3">
      <c r="B33" s="6" t="s">
        <v>79</v>
      </c>
      <c r="C33" s="12"/>
      <c r="D33" s="12">
        <v>3387082</v>
      </c>
    </row>
    <row r="34" spans="2:4" x14ac:dyDescent="0.3">
      <c r="B34" s="6" t="s">
        <v>51</v>
      </c>
      <c r="C34" s="12">
        <v>2232.1428571428569</v>
      </c>
      <c r="D34" s="12"/>
    </row>
    <row r="35" spans="2:4" x14ac:dyDescent="0.3">
      <c r="B35" s="6" t="s">
        <v>14</v>
      </c>
      <c r="C35" s="12">
        <v>258790</v>
      </c>
      <c r="D35" s="12"/>
    </row>
    <row r="36" spans="2:4" x14ac:dyDescent="0.3">
      <c r="B36" s="6" t="s">
        <v>80</v>
      </c>
      <c r="C36" s="12">
        <v>445550</v>
      </c>
      <c r="D36" s="12"/>
    </row>
    <row r="37" spans="2:4" x14ac:dyDescent="0.3">
      <c r="B37" s="6" t="s">
        <v>81</v>
      </c>
      <c r="C37" s="12">
        <v>1607.1428571428569</v>
      </c>
      <c r="D37" s="12"/>
    </row>
    <row r="38" spans="2:4" x14ac:dyDescent="0.3">
      <c r="B38" s="6" t="s">
        <v>82</v>
      </c>
      <c r="C38" s="12">
        <v>40000</v>
      </c>
      <c r="D38" s="12"/>
    </row>
    <row r="39" spans="2:4" x14ac:dyDescent="0.3">
      <c r="B39" s="6" t="s">
        <v>83</v>
      </c>
      <c r="C39" s="12">
        <v>25000</v>
      </c>
      <c r="D39" s="12"/>
    </row>
    <row r="40" spans="2:4" x14ac:dyDescent="0.3">
      <c r="B40" s="6" t="s">
        <v>84</v>
      </c>
      <c r="C40" s="12">
        <v>2789000</v>
      </c>
      <c r="D40" s="12"/>
    </row>
    <row r="41" spans="2:4" x14ac:dyDescent="0.3">
      <c r="B41" s="6" t="s">
        <v>6</v>
      </c>
      <c r="C41" s="12">
        <v>8956600</v>
      </c>
      <c r="D41" s="12"/>
    </row>
    <row r="42" spans="2:4" x14ac:dyDescent="0.3">
      <c r="B42" s="6" t="s">
        <v>85</v>
      </c>
      <c r="C42" s="12"/>
      <c r="D42" s="12">
        <v>4569720</v>
      </c>
    </row>
    <row r="43" spans="2:4" x14ac:dyDescent="0.3">
      <c r="B43" s="6" t="s">
        <v>86</v>
      </c>
      <c r="C43" s="12">
        <v>654780</v>
      </c>
      <c r="D43" s="12"/>
    </row>
    <row r="44" spans="2:4" x14ac:dyDescent="0.3">
      <c r="B44" s="6" t="s">
        <v>29</v>
      </c>
      <c r="C44" s="12"/>
      <c r="D44" s="12">
        <v>17648085.428571429</v>
      </c>
    </row>
    <row r="45" spans="2:4" x14ac:dyDescent="0.3">
      <c r="B45" s="23" t="s">
        <v>87</v>
      </c>
      <c r="C45" s="24">
        <v>55100911.396000005</v>
      </c>
      <c r="D45" s="24">
        <v>55100911.400000006</v>
      </c>
    </row>
    <row r="47" spans="2:4" x14ac:dyDescent="0.3">
      <c r="B47" s="7" t="s">
        <v>95</v>
      </c>
    </row>
    <row r="48" spans="2:4" x14ac:dyDescent="0.3">
      <c r="B48" s="2" t="s">
        <v>96</v>
      </c>
      <c r="C48" s="3">
        <v>10009.300000000001</v>
      </c>
      <c r="D48" s="3"/>
    </row>
    <row r="49" spans="2:4" x14ac:dyDescent="0.3">
      <c r="B49" s="2" t="s">
        <v>97</v>
      </c>
      <c r="C49" s="3">
        <v>3815.7000000000003</v>
      </c>
      <c r="D49" s="3"/>
    </row>
    <row r="50" spans="2:4" x14ac:dyDescent="0.3">
      <c r="B50" s="2" t="s">
        <v>57</v>
      </c>
      <c r="C50" s="25"/>
      <c r="D50" s="25">
        <f>C48+C49</f>
        <v>13825.000000000002</v>
      </c>
    </row>
    <row r="51" spans="2:4" ht="15" thickBot="1" x14ac:dyDescent="0.35">
      <c r="B51" s="2" t="s">
        <v>111</v>
      </c>
      <c r="C51" s="26">
        <f>SUM(C48:C50)</f>
        <v>13825.000000000002</v>
      </c>
      <c r="D51" s="26">
        <v>13825.000000000002</v>
      </c>
    </row>
    <row r="52" spans="2:4" ht="15" thickTop="1" x14ac:dyDescent="0.3"/>
    <row r="53" spans="2:4" x14ac:dyDescent="0.3">
      <c r="B53" t="s">
        <v>98</v>
      </c>
    </row>
    <row r="54" spans="2:4" x14ac:dyDescent="0.3">
      <c r="B54" s="2" t="s">
        <v>107</v>
      </c>
      <c r="C54" s="3">
        <v>1250750</v>
      </c>
      <c r="D54" s="3"/>
    </row>
    <row r="55" spans="2:4" x14ac:dyDescent="0.3">
      <c r="B55" s="2" t="s">
        <v>43</v>
      </c>
      <c r="C55" s="25"/>
      <c r="D55" s="25">
        <v>1250750</v>
      </c>
    </row>
    <row r="56" spans="2:4" ht="15" thickBot="1" x14ac:dyDescent="0.35">
      <c r="B56" s="2" t="s">
        <v>112</v>
      </c>
      <c r="C56" s="26">
        <v>1250750</v>
      </c>
      <c r="D56" s="26">
        <v>1250750</v>
      </c>
    </row>
    <row r="57" spans="2:4" ht="15" thickTop="1" x14ac:dyDescent="0.3"/>
    <row r="58" spans="2:4" x14ac:dyDescent="0.3">
      <c r="B58" t="s">
        <v>100</v>
      </c>
    </row>
    <row r="59" spans="2:4" x14ac:dyDescent="0.3">
      <c r="B59" s="2" t="s">
        <v>29</v>
      </c>
      <c r="C59" s="3"/>
      <c r="D59" s="3">
        <v>704464.28571428568</v>
      </c>
    </row>
    <row r="60" spans="2:4" x14ac:dyDescent="0.3">
      <c r="B60" s="2" t="s">
        <v>75</v>
      </c>
      <c r="C60" s="3"/>
      <c r="D60" s="3">
        <v>84535.714285714275</v>
      </c>
    </row>
    <row r="61" spans="2:4" x14ac:dyDescent="0.3">
      <c r="B61" s="2" t="s">
        <v>5</v>
      </c>
      <c r="C61" s="25">
        <v>789000</v>
      </c>
      <c r="D61" s="25"/>
    </row>
    <row r="62" spans="2:4" ht="15" thickBot="1" x14ac:dyDescent="0.35">
      <c r="B62" s="2" t="s">
        <v>113</v>
      </c>
      <c r="C62" s="26">
        <f>SUM(C59:C61)</f>
        <v>789000</v>
      </c>
      <c r="D62" s="26">
        <v>789000</v>
      </c>
    </row>
    <row r="63" spans="2:4" ht="15" thickTop="1" x14ac:dyDescent="0.3"/>
    <row r="64" spans="2:4" x14ac:dyDescent="0.3">
      <c r="B64" t="s">
        <v>101</v>
      </c>
    </row>
    <row r="65" spans="2:4" x14ac:dyDescent="0.3">
      <c r="B65" s="2" t="s">
        <v>17</v>
      </c>
      <c r="C65" s="3">
        <v>493124.99999999994</v>
      </c>
      <c r="D65" s="3"/>
    </row>
    <row r="66" spans="2:4" x14ac:dyDescent="0.3">
      <c r="B66" s="2" t="s">
        <v>3</v>
      </c>
      <c r="C66" s="25"/>
      <c r="D66" s="25">
        <v>493124.99999999994</v>
      </c>
    </row>
    <row r="67" spans="2:4" ht="15" thickBot="1" x14ac:dyDescent="0.35">
      <c r="B67" s="2" t="s">
        <v>113</v>
      </c>
      <c r="C67" s="26">
        <v>493124.99999999994</v>
      </c>
      <c r="D67" s="26">
        <v>493124.99999999994</v>
      </c>
    </row>
    <row r="68" spans="2:4" ht="15" thickTop="1" x14ac:dyDescent="0.3"/>
    <row r="69" spans="2:4" x14ac:dyDescent="0.3">
      <c r="B69" t="s">
        <v>102</v>
      </c>
    </row>
    <row r="70" spans="2:4" x14ac:dyDescent="0.3">
      <c r="B70" s="2" t="s">
        <v>30</v>
      </c>
      <c r="C70" s="12">
        <v>1255780</v>
      </c>
      <c r="D70" s="3"/>
    </row>
    <row r="71" spans="2:4" x14ac:dyDescent="0.3">
      <c r="B71" s="2" t="s">
        <v>5</v>
      </c>
      <c r="C71" s="25"/>
      <c r="D71" s="27">
        <v>1255780</v>
      </c>
    </row>
    <row r="72" spans="2:4" ht="15" thickBot="1" x14ac:dyDescent="0.35">
      <c r="B72" s="2" t="s">
        <v>114</v>
      </c>
      <c r="C72" s="26">
        <v>1255780</v>
      </c>
      <c r="D72" s="26">
        <v>1255780</v>
      </c>
    </row>
    <row r="73" spans="2:4" ht="15" thickTop="1" x14ac:dyDescent="0.3"/>
    <row r="74" spans="2:4" x14ac:dyDescent="0.3">
      <c r="B74" t="s">
        <v>46</v>
      </c>
    </row>
    <row r="75" spans="2:4" x14ac:dyDescent="0.3">
      <c r="B75" s="2" t="s">
        <v>86</v>
      </c>
      <c r="C75" s="3">
        <v>4017857.1428571423</v>
      </c>
      <c r="D75" s="3"/>
    </row>
    <row r="76" spans="2:4" x14ac:dyDescent="0.3">
      <c r="B76" s="2" t="s">
        <v>23</v>
      </c>
      <c r="C76" s="3">
        <v>482142.85714285704</v>
      </c>
      <c r="D76" s="3"/>
    </row>
    <row r="77" spans="2:4" x14ac:dyDescent="0.3">
      <c r="B77" s="2" t="s">
        <v>25</v>
      </c>
      <c r="C77" s="25"/>
      <c r="D77" s="25">
        <v>4500000</v>
      </c>
    </row>
    <row r="78" spans="2:4" ht="15" thickBot="1" x14ac:dyDescent="0.35">
      <c r="B78" s="2" t="s">
        <v>115</v>
      </c>
      <c r="C78" s="26">
        <f>SUM(C75:C77)</f>
        <v>4499999.9999999991</v>
      </c>
      <c r="D78" s="26">
        <f>SUM(D75:D77)</f>
        <v>4500000</v>
      </c>
    </row>
    <row r="79" spans="2:4" ht="15" thickTop="1" x14ac:dyDescent="0.3"/>
    <row r="80" spans="2:4" x14ac:dyDescent="0.3">
      <c r="B80" t="s">
        <v>48</v>
      </c>
    </row>
    <row r="81" spans="2:4" x14ac:dyDescent="0.3">
      <c r="B81" s="2" t="s">
        <v>56</v>
      </c>
      <c r="C81" s="3">
        <v>250000</v>
      </c>
      <c r="D81" s="3"/>
    </row>
    <row r="82" spans="2:4" x14ac:dyDescent="0.3">
      <c r="B82" s="2" t="s">
        <v>57</v>
      </c>
      <c r="C82" s="25"/>
      <c r="D82" s="25">
        <v>250000</v>
      </c>
    </row>
    <row r="83" spans="2:4" ht="15" thickBot="1" x14ac:dyDescent="0.35">
      <c r="B83" s="2" t="s">
        <v>116</v>
      </c>
      <c r="C83" s="26">
        <v>250000</v>
      </c>
      <c r="D83" s="26">
        <v>250000</v>
      </c>
    </row>
    <row r="84" spans="2:4" ht="15" thickTop="1" x14ac:dyDescent="0.3"/>
    <row r="85" spans="2:4" x14ac:dyDescent="0.3">
      <c r="B85" t="s">
        <v>50</v>
      </c>
    </row>
    <row r="86" spans="2:4" x14ac:dyDescent="0.3">
      <c r="B86" s="2" t="s">
        <v>72</v>
      </c>
      <c r="C86" s="3">
        <v>4859175</v>
      </c>
      <c r="D86" s="3"/>
    </row>
    <row r="87" spans="2:4" x14ac:dyDescent="0.3">
      <c r="B87" s="2" t="s">
        <v>26</v>
      </c>
      <c r="C87" s="25"/>
      <c r="D87" s="25">
        <v>4859175</v>
      </c>
    </row>
    <row r="88" spans="2:4" ht="15" thickBot="1" x14ac:dyDescent="0.35">
      <c r="B88" s="2" t="s">
        <v>117</v>
      </c>
      <c r="C88" s="26">
        <v>4859175</v>
      </c>
      <c r="D88" s="26">
        <v>4859175</v>
      </c>
    </row>
    <row r="89" spans="2:4" ht="15" thickTop="1" x14ac:dyDescent="0.3"/>
    <row r="90" spans="2:4" x14ac:dyDescent="0.3">
      <c r="B90" t="s">
        <v>52</v>
      </c>
    </row>
    <row r="91" spans="2:4" x14ac:dyDescent="0.3">
      <c r="B91" s="2" t="s">
        <v>57</v>
      </c>
      <c r="C91" s="12">
        <v>155942.5</v>
      </c>
      <c r="D91" s="3"/>
    </row>
    <row r="92" spans="2:4" x14ac:dyDescent="0.3">
      <c r="B92" s="2" t="s">
        <v>16</v>
      </c>
      <c r="C92" s="25"/>
      <c r="D92" s="25">
        <v>155942.5</v>
      </c>
    </row>
    <row r="93" spans="2:4" ht="15" thickBot="1" x14ac:dyDescent="0.35">
      <c r="B93" s="2" t="s">
        <v>118</v>
      </c>
      <c r="C93" s="26">
        <v>155942.5</v>
      </c>
      <c r="D93" s="26">
        <v>155942.5</v>
      </c>
    </row>
    <row r="94" spans="2:4" ht="15" thickTop="1" x14ac:dyDescent="0.3"/>
    <row r="95" spans="2:4" x14ac:dyDescent="0.3">
      <c r="B95" t="s">
        <v>54</v>
      </c>
    </row>
    <row r="96" spans="2:4" x14ac:dyDescent="0.3">
      <c r="B96" s="2" t="s">
        <v>59</v>
      </c>
      <c r="C96" s="3">
        <v>25000</v>
      </c>
      <c r="D96" s="3"/>
    </row>
    <row r="97" spans="2:4" x14ac:dyDescent="0.3">
      <c r="B97" s="2" t="s">
        <v>60</v>
      </c>
      <c r="C97" s="3">
        <v>40000</v>
      </c>
      <c r="D97" s="3"/>
    </row>
    <row r="98" spans="2:4" x14ac:dyDescent="0.3">
      <c r="B98" s="2" t="s">
        <v>61</v>
      </c>
      <c r="C98" s="3">
        <v>8000</v>
      </c>
      <c r="D98" s="3"/>
    </row>
    <row r="99" spans="2:4" x14ac:dyDescent="0.3">
      <c r="B99" s="2" t="s">
        <v>62</v>
      </c>
      <c r="C99" s="3">
        <v>6000</v>
      </c>
      <c r="D99" s="3"/>
    </row>
    <row r="100" spans="2:4" x14ac:dyDescent="0.3">
      <c r="B100" s="2" t="s">
        <v>63</v>
      </c>
      <c r="C100" s="3">
        <v>1200</v>
      </c>
      <c r="D100" s="3"/>
    </row>
    <row r="101" spans="2:4" x14ac:dyDescent="0.3">
      <c r="B101" s="2" t="s">
        <v>10</v>
      </c>
      <c r="C101" s="3">
        <v>2500</v>
      </c>
      <c r="D101" s="3"/>
    </row>
    <row r="102" spans="2:4" x14ac:dyDescent="0.3">
      <c r="B102" s="2" t="s">
        <v>32</v>
      </c>
      <c r="C102" s="3">
        <v>10009.300000000001</v>
      </c>
      <c r="D102" s="3"/>
    </row>
    <row r="103" spans="2:4" x14ac:dyDescent="0.3">
      <c r="B103" s="2" t="s">
        <v>8</v>
      </c>
      <c r="C103" s="3"/>
      <c r="D103" s="3">
        <v>10009.300000000001</v>
      </c>
    </row>
    <row r="104" spans="2:4" x14ac:dyDescent="0.3">
      <c r="B104" s="2" t="s">
        <v>11</v>
      </c>
      <c r="C104" s="3"/>
      <c r="D104" s="3">
        <v>3815.7000000000003</v>
      </c>
    </row>
    <row r="105" spans="2:4" x14ac:dyDescent="0.3">
      <c r="B105" s="2" t="s">
        <v>37</v>
      </c>
      <c r="C105" s="25"/>
      <c r="D105" s="25">
        <f>+C106-D104-D103</f>
        <v>78884.3</v>
      </c>
    </row>
    <row r="106" spans="2:4" ht="15" thickBot="1" x14ac:dyDescent="0.35">
      <c r="B106" s="3" t="s">
        <v>119</v>
      </c>
      <c r="C106" s="26">
        <f>SUM(C96:C105)</f>
        <v>92709.3</v>
      </c>
      <c r="D106" s="26">
        <f>SUM(D103:D105)</f>
        <v>92709.3</v>
      </c>
    </row>
    <row r="107" spans="2:4" ht="15" thickTop="1" x14ac:dyDescent="0.3"/>
  </sheetData>
  <mergeCells count="1">
    <mergeCell ref="C1: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CB2489-4F6D-476B-8FB6-FC2AF5B0EC1B}">
  <sheetPr>
    <tabColor theme="9" tint="0.59999389629810485"/>
  </sheetPr>
  <dimension ref="A3:E47"/>
  <sheetViews>
    <sheetView workbookViewId="0">
      <selection activeCell="G6" sqref="G6"/>
    </sheetView>
  </sheetViews>
  <sheetFormatPr baseColWidth="10" defaultRowHeight="14.4" x14ac:dyDescent="0.3"/>
  <cols>
    <col min="1" max="1" width="31.5546875" bestFit="1" customWidth="1"/>
    <col min="2" max="2" width="22.44140625" bestFit="1" customWidth="1"/>
    <col min="3" max="3" width="24.33203125" bestFit="1" customWidth="1"/>
    <col min="4" max="4" width="15.109375" bestFit="1" customWidth="1"/>
    <col min="5" max="5" width="15.88671875" bestFit="1" customWidth="1"/>
  </cols>
  <sheetData>
    <row r="3" spans="1:5" x14ac:dyDescent="0.3">
      <c r="A3" s="28" t="s">
        <v>65</v>
      </c>
      <c r="B3" s="29" t="s">
        <v>108</v>
      </c>
      <c r="C3" s="29" t="s">
        <v>109</v>
      </c>
      <c r="D3" s="30" t="s">
        <v>90</v>
      </c>
      <c r="E3" s="30" t="s">
        <v>91</v>
      </c>
    </row>
    <row r="4" spans="1:5" x14ac:dyDescent="0.3">
      <c r="A4" s="6" t="s">
        <v>25</v>
      </c>
      <c r="B4" s="12"/>
      <c r="C4" s="12">
        <v>4500000</v>
      </c>
      <c r="D4" s="12"/>
      <c r="E4" s="12">
        <v>4500000</v>
      </c>
    </row>
    <row r="5" spans="1:5" x14ac:dyDescent="0.3">
      <c r="A5" s="6" t="s">
        <v>18</v>
      </c>
      <c r="B5" s="12">
        <v>198730</v>
      </c>
      <c r="C5" s="12"/>
      <c r="D5" s="12">
        <v>198730</v>
      </c>
      <c r="E5" s="12"/>
    </row>
    <row r="6" spans="1:5" x14ac:dyDescent="0.3">
      <c r="A6" s="6" t="s">
        <v>106</v>
      </c>
      <c r="B6" s="12"/>
      <c r="C6" s="12">
        <v>78884.3</v>
      </c>
      <c r="D6" s="12"/>
      <c r="E6" s="12">
        <v>78884.3</v>
      </c>
    </row>
    <row r="7" spans="1:5" x14ac:dyDescent="0.3">
      <c r="A7" s="6" t="s">
        <v>57</v>
      </c>
      <c r="B7" s="12">
        <v>5939174.5999999996</v>
      </c>
      <c r="C7" s="12">
        <v>5123000</v>
      </c>
      <c r="D7" s="12">
        <f>GETPIVOTDATA("[Measures].[Suma de SALDO DEUDOR]",$A$3,"[Rango 2].[CUENTAS]","[Rango 2].[CUENTAS].&amp;[BANCOS]")-GETPIVOTDATA("[Measures].[Suma de SALDO ACREEDOR]",$A$3,"[Rango 2].[CUENTAS]","[Rango 2].[CUENTAS].&amp;[BANCOS]")</f>
        <v>816174.59999999963</v>
      </c>
      <c r="E7" s="12"/>
    </row>
    <row r="8" spans="1:5" x14ac:dyDescent="0.3">
      <c r="A8" s="6" t="s">
        <v>66</v>
      </c>
      <c r="B8" s="12">
        <v>472800</v>
      </c>
      <c r="C8" s="12"/>
      <c r="D8" s="12">
        <v>472800</v>
      </c>
      <c r="E8" s="12"/>
    </row>
    <row r="9" spans="1:5" x14ac:dyDescent="0.3">
      <c r="A9" s="6" t="s">
        <v>67</v>
      </c>
      <c r="B9" s="12">
        <v>2400</v>
      </c>
      <c r="C9" s="12"/>
      <c r="D9" s="12">
        <v>2400</v>
      </c>
      <c r="E9" s="12"/>
    </row>
    <row r="10" spans="1:5" x14ac:dyDescent="0.3">
      <c r="A10" s="6" t="s">
        <v>19</v>
      </c>
      <c r="B10" s="12">
        <v>96301</v>
      </c>
      <c r="C10" s="12"/>
      <c r="D10" s="12">
        <v>96301</v>
      </c>
      <c r="E10" s="12"/>
    </row>
    <row r="11" spans="1:5" x14ac:dyDescent="0.3">
      <c r="A11" s="6" t="s">
        <v>43</v>
      </c>
      <c r="B11" s="12">
        <v>1850717</v>
      </c>
      <c r="C11" s="12">
        <v>1250750</v>
      </c>
      <c r="D11" s="12">
        <f>GETPIVOTDATA("[Measures].[Suma de SALDO DEUDOR]",$A$3,"[Rango 2].[CUENTAS]","[Rango 2].[CUENTAS].&amp;[CAJA]")-GETPIVOTDATA("[Measures].[Suma de SALDO ACREEDOR]",$A$3,"[Rango 2].[CUENTAS]","[Rango 2].[CUENTAS].&amp;[CAJA]")</f>
        <v>599967</v>
      </c>
      <c r="E11" s="12"/>
    </row>
    <row r="12" spans="1:5" x14ac:dyDescent="0.3">
      <c r="A12" s="6" t="s">
        <v>5</v>
      </c>
      <c r="B12" s="12">
        <v>3300560</v>
      </c>
      <c r="C12" s="12">
        <v>1255780</v>
      </c>
      <c r="D12" s="12">
        <f>GETPIVOTDATA("[Measures].[Suma de SALDO DEUDOR]",$A$3,"[Rango 2].[CUENTAS]","[Rango 2].[CUENTAS].&amp;[CLIENTES]")-GETPIVOTDATA("[Measures].[Suma de SALDO ACREEDOR]",$A$3,"[Rango 2].[CUENTAS]","[Rango 2].[CUENTAS].&amp;[CLIENTES]")</f>
        <v>2044780</v>
      </c>
      <c r="E12" s="12"/>
    </row>
    <row r="13" spans="1:5" x14ac:dyDescent="0.3">
      <c r="A13" s="6" t="s">
        <v>68</v>
      </c>
      <c r="B13" s="12">
        <v>13729189.571428571</v>
      </c>
      <c r="C13" s="12"/>
      <c r="D13" s="12">
        <v>13729189.571428571</v>
      </c>
      <c r="E13" s="12"/>
    </row>
    <row r="14" spans="1:5" x14ac:dyDescent="0.3">
      <c r="A14" s="6" t="s">
        <v>64</v>
      </c>
      <c r="B14" s="12">
        <v>82775.7</v>
      </c>
      <c r="C14" s="12"/>
      <c r="D14" s="12">
        <v>82775.7</v>
      </c>
      <c r="E14" s="12"/>
    </row>
    <row r="15" spans="1:5" x14ac:dyDescent="0.3">
      <c r="A15" s="6" t="s">
        <v>69</v>
      </c>
      <c r="B15" s="12"/>
      <c r="C15" s="12">
        <v>86591.4</v>
      </c>
      <c r="D15" s="12"/>
      <c r="E15" s="12">
        <v>86591.4</v>
      </c>
    </row>
    <row r="16" spans="1:5" x14ac:dyDescent="0.3">
      <c r="A16" s="6" t="s">
        <v>32</v>
      </c>
      <c r="B16" s="12">
        <v>874221.90000000014</v>
      </c>
      <c r="C16" s="12"/>
      <c r="D16" s="12">
        <v>874221.90000000014</v>
      </c>
      <c r="E16" s="12"/>
    </row>
    <row r="17" spans="1:5" x14ac:dyDescent="0.3">
      <c r="A17" s="6" t="s">
        <v>70</v>
      </c>
      <c r="B17" s="12"/>
      <c r="C17" s="12">
        <v>65707.600000000006</v>
      </c>
      <c r="D17" s="12"/>
      <c r="E17" s="12">
        <v>65707.600000000006</v>
      </c>
    </row>
    <row r="18" spans="1:5" x14ac:dyDescent="0.3">
      <c r="A18" s="6" t="s">
        <v>71</v>
      </c>
      <c r="B18" s="12">
        <v>7145000</v>
      </c>
      <c r="C18" s="12"/>
      <c r="D18" s="12">
        <v>7145000</v>
      </c>
      <c r="E18" s="12"/>
    </row>
    <row r="19" spans="1:5" x14ac:dyDescent="0.3">
      <c r="A19" s="6" t="s">
        <v>72</v>
      </c>
      <c r="B19" s="12">
        <v>4859175</v>
      </c>
      <c r="C19" s="12">
        <v>6478900</v>
      </c>
      <c r="D19" s="12"/>
      <c r="E19" s="12">
        <f>GETPIVOTDATA("[Measures].[Suma de SALDO ACREEDOR]",$A$3,"[Rango 2].[CUENTAS]","[Rango 2].[CUENTAS].&amp;[DOCUMENTOS POR PAGAR]")-GETPIVOTDATA("[Measures].[Suma de SALDO DEUDOR]",$A$3,"[Rango 2].[CUENTAS]","[Rango 2].[CUENTAS].&amp;[DOCUMENTOS POR PAGAR]")</f>
        <v>1619725</v>
      </c>
    </row>
    <row r="20" spans="1:5" x14ac:dyDescent="0.3">
      <c r="A20" s="6" t="s">
        <v>47</v>
      </c>
      <c r="B20" s="12">
        <v>10714.285714285714</v>
      </c>
      <c r="C20" s="12"/>
      <c r="D20" s="12">
        <v>10714.285714285714</v>
      </c>
      <c r="E20" s="12"/>
    </row>
    <row r="21" spans="1:5" x14ac:dyDescent="0.3">
      <c r="A21" s="6" t="s">
        <v>12</v>
      </c>
      <c r="B21" s="12">
        <v>145000</v>
      </c>
      <c r="C21" s="12"/>
      <c r="D21" s="12">
        <v>145000</v>
      </c>
      <c r="E21" s="12"/>
    </row>
    <row r="22" spans="1:5" x14ac:dyDescent="0.3">
      <c r="A22" s="6" t="s">
        <v>62</v>
      </c>
      <c r="B22" s="12">
        <v>12000</v>
      </c>
      <c r="C22" s="12"/>
      <c r="D22" s="12">
        <v>12000</v>
      </c>
      <c r="E22" s="12"/>
    </row>
    <row r="23" spans="1:5" x14ac:dyDescent="0.3">
      <c r="A23" s="6" t="s">
        <v>73</v>
      </c>
      <c r="B23" s="12">
        <v>16000</v>
      </c>
      <c r="C23" s="12"/>
      <c r="D23" s="12">
        <v>16000</v>
      </c>
      <c r="E23" s="12"/>
    </row>
    <row r="24" spans="1:5" x14ac:dyDescent="0.3">
      <c r="A24" s="6" t="s">
        <v>107</v>
      </c>
      <c r="B24" s="12">
        <v>7434839.2845714297</v>
      </c>
      <c r="C24" s="12">
        <v>493124.99999999994</v>
      </c>
      <c r="D24" s="12">
        <v>6941714.2845714297</v>
      </c>
      <c r="E24" s="12"/>
    </row>
    <row r="25" spans="1:5" x14ac:dyDescent="0.3">
      <c r="A25" s="6" t="s">
        <v>74</v>
      </c>
      <c r="B25" s="12">
        <v>2000000</v>
      </c>
      <c r="C25" s="12"/>
      <c r="D25" s="12">
        <v>2000000</v>
      </c>
      <c r="E25" s="12"/>
    </row>
    <row r="26" spans="1:5" x14ac:dyDescent="0.3">
      <c r="A26" s="6" t="s">
        <v>45</v>
      </c>
      <c r="B26" s="12">
        <v>1406783.5685714285</v>
      </c>
      <c r="C26" s="12"/>
      <c r="D26" s="12">
        <v>1406783.5685714285</v>
      </c>
      <c r="E26" s="12"/>
    </row>
    <row r="27" spans="1:5" x14ac:dyDescent="0.3">
      <c r="A27" s="6" t="s">
        <v>75</v>
      </c>
      <c r="B27" s="12"/>
      <c r="C27" s="12">
        <v>2202306.2857142854</v>
      </c>
      <c r="D27" s="12"/>
      <c r="E27" s="12">
        <v>2202306.2857142854</v>
      </c>
    </row>
    <row r="28" spans="1:5" x14ac:dyDescent="0.3">
      <c r="A28" s="6" t="s">
        <v>53</v>
      </c>
      <c r="B28" s="12">
        <v>1549272.857142857</v>
      </c>
      <c r="C28" s="12"/>
      <c r="D28" s="12">
        <v>1549272.857142857</v>
      </c>
      <c r="E28" s="12"/>
    </row>
    <row r="29" spans="1:5" x14ac:dyDescent="0.3">
      <c r="A29" s="6" t="s">
        <v>76</v>
      </c>
      <c r="B29" s="12">
        <v>124587</v>
      </c>
      <c r="C29" s="12"/>
      <c r="D29" s="12">
        <v>124587</v>
      </c>
      <c r="E29" s="12"/>
    </row>
    <row r="30" spans="1:5" x14ac:dyDescent="0.3">
      <c r="A30" s="6" t="s">
        <v>77</v>
      </c>
      <c r="B30" s="12">
        <v>4560</v>
      </c>
      <c r="C30" s="12"/>
      <c r="D30" s="12">
        <v>4560</v>
      </c>
      <c r="E30" s="12"/>
    </row>
    <row r="31" spans="1:5" x14ac:dyDescent="0.3">
      <c r="A31" s="6" t="s">
        <v>78</v>
      </c>
      <c r="B31" s="12"/>
      <c r="C31" s="12">
        <v>8975600</v>
      </c>
      <c r="D31" s="12"/>
      <c r="E31" s="12">
        <v>8975600</v>
      </c>
    </row>
    <row r="32" spans="1:5" x14ac:dyDescent="0.3">
      <c r="A32" s="6" t="s">
        <v>56</v>
      </c>
      <c r="B32" s="12">
        <v>250000</v>
      </c>
      <c r="C32" s="12">
        <v>7642200</v>
      </c>
      <c r="D32" s="12"/>
      <c r="E32">
        <f>GETPIVOTDATA("[Measures].[Suma de SALDO ACREEDOR]",$A$3,"[Rango 2].[CUENTAS]","[Rango 2].[CUENTAS].&amp;[PRESTAMOS BANCARIOS]")-GETPIVOTDATA("[Measures].[Suma de SALDO DEUDOR]",$A$3,"[Rango 2].[CUENTAS]","[Rango 2].[CUENTAS].&amp;[PRESTAMOS BANCARIOS]")</f>
        <v>7392200</v>
      </c>
    </row>
    <row r="33" spans="1:5" x14ac:dyDescent="0.3">
      <c r="A33" s="6" t="s">
        <v>21</v>
      </c>
      <c r="B33" s="12"/>
      <c r="C33" s="12">
        <v>4143079.4</v>
      </c>
      <c r="D33" s="12"/>
      <c r="E33" s="12">
        <v>4143079.4</v>
      </c>
    </row>
    <row r="34" spans="1:5" x14ac:dyDescent="0.3">
      <c r="A34" s="6" t="s">
        <v>79</v>
      </c>
      <c r="B34" s="12"/>
      <c r="C34" s="12">
        <v>3387082</v>
      </c>
      <c r="D34" s="12"/>
      <c r="E34" s="12">
        <v>3387082</v>
      </c>
    </row>
    <row r="35" spans="1:5" x14ac:dyDescent="0.3">
      <c r="A35" s="6" t="s">
        <v>51</v>
      </c>
      <c r="B35" s="12">
        <v>2232.1428571428569</v>
      </c>
      <c r="C35" s="12"/>
      <c r="D35" s="12">
        <v>2232.1428571428569</v>
      </c>
      <c r="E35" s="12"/>
    </row>
    <row r="36" spans="1:5" x14ac:dyDescent="0.3">
      <c r="A36" s="6" t="s">
        <v>14</v>
      </c>
      <c r="B36" s="12">
        <v>258790</v>
      </c>
      <c r="C36" s="12"/>
      <c r="D36" s="12">
        <v>258790</v>
      </c>
      <c r="E36" s="12"/>
    </row>
    <row r="37" spans="1:5" x14ac:dyDescent="0.3">
      <c r="A37" s="6" t="s">
        <v>80</v>
      </c>
      <c r="B37" s="12">
        <v>445550</v>
      </c>
      <c r="C37" s="12">
        <v>155942.5</v>
      </c>
      <c r="D37" s="12">
        <f>GETPIVOTDATA("[Measures].[Suma de SALDO DEUDOR]",$A$3,"[Rango 2].[CUENTAS]","[Rango 2].[CUENTAS].&amp;[SEGUROS POR COBRAR]")-GETPIVOTDATA("[Measures].[Suma de SALDO ACREEDOR]",$A$3,"[Rango 2].[CUENTAS]","[Rango 2].[CUENTAS].&amp;[SEGUROS POR COBRAR]")</f>
        <v>289607.5</v>
      </c>
      <c r="E37" s="12"/>
    </row>
    <row r="38" spans="1:5" x14ac:dyDescent="0.3">
      <c r="A38" s="6" t="s">
        <v>81</v>
      </c>
      <c r="B38" s="12">
        <v>1607.1428571428569</v>
      </c>
      <c r="C38" s="12"/>
      <c r="D38" s="12">
        <v>1607.1428571428569</v>
      </c>
      <c r="E38" s="12"/>
    </row>
    <row r="39" spans="1:5" x14ac:dyDescent="0.3">
      <c r="A39" s="6" t="s">
        <v>82</v>
      </c>
      <c r="B39" s="12">
        <v>80000</v>
      </c>
      <c r="C39" s="12"/>
      <c r="D39" s="12">
        <v>80000</v>
      </c>
      <c r="E39" s="12"/>
    </row>
    <row r="40" spans="1:5" x14ac:dyDescent="0.3">
      <c r="A40" s="6" t="s">
        <v>83</v>
      </c>
      <c r="B40" s="12">
        <v>50000</v>
      </c>
      <c r="C40" s="12"/>
      <c r="D40" s="12">
        <v>50000</v>
      </c>
      <c r="E40" s="12"/>
    </row>
    <row r="41" spans="1:5" x14ac:dyDescent="0.3">
      <c r="A41" s="6" t="s">
        <v>84</v>
      </c>
      <c r="B41" s="12">
        <v>2789000</v>
      </c>
      <c r="C41" s="12"/>
      <c r="D41" s="12">
        <v>2789000</v>
      </c>
      <c r="E41" s="12"/>
    </row>
    <row r="42" spans="1:5" x14ac:dyDescent="0.3">
      <c r="A42" s="6" t="s">
        <v>6</v>
      </c>
      <c r="B42" s="12">
        <v>8956600</v>
      </c>
      <c r="C42" s="12"/>
      <c r="D42" s="12">
        <v>8956600</v>
      </c>
      <c r="E42" s="12"/>
    </row>
    <row r="43" spans="1:5" x14ac:dyDescent="0.3">
      <c r="A43" s="6" t="s">
        <v>85</v>
      </c>
      <c r="B43" s="12"/>
      <c r="C43" s="12">
        <v>4569720</v>
      </c>
      <c r="D43" s="12"/>
      <c r="E43" s="12">
        <v>4569720</v>
      </c>
    </row>
    <row r="44" spans="1:5" x14ac:dyDescent="0.3">
      <c r="A44" s="6" t="s">
        <v>86</v>
      </c>
      <c r="B44" s="12">
        <v>4672637.1428571418</v>
      </c>
      <c r="C44" s="12"/>
      <c r="D44" s="12">
        <v>4672637.1428571418</v>
      </c>
      <c r="E44" s="12"/>
    </row>
    <row r="45" spans="1:5" x14ac:dyDescent="0.3">
      <c r="A45" s="6" t="s">
        <v>29</v>
      </c>
      <c r="B45" s="12"/>
      <c r="C45" s="12">
        <v>18352549.714285716</v>
      </c>
      <c r="D45" s="12"/>
      <c r="E45" s="12">
        <v>18352549.714285716</v>
      </c>
    </row>
    <row r="46" spans="1:5" x14ac:dyDescent="0.3">
      <c r="A46" s="31" t="s">
        <v>87</v>
      </c>
      <c r="B46" s="32">
        <v>68761218.195999995</v>
      </c>
      <c r="C46" s="32">
        <v>68761218.200000003</v>
      </c>
      <c r="D46" s="32">
        <f>SUM(D4:D45)</f>
        <v>55373445.695999995</v>
      </c>
      <c r="E46" s="32">
        <f>SUM(E4:E45)</f>
        <v>55373445.700000003</v>
      </c>
    </row>
    <row r="47" spans="1:5" x14ac:dyDescent="0.3">
      <c r="D47" s="17"/>
      <c r="E47" s="1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3BFDA-90AE-4B7F-8E95-4474B30AA806}">
  <sheetPr>
    <tabColor rgb="FFA528A8"/>
  </sheetPr>
  <dimension ref="B2:D75"/>
  <sheetViews>
    <sheetView workbookViewId="0">
      <selection activeCell="F65" sqref="F65"/>
    </sheetView>
  </sheetViews>
  <sheetFormatPr baseColWidth="10" defaultRowHeight="14.4" x14ac:dyDescent="0.3"/>
  <cols>
    <col min="2" max="2" width="30.77734375" bestFit="1" customWidth="1"/>
    <col min="3" max="3" width="19.77734375" customWidth="1"/>
    <col min="4" max="4" width="20.6640625" customWidth="1"/>
  </cols>
  <sheetData>
    <row r="2" spans="2:4" x14ac:dyDescent="0.3">
      <c r="B2" s="21" t="s">
        <v>42</v>
      </c>
      <c r="C2" s="22" t="s">
        <v>105</v>
      </c>
      <c r="D2" s="22" t="s">
        <v>91</v>
      </c>
    </row>
    <row r="3" spans="2:4" x14ac:dyDescent="0.3">
      <c r="B3" s="6" t="s">
        <v>25</v>
      </c>
      <c r="C3" s="12"/>
      <c r="D3" s="12"/>
    </row>
    <row r="4" spans="2:4" x14ac:dyDescent="0.3">
      <c r="B4" s="6" t="s">
        <v>18</v>
      </c>
      <c r="C4" s="12">
        <v>198730</v>
      </c>
      <c r="D4" s="12"/>
    </row>
    <row r="5" spans="2:4" x14ac:dyDescent="0.3">
      <c r="B5" s="6" t="s">
        <v>57</v>
      </c>
      <c r="C5" s="12">
        <v>5783232.0999999996</v>
      </c>
      <c r="D5" s="12"/>
    </row>
    <row r="6" spans="2:4" x14ac:dyDescent="0.3">
      <c r="B6" s="6" t="s">
        <v>66</v>
      </c>
      <c r="C6" s="12">
        <v>470300</v>
      </c>
      <c r="D6" s="12"/>
    </row>
    <row r="7" spans="2:4" x14ac:dyDescent="0.3">
      <c r="B7" s="6" t="s">
        <v>67</v>
      </c>
      <c r="C7" s="12">
        <v>1200</v>
      </c>
      <c r="D7" s="12"/>
    </row>
    <row r="8" spans="2:4" x14ac:dyDescent="0.3">
      <c r="B8" s="6" t="s">
        <v>19</v>
      </c>
      <c r="C8" s="12">
        <v>96301</v>
      </c>
      <c r="D8" s="12"/>
    </row>
    <row r="9" spans="2:4" x14ac:dyDescent="0.3">
      <c r="B9" s="6" t="s">
        <v>43</v>
      </c>
      <c r="C9" s="12">
        <v>594937</v>
      </c>
      <c r="D9" s="12"/>
    </row>
    <row r="10" spans="2:4" x14ac:dyDescent="0.3">
      <c r="B10" s="6" t="s">
        <v>5</v>
      </c>
      <c r="C10" s="12">
        <v>2511560</v>
      </c>
      <c r="D10" s="12"/>
    </row>
    <row r="11" spans="2:4" x14ac:dyDescent="0.3">
      <c r="B11" s="6" t="s">
        <v>68</v>
      </c>
      <c r="C11" s="12">
        <v>13236064.571428571</v>
      </c>
      <c r="D11" s="12"/>
    </row>
    <row r="12" spans="2:4" x14ac:dyDescent="0.3">
      <c r="B12" s="6" t="s">
        <v>64</v>
      </c>
      <c r="C12" s="12">
        <v>78960</v>
      </c>
      <c r="D12" s="12"/>
    </row>
    <row r="13" spans="2:4" x14ac:dyDescent="0.3">
      <c r="B13" s="6" t="s">
        <v>69</v>
      </c>
      <c r="C13" s="12"/>
      <c r="D13" s="12">
        <v>82775.7</v>
      </c>
    </row>
    <row r="14" spans="2:4" x14ac:dyDescent="0.3">
      <c r="B14" s="6" t="s">
        <v>32</v>
      </c>
      <c r="C14" s="12">
        <v>854203.3</v>
      </c>
      <c r="D14" s="12"/>
    </row>
    <row r="15" spans="2:4" x14ac:dyDescent="0.3">
      <c r="B15" s="6" t="s">
        <v>70</v>
      </c>
      <c r="C15" s="12"/>
      <c r="D15" s="12">
        <v>55698.3</v>
      </c>
    </row>
    <row r="16" spans="2:4" x14ac:dyDescent="0.3">
      <c r="B16" s="6" t="s">
        <v>71</v>
      </c>
      <c r="C16" s="12">
        <v>7145000</v>
      </c>
      <c r="D16" s="12"/>
    </row>
    <row r="17" spans="2:4" x14ac:dyDescent="0.3">
      <c r="B17" s="6" t="s">
        <v>72</v>
      </c>
      <c r="C17" s="12"/>
      <c r="D17" s="12">
        <v>6478900</v>
      </c>
    </row>
    <row r="18" spans="2:4" x14ac:dyDescent="0.3">
      <c r="B18" s="6" t="s">
        <v>47</v>
      </c>
      <c r="C18" s="12">
        <v>10714.285714285714</v>
      </c>
      <c r="D18" s="12"/>
    </row>
    <row r="19" spans="2:4" x14ac:dyDescent="0.3">
      <c r="B19" s="6" t="s">
        <v>12</v>
      </c>
      <c r="C19" s="12">
        <v>145000</v>
      </c>
      <c r="D19" s="12"/>
    </row>
    <row r="20" spans="2:4" x14ac:dyDescent="0.3">
      <c r="B20" s="6" t="s">
        <v>62</v>
      </c>
      <c r="C20" s="12">
        <v>6000</v>
      </c>
      <c r="D20" s="12"/>
    </row>
    <row r="21" spans="2:4" x14ac:dyDescent="0.3">
      <c r="B21" s="6" t="s">
        <v>73</v>
      </c>
      <c r="C21" s="12">
        <v>8000</v>
      </c>
      <c r="D21" s="12"/>
    </row>
    <row r="22" spans="2:4" x14ac:dyDescent="0.3">
      <c r="B22" s="6" t="s">
        <v>107</v>
      </c>
      <c r="C22" s="12">
        <v>6184089.2845714297</v>
      </c>
      <c r="D22" s="12"/>
    </row>
    <row r="23" spans="2:4" x14ac:dyDescent="0.3">
      <c r="B23" s="6" t="s">
        <v>74</v>
      </c>
      <c r="C23" s="12">
        <v>2000000</v>
      </c>
      <c r="D23" s="12"/>
    </row>
    <row r="24" spans="2:4" x14ac:dyDescent="0.3">
      <c r="B24" s="6" t="s">
        <v>45</v>
      </c>
      <c r="C24" s="12">
        <v>924640.71142857149</v>
      </c>
      <c r="D24" s="12"/>
    </row>
    <row r="25" spans="2:4" x14ac:dyDescent="0.3">
      <c r="B25" s="6" t="s">
        <v>75</v>
      </c>
      <c r="C25" s="12"/>
      <c r="D25" s="12">
        <v>2117770.5714285714</v>
      </c>
    </row>
    <row r="26" spans="2:4" x14ac:dyDescent="0.3">
      <c r="B26" s="6" t="s">
        <v>53</v>
      </c>
      <c r="C26" s="12">
        <v>1549272.857142857</v>
      </c>
      <c r="D26" s="12"/>
    </row>
    <row r="27" spans="2:4" x14ac:dyDescent="0.3">
      <c r="B27" s="6" t="s">
        <v>76</v>
      </c>
      <c r="C27" s="12">
        <v>124587</v>
      </c>
      <c r="D27" s="12"/>
    </row>
    <row r="28" spans="2:4" x14ac:dyDescent="0.3">
      <c r="B28" s="6" t="s">
        <v>77</v>
      </c>
      <c r="C28" s="12">
        <v>4560</v>
      </c>
      <c r="D28" s="12"/>
    </row>
    <row r="29" spans="2:4" x14ac:dyDescent="0.3">
      <c r="B29" s="6" t="s">
        <v>78</v>
      </c>
      <c r="C29" s="12"/>
      <c r="D29" s="12">
        <v>8975600</v>
      </c>
    </row>
    <row r="30" spans="2:4" x14ac:dyDescent="0.3">
      <c r="B30" s="6" t="s">
        <v>56</v>
      </c>
      <c r="C30" s="12"/>
      <c r="D30" s="12">
        <v>7642200</v>
      </c>
    </row>
    <row r="31" spans="2:4" x14ac:dyDescent="0.3">
      <c r="B31" s="6" t="s">
        <v>21</v>
      </c>
      <c r="C31" s="12"/>
      <c r="D31" s="12">
        <v>4143079.4</v>
      </c>
    </row>
    <row r="32" spans="2:4" x14ac:dyDescent="0.3">
      <c r="B32" s="6" t="s">
        <v>79</v>
      </c>
      <c r="C32" s="12"/>
      <c r="D32" s="12">
        <v>3387082</v>
      </c>
    </row>
    <row r="33" spans="2:4" x14ac:dyDescent="0.3">
      <c r="B33" s="6" t="s">
        <v>51</v>
      </c>
      <c r="C33" s="12">
        <v>2232.1428571428569</v>
      </c>
      <c r="D33" s="12"/>
    </row>
    <row r="34" spans="2:4" x14ac:dyDescent="0.3">
      <c r="B34" s="6" t="s">
        <v>14</v>
      </c>
      <c r="C34" s="12">
        <v>258790</v>
      </c>
      <c r="D34" s="12"/>
    </row>
    <row r="35" spans="2:4" x14ac:dyDescent="0.3">
      <c r="B35" s="6" t="s">
        <v>80</v>
      </c>
      <c r="C35" s="12">
        <v>445550</v>
      </c>
      <c r="D35" s="12"/>
    </row>
    <row r="36" spans="2:4" x14ac:dyDescent="0.3">
      <c r="B36" s="6" t="s">
        <v>81</v>
      </c>
      <c r="C36" s="12">
        <v>1607.1428571428569</v>
      </c>
      <c r="D36" s="12"/>
    </row>
    <row r="37" spans="2:4" x14ac:dyDescent="0.3">
      <c r="B37" s="6" t="s">
        <v>82</v>
      </c>
      <c r="C37" s="12">
        <v>40000</v>
      </c>
      <c r="D37" s="12"/>
    </row>
    <row r="38" spans="2:4" x14ac:dyDescent="0.3">
      <c r="B38" s="6" t="s">
        <v>83</v>
      </c>
      <c r="C38" s="12">
        <v>25000</v>
      </c>
      <c r="D38" s="12"/>
    </row>
    <row r="39" spans="2:4" x14ac:dyDescent="0.3">
      <c r="B39" s="6" t="s">
        <v>84</v>
      </c>
      <c r="C39" s="12">
        <v>2789000</v>
      </c>
      <c r="D39" s="12"/>
    </row>
    <row r="40" spans="2:4" x14ac:dyDescent="0.3">
      <c r="B40" s="6" t="s">
        <v>6</v>
      </c>
      <c r="C40" s="12">
        <v>8956600</v>
      </c>
      <c r="D40" s="12"/>
    </row>
    <row r="41" spans="2:4" x14ac:dyDescent="0.3">
      <c r="B41" s="6" t="s">
        <v>85</v>
      </c>
      <c r="C41" s="12"/>
      <c r="D41" s="12">
        <v>4569720</v>
      </c>
    </row>
    <row r="42" spans="2:4" x14ac:dyDescent="0.3">
      <c r="B42" s="6" t="s">
        <v>86</v>
      </c>
      <c r="C42" s="12">
        <v>654780</v>
      </c>
      <c r="D42" s="12"/>
    </row>
    <row r="43" spans="2:4" x14ac:dyDescent="0.3">
      <c r="B43" s="6" t="s">
        <v>29</v>
      </c>
      <c r="C43" s="12"/>
      <c r="D43" s="12">
        <v>17648085.428571429</v>
      </c>
    </row>
    <row r="44" spans="2:4" x14ac:dyDescent="0.3">
      <c r="B44" s="2" t="s">
        <v>96</v>
      </c>
      <c r="C44" s="3">
        <v>10009.300000000001</v>
      </c>
      <c r="D44" s="3"/>
    </row>
    <row r="45" spans="2:4" x14ac:dyDescent="0.3">
      <c r="B45" s="2" t="s">
        <v>97</v>
      </c>
      <c r="C45" s="3">
        <v>3815.7000000000003</v>
      </c>
      <c r="D45" s="3"/>
    </row>
    <row r="46" spans="2:4" x14ac:dyDescent="0.3">
      <c r="B46" s="2" t="s">
        <v>57</v>
      </c>
      <c r="C46" s="3"/>
      <c r="D46" s="3">
        <f>C44+C45</f>
        <v>13825.000000000002</v>
      </c>
    </row>
    <row r="47" spans="2:4" x14ac:dyDescent="0.3">
      <c r="B47" s="2" t="s">
        <v>107</v>
      </c>
      <c r="C47" s="3">
        <v>1250750</v>
      </c>
      <c r="D47" s="3"/>
    </row>
    <row r="48" spans="2:4" x14ac:dyDescent="0.3">
      <c r="B48" s="2" t="s">
        <v>43</v>
      </c>
      <c r="C48" s="3"/>
      <c r="D48" s="3">
        <v>1250750</v>
      </c>
    </row>
    <row r="49" spans="2:4" x14ac:dyDescent="0.3">
      <c r="B49" s="2" t="s">
        <v>29</v>
      </c>
      <c r="C49" s="3"/>
      <c r="D49" s="3">
        <v>704464.28571428568</v>
      </c>
    </row>
    <row r="50" spans="2:4" x14ac:dyDescent="0.3">
      <c r="B50" s="2" t="s">
        <v>75</v>
      </c>
      <c r="C50" s="3"/>
      <c r="D50" s="3">
        <v>84535.714285714275</v>
      </c>
    </row>
    <row r="51" spans="2:4" x14ac:dyDescent="0.3">
      <c r="B51" s="2" t="s">
        <v>5</v>
      </c>
      <c r="C51" s="3">
        <v>789000</v>
      </c>
      <c r="D51" s="3"/>
    </row>
    <row r="52" spans="2:4" x14ac:dyDescent="0.3">
      <c r="B52" s="2" t="s">
        <v>17</v>
      </c>
      <c r="C52" s="3">
        <v>493124.99999999994</v>
      </c>
      <c r="D52" s="3"/>
    </row>
    <row r="53" spans="2:4" x14ac:dyDescent="0.3">
      <c r="B53" s="2" t="s">
        <v>3</v>
      </c>
      <c r="C53" s="3"/>
      <c r="D53" s="3">
        <v>493124.99999999994</v>
      </c>
    </row>
    <row r="54" spans="2:4" x14ac:dyDescent="0.3">
      <c r="B54" s="2" t="s">
        <v>30</v>
      </c>
      <c r="C54" s="12">
        <v>1255780</v>
      </c>
      <c r="D54" s="3"/>
    </row>
    <row r="55" spans="2:4" x14ac:dyDescent="0.3">
      <c r="B55" s="2" t="s">
        <v>5</v>
      </c>
      <c r="C55" s="3"/>
      <c r="D55" s="12">
        <v>1255780</v>
      </c>
    </row>
    <row r="56" spans="2:4" x14ac:dyDescent="0.3">
      <c r="B56" s="2" t="s">
        <v>86</v>
      </c>
      <c r="C56" s="3">
        <v>4017857.1428571423</v>
      </c>
      <c r="D56" s="3"/>
    </row>
    <row r="57" spans="2:4" x14ac:dyDescent="0.3">
      <c r="B57" s="2" t="s">
        <v>23</v>
      </c>
      <c r="C57" s="3">
        <v>482142.85714285704</v>
      </c>
      <c r="D57" s="3"/>
    </row>
    <row r="58" spans="2:4" x14ac:dyDescent="0.3">
      <c r="B58" s="2" t="s">
        <v>25</v>
      </c>
      <c r="C58" s="3"/>
      <c r="D58" s="3">
        <v>4500000</v>
      </c>
    </row>
    <row r="59" spans="2:4" x14ac:dyDescent="0.3">
      <c r="B59" s="2" t="s">
        <v>56</v>
      </c>
      <c r="C59" s="3">
        <v>250000</v>
      </c>
      <c r="D59" s="3"/>
    </row>
    <row r="60" spans="2:4" x14ac:dyDescent="0.3">
      <c r="B60" s="2" t="s">
        <v>57</v>
      </c>
      <c r="C60" s="3"/>
      <c r="D60" s="3">
        <v>250000</v>
      </c>
    </row>
    <row r="61" spans="2:4" x14ac:dyDescent="0.3">
      <c r="B61" s="2" t="s">
        <v>72</v>
      </c>
      <c r="C61" s="3">
        <v>4859175</v>
      </c>
      <c r="D61" s="3"/>
    </row>
    <row r="62" spans="2:4" x14ac:dyDescent="0.3">
      <c r="B62" s="2" t="s">
        <v>26</v>
      </c>
      <c r="C62" s="3"/>
      <c r="D62" s="3">
        <v>4859175</v>
      </c>
    </row>
    <row r="63" spans="2:4" x14ac:dyDescent="0.3">
      <c r="B63" s="2" t="s">
        <v>57</v>
      </c>
      <c r="C63" s="12">
        <v>155942.5</v>
      </c>
      <c r="D63" s="3"/>
    </row>
    <row r="64" spans="2:4" x14ac:dyDescent="0.3">
      <c r="B64" s="2" t="s">
        <v>16</v>
      </c>
      <c r="C64" s="3"/>
      <c r="D64" s="3">
        <v>155942.5</v>
      </c>
    </row>
    <row r="65" spans="2:4" x14ac:dyDescent="0.3">
      <c r="B65" s="2" t="s">
        <v>59</v>
      </c>
      <c r="C65" s="3">
        <v>25000</v>
      </c>
      <c r="D65" s="3"/>
    </row>
    <row r="66" spans="2:4" x14ac:dyDescent="0.3">
      <c r="B66" s="2" t="s">
        <v>60</v>
      </c>
      <c r="C66" s="3">
        <v>40000</v>
      </c>
      <c r="D66" s="3"/>
    </row>
    <row r="67" spans="2:4" x14ac:dyDescent="0.3">
      <c r="B67" s="2" t="s">
        <v>61</v>
      </c>
      <c r="C67" s="3">
        <v>8000</v>
      </c>
      <c r="D67" s="3"/>
    </row>
    <row r="68" spans="2:4" x14ac:dyDescent="0.3">
      <c r="B68" s="2" t="s">
        <v>62</v>
      </c>
      <c r="C68" s="3">
        <v>6000</v>
      </c>
      <c r="D68" s="3"/>
    </row>
    <row r="69" spans="2:4" x14ac:dyDescent="0.3">
      <c r="B69" s="2" t="s">
        <v>63</v>
      </c>
      <c r="C69" s="3">
        <v>1200</v>
      </c>
      <c r="D69" s="3"/>
    </row>
    <row r="70" spans="2:4" x14ac:dyDescent="0.3">
      <c r="B70" s="2" t="s">
        <v>10</v>
      </c>
      <c r="C70" s="3">
        <v>2500</v>
      </c>
      <c r="D70" s="3"/>
    </row>
    <row r="71" spans="2:4" x14ac:dyDescent="0.3">
      <c r="B71" s="2" t="s">
        <v>32</v>
      </c>
      <c r="C71" s="3">
        <v>10009.300000000001</v>
      </c>
      <c r="D71" s="3"/>
    </row>
    <row r="72" spans="2:4" x14ac:dyDescent="0.3">
      <c r="B72" s="2" t="s">
        <v>8</v>
      </c>
      <c r="C72" s="3"/>
      <c r="D72" s="3">
        <v>10009.300000000001</v>
      </c>
    </row>
    <row r="73" spans="2:4" x14ac:dyDescent="0.3">
      <c r="B73" s="2" t="s">
        <v>11</v>
      </c>
      <c r="C73" s="3"/>
      <c r="D73" s="3">
        <v>3815.7000000000003</v>
      </c>
    </row>
    <row r="74" spans="2:4" x14ac:dyDescent="0.3">
      <c r="B74" s="2" t="s">
        <v>37</v>
      </c>
      <c r="C74" s="3"/>
      <c r="D74" s="3">
        <v>78884.3</v>
      </c>
    </row>
    <row r="75" spans="2:4" x14ac:dyDescent="0.3">
      <c r="B75" s="29" t="s">
        <v>110</v>
      </c>
      <c r="C75" s="32">
        <f>SUM(C3:C74)</f>
        <v>68761218.195999995</v>
      </c>
      <c r="D75" s="32">
        <f>SUM(D3:D74)</f>
        <v>68761218.200000003</v>
      </c>
    </row>
  </sheetData>
  <autoFilter ref="B2:D2" xr:uid="{2393BFDA-90AE-4B7F-8E95-4474B30AA806}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AB1C3-DC3A-4B68-9BE0-F1F246FDB2DF}">
  <sheetPr>
    <tabColor rgb="FFA528A8"/>
  </sheetPr>
  <dimension ref="A3:E80"/>
  <sheetViews>
    <sheetView topLeftCell="A63" workbookViewId="0">
      <selection activeCell="E68" sqref="E68"/>
    </sheetView>
  </sheetViews>
  <sheetFormatPr baseColWidth="10" defaultRowHeight="14.4" x14ac:dyDescent="0.3"/>
  <cols>
    <col min="2" max="2" width="30.77734375" bestFit="1" customWidth="1"/>
    <col min="3" max="4" width="15.109375" bestFit="1" customWidth="1"/>
  </cols>
  <sheetData>
    <row r="3" spans="2:4" x14ac:dyDescent="0.3">
      <c r="B3" s="36" t="s">
        <v>42</v>
      </c>
      <c r="C3" s="36" t="s">
        <v>0</v>
      </c>
      <c r="D3" s="37" t="s">
        <v>1</v>
      </c>
    </row>
    <row r="4" spans="2:4" x14ac:dyDescent="0.3">
      <c r="B4" s="8" t="s">
        <v>25</v>
      </c>
      <c r="C4" s="2"/>
      <c r="D4" s="9">
        <v>3256103</v>
      </c>
    </row>
    <row r="5" spans="2:4" x14ac:dyDescent="0.3">
      <c r="B5" s="8" t="s">
        <v>18</v>
      </c>
      <c r="C5" s="9">
        <v>198730</v>
      </c>
      <c r="D5" s="3"/>
    </row>
    <row r="6" spans="2:4" x14ac:dyDescent="0.3">
      <c r="B6" s="8" t="s">
        <v>26</v>
      </c>
      <c r="C6" s="10">
        <v>7890485</v>
      </c>
      <c r="D6" s="3"/>
    </row>
    <row r="7" spans="2:4" x14ac:dyDescent="0.3">
      <c r="B7" s="8" t="s">
        <v>10</v>
      </c>
      <c r="C7" s="9">
        <v>467800</v>
      </c>
      <c r="D7" s="3"/>
    </row>
    <row r="8" spans="2:4" x14ac:dyDescent="0.3">
      <c r="B8" s="8" t="s">
        <v>19</v>
      </c>
      <c r="C8" s="9">
        <v>96301</v>
      </c>
      <c r="D8" s="3"/>
    </row>
    <row r="9" spans="2:4" x14ac:dyDescent="0.3">
      <c r="B9" s="8" t="s">
        <v>30</v>
      </c>
      <c r="C9" s="9">
        <v>3250000</v>
      </c>
      <c r="D9" s="3"/>
    </row>
    <row r="10" spans="2:4" x14ac:dyDescent="0.3">
      <c r="B10" s="8" t="s">
        <v>5</v>
      </c>
      <c r="C10" s="9">
        <v>4778900</v>
      </c>
      <c r="D10" s="3"/>
    </row>
    <row r="11" spans="2:4" x14ac:dyDescent="0.3">
      <c r="B11" s="8" t="s">
        <v>17</v>
      </c>
      <c r="C11" s="9">
        <v>12399011</v>
      </c>
      <c r="D11" s="3"/>
    </row>
    <row r="12" spans="2:4" x14ac:dyDescent="0.3">
      <c r="B12" s="8" t="s">
        <v>11</v>
      </c>
      <c r="C12" s="2"/>
      <c r="D12" s="9">
        <v>78960</v>
      </c>
    </row>
    <row r="13" spans="2:4" x14ac:dyDescent="0.3">
      <c r="B13" s="8" t="s">
        <v>8</v>
      </c>
      <c r="C13" s="2"/>
      <c r="D13" s="9">
        <v>45689</v>
      </c>
    </row>
    <row r="14" spans="2:4" x14ac:dyDescent="0.3">
      <c r="B14" s="8" t="s">
        <v>32</v>
      </c>
      <c r="C14" s="9">
        <v>798505</v>
      </c>
      <c r="D14" s="3"/>
    </row>
    <row r="15" spans="2:4" x14ac:dyDescent="0.3">
      <c r="B15" s="8" t="s">
        <v>33</v>
      </c>
      <c r="C15" s="9">
        <v>7145000</v>
      </c>
      <c r="D15" s="3"/>
    </row>
    <row r="16" spans="2:4" x14ac:dyDescent="0.3">
      <c r="B16" s="8" t="s">
        <v>9</v>
      </c>
      <c r="C16" s="2"/>
      <c r="D16" s="9">
        <v>6478900</v>
      </c>
    </row>
    <row r="17" spans="2:4" x14ac:dyDescent="0.3">
      <c r="B17" s="8" t="s">
        <v>12</v>
      </c>
      <c r="C17" s="9">
        <v>145000</v>
      </c>
      <c r="D17" s="3"/>
    </row>
    <row r="18" spans="2:4" x14ac:dyDescent="0.3">
      <c r="B18" s="8" t="s">
        <v>3</v>
      </c>
      <c r="C18" s="9">
        <v>4789000</v>
      </c>
      <c r="D18" s="3"/>
    </row>
    <row r="19" spans="2:4" x14ac:dyDescent="0.3">
      <c r="B19" s="8" t="s">
        <v>15</v>
      </c>
      <c r="C19" s="11">
        <v>2000000</v>
      </c>
      <c r="D19" s="3"/>
    </row>
    <row r="20" spans="2:4" x14ac:dyDescent="0.3">
      <c r="B20" s="8" t="s">
        <v>23</v>
      </c>
      <c r="C20" s="9">
        <v>574680</v>
      </c>
      <c r="D20" s="3"/>
    </row>
    <row r="21" spans="2:4" x14ac:dyDescent="0.3">
      <c r="B21" s="8" t="s">
        <v>22</v>
      </c>
      <c r="C21" s="2"/>
      <c r="D21" s="9">
        <v>1983842</v>
      </c>
    </row>
    <row r="22" spans="2:4" x14ac:dyDescent="0.3">
      <c r="B22" s="8" t="s">
        <v>7</v>
      </c>
      <c r="C22" s="9">
        <v>879630</v>
      </c>
      <c r="D22" s="3"/>
    </row>
    <row r="23" spans="2:4" x14ac:dyDescent="0.3">
      <c r="B23" s="8" t="s">
        <v>27</v>
      </c>
      <c r="C23" s="9">
        <v>124587</v>
      </c>
      <c r="D23" s="3"/>
    </row>
    <row r="24" spans="2:4" x14ac:dyDescent="0.3">
      <c r="B24" s="8" t="s">
        <v>20</v>
      </c>
      <c r="C24" s="9">
        <v>4560</v>
      </c>
      <c r="D24" s="3"/>
    </row>
    <row r="25" spans="2:4" x14ac:dyDescent="0.3">
      <c r="B25" s="8" t="s">
        <v>4</v>
      </c>
      <c r="C25" s="2"/>
      <c r="D25" s="9">
        <v>8975600</v>
      </c>
    </row>
    <row r="26" spans="2:4" x14ac:dyDescent="0.3">
      <c r="B26" s="8" t="s">
        <v>31</v>
      </c>
      <c r="C26" s="2"/>
      <c r="D26" s="9">
        <v>7892200</v>
      </c>
    </row>
    <row r="27" spans="2:4" x14ac:dyDescent="0.3">
      <c r="B27" s="8" t="s">
        <v>21</v>
      </c>
      <c r="C27" s="2"/>
      <c r="D27" s="9">
        <v>5446799</v>
      </c>
    </row>
    <row r="28" spans="2:4" x14ac:dyDescent="0.3">
      <c r="B28" s="8" t="s">
        <v>28</v>
      </c>
      <c r="C28" s="2"/>
      <c r="D28" s="9">
        <v>3387082</v>
      </c>
    </row>
    <row r="29" spans="2:4" x14ac:dyDescent="0.3">
      <c r="B29" s="8" t="s">
        <v>14</v>
      </c>
      <c r="C29" s="9">
        <v>258790</v>
      </c>
      <c r="D29" s="3"/>
    </row>
    <row r="30" spans="2:4" x14ac:dyDescent="0.3">
      <c r="B30" s="8" t="s">
        <v>16</v>
      </c>
      <c r="C30" s="9">
        <v>445550</v>
      </c>
      <c r="D30" s="3"/>
    </row>
    <row r="31" spans="2:4" x14ac:dyDescent="0.3">
      <c r="B31" s="8" t="s">
        <v>13</v>
      </c>
      <c r="C31" s="9">
        <v>2789000</v>
      </c>
      <c r="D31" s="3"/>
    </row>
    <row r="32" spans="2:4" x14ac:dyDescent="0.3">
      <c r="B32" s="8" t="s">
        <v>6</v>
      </c>
      <c r="C32" s="9">
        <v>8956600</v>
      </c>
      <c r="D32" s="3"/>
    </row>
    <row r="33" spans="2:4" x14ac:dyDescent="0.3">
      <c r="B33" s="8" t="s">
        <v>2</v>
      </c>
      <c r="C33" s="2"/>
      <c r="D33" s="9">
        <v>4569720</v>
      </c>
    </row>
    <row r="34" spans="2:4" x14ac:dyDescent="0.3">
      <c r="B34" s="8" t="s">
        <v>24</v>
      </c>
      <c r="C34" s="9">
        <v>654780</v>
      </c>
      <c r="D34" s="3"/>
    </row>
    <row r="35" spans="2:4" x14ac:dyDescent="0.3">
      <c r="B35" s="8" t="s">
        <v>29</v>
      </c>
      <c r="C35" s="2"/>
      <c r="D35" s="9">
        <v>16532014</v>
      </c>
    </row>
    <row r="36" spans="2:4" x14ac:dyDescent="0.3">
      <c r="B36" s="2" t="s">
        <v>35</v>
      </c>
      <c r="C36" s="3"/>
      <c r="D36" s="5">
        <v>2867340</v>
      </c>
    </row>
    <row r="37" spans="2:4" x14ac:dyDescent="0.3">
      <c r="B37" s="2" t="s">
        <v>30</v>
      </c>
      <c r="C37" s="3">
        <v>2867340</v>
      </c>
      <c r="D37" s="2"/>
    </row>
    <row r="38" spans="2:4" ht="13.8" customHeight="1" x14ac:dyDescent="0.3">
      <c r="B38" s="2" t="s">
        <v>57</v>
      </c>
      <c r="C38" s="3"/>
      <c r="D38" s="3">
        <v>2178719.6</v>
      </c>
    </row>
    <row r="39" spans="2:4" ht="13.8" customHeight="1" x14ac:dyDescent="0.3">
      <c r="B39" s="2" t="s">
        <v>38</v>
      </c>
      <c r="C39" s="3">
        <f>+D38</f>
        <v>2178719.6</v>
      </c>
      <c r="D39" s="2"/>
    </row>
    <row r="40" spans="2:4" x14ac:dyDescent="0.3">
      <c r="B40" s="2" t="s">
        <v>3</v>
      </c>
      <c r="C40" s="3">
        <v>2232142.8560000001</v>
      </c>
      <c r="D40" s="2"/>
    </row>
    <row r="41" spans="2:4" x14ac:dyDescent="0.3">
      <c r="B41" s="2" t="s">
        <v>45</v>
      </c>
      <c r="C41" s="3">
        <v>267857.14</v>
      </c>
      <c r="D41" s="2"/>
    </row>
    <row r="42" spans="2:4" x14ac:dyDescent="0.3">
      <c r="B42" s="2" t="s">
        <v>43</v>
      </c>
      <c r="C42" s="3"/>
      <c r="D42" s="3">
        <v>1625000</v>
      </c>
    </row>
    <row r="43" spans="2:4" x14ac:dyDescent="0.3">
      <c r="B43" s="2" t="s">
        <v>21</v>
      </c>
      <c r="C43" s="3"/>
      <c r="D43" s="3">
        <v>875000</v>
      </c>
    </row>
    <row r="44" spans="2:4" x14ac:dyDescent="0.3">
      <c r="B44" s="2" t="s">
        <v>29</v>
      </c>
      <c r="C44" s="3"/>
      <c r="D44" s="3">
        <v>1116071.4285714284</v>
      </c>
    </row>
    <row r="45" spans="2:4" x14ac:dyDescent="0.3">
      <c r="B45" s="2" t="s">
        <v>22</v>
      </c>
      <c r="C45" s="3"/>
      <c r="D45" s="2">
        <f>D44*12%</f>
        <v>133928.57142857139</v>
      </c>
    </row>
    <row r="46" spans="2:4" x14ac:dyDescent="0.3">
      <c r="B46" s="2" t="s">
        <v>43</v>
      </c>
      <c r="C46" s="2">
        <f>1250000*10%</f>
        <v>125000</v>
      </c>
      <c r="D46" s="2"/>
    </row>
    <row r="47" spans="2:4" x14ac:dyDescent="0.3">
      <c r="B47" s="2" t="s">
        <v>26</v>
      </c>
      <c r="C47" s="2">
        <f>1250000*42%</f>
        <v>525000</v>
      </c>
      <c r="D47" s="2"/>
    </row>
    <row r="48" spans="2:4" x14ac:dyDescent="0.3">
      <c r="B48" s="2" t="s">
        <v>35</v>
      </c>
      <c r="C48" s="2">
        <f>1250000-C46-C47</f>
        <v>600000</v>
      </c>
      <c r="D48" s="2"/>
    </row>
    <row r="49" spans="2:4" x14ac:dyDescent="0.3">
      <c r="B49" s="2" t="s">
        <v>17</v>
      </c>
      <c r="C49" s="3">
        <v>837053.57142857136</v>
      </c>
      <c r="D49" s="2"/>
    </row>
    <row r="50" spans="2:4" x14ac:dyDescent="0.3">
      <c r="B50" s="2" t="s">
        <v>3</v>
      </c>
      <c r="C50" s="3"/>
      <c r="D50" s="3">
        <v>837053.57142857136</v>
      </c>
    </row>
    <row r="51" spans="2:4" x14ac:dyDescent="0.3">
      <c r="B51" s="3" t="s">
        <v>25</v>
      </c>
      <c r="C51" s="9">
        <v>3256103</v>
      </c>
      <c r="D51" s="3"/>
    </row>
    <row r="52" spans="2:4" x14ac:dyDescent="0.3">
      <c r="B52" s="3" t="s">
        <v>43</v>
      </c>
      <c r="C52" s="2"/>
      <c r="D52" s="9">
        <v>3256103</v>
      </c>
    </row>
    <row r="53" spans="2:4" x14ac:dyDescent="0.3">
      <c r="B53" s="3" t="s">
        <v>47</v>
      </c>
      <c r="C53" s="9">
        <v>10714.285714285714</v>
      </c>
      <c r="D53" s="9"/>
    </row>
    <row r="54" spans="2:4" x14ac:dyDescent="0.3">
      <c r="B54" s="3" t="s">
        <v>45</v>
      </c>
      <c r="C54" s="18">
        <f>C53*12%</f>
        <v>1285.7142857142856</v>
      </c>
      <c r="D54" s="9"/>
    </row>
    <row r="55" spans="2:4" x14ac:dyDescent="0.3">
      <c r="B55" s="3" t="s">
        <v>43</v>
      </c>
      <c r="C55" s="9"/>
      <c r="D55" s="9">
        <v>12000</v>
      </c>
    </row>
    <row r="56" spans="2:4" x14ac:dyDescent="0.3">
      <c r="B56" s="3" t="s">
        <v>49</v>
      </c>
      <c r="C56" s="9">
        <v>1607.1428571428569</v>
      </c>
      <c r="D56" s="9"/>
    </row>
    <row r="57" spans="2:4" x14ac:dyDescent="0.3">
      <c r="B57" s="3" t="s">
        <v>23</v>
      </c>
      <c r="C57" s="9">
        <v>192.85714285714283</v>
      </c>
      <c r="D57" s="9"/>
    </row>
    <row r="58" spans="2:4" x14ac:dyDescent="0.3">
      <c r="B58" s="3" t="s">
        <v>43</v>
      </c>
      <c r="C58" s="9"/>
      <c r="D58" s="9">
        <v>1800</v>
      </c>
    </row>
    <row r="59" spans="2:4" x14ac:dyDescent="0.3">
      <c r="B59" s="3" t="s">
        <v>51</v>
      </c>
      <c r="C59" s="9">
        <v>2232.1428571428569</v>
      </c>
      <c r="D59" s="9"/>
    </row>
    <row r="60" spans="2:4" x14ac:dyDescent="0.3">
      <c r="B60" s="3" t="s">
        <v>45</v>
      </c>
      <c r="C60" s="9">
        <v>267.85714285714283</v>
      </c>
      <c r="D60" s="9"/>
    </row>
    <row r="61" spans="2:4" x14ac:dyDescent="0.3">
      <c r="B61" s="3" t="s">
        <v>43</v>
      </c>
      <c r="D61" s="9">
        <v>2500</v>
      </c>
    </row>
    <row r="62" spans="2:4" x14ac:dyDescent="0.3">
      <c r="B62" s="3" t="s">
        <v>53</v>
      </c>
      <c r="C62" s="9">
        <v>669642.85714285704</v>
      </c>
      <c r="D62" s="3"/>
    </row>
    <row r="63" spans="2:4" x14ac:dyDescent="0.3">
      <c r="B63" s="3" t="s">
        <v>23</v>
      </c>
      <c r="C63" s="9">
        <v>80357.142857142841</v>
      </c>
      <c r="D63" s="9"/>
    </row>
    <row r="64" spans="2:4" x14ac:dyDescent="0.3">
      <c r="B64" s="3" t="s">
        <v>43</v>
      </c>
      <c r="C64" s="2"/>
      <c r="D64" s="3">
        <v>750000</v>
      </c>
    </row>
    <row r="65" spans="1:5" x14ac:dyDescent="0.3">
      <c r="B65" s="2" t="s">
        <v>32</v>
      </c>
      <c r="C65" s="9">
        <v>45689</v>
      </c>
      <c r="D65" s="3"/>
    </row>
    <row r="66" spans="1:5" x14ac:dyDescent="0.3">
      <c r="B66" s="2" t="s">
        <v>64</v>
      </c>
      <c r="C66" s="9">
        <v>78960</v>
      </c>
      <c r="D66" s="3"/>
    </row>
    <row r="67" spans="1:5" x14ac:dyDescent="0.3">
      <c r="B67" s="2" t="s">
        <v>57</v>
      </c>
      <c r="C67" s="3"/>
      <c r="D67" s="3">
        <f>SUM(C65:C66)</f>
        <v>124649</v>
      </c>
    </row>
    <row r="68" spans="1:5" x14ac:dyDescent="0.3">
      <c r="B68" s="3" t="s">
        <v>56</v>
      </c>
      <c r="C68" s="3">
        <v>250000</v>
      </c>
      <c r="D68" s="3"/>
    </row>
    <row r="69" spans="1:5" x14ac:dyDescent="0.3">
      <c r="B69" s="3" t="s">
        <v>57</v>
      </c>
      <c r="C69" s="3"/>
      <c r="D69" s="3">
        <v>250000</v>
      </c>
    </row>
    <row r="70" spans="1:5" x14ac:dyDescent="0.3">
      <c r="B70" s="2" t="s">
        <v>59</v>
      </c>
      <c r="C70" s="3">
        <v>25000</v>
      </c>
      <c r="D70" s="3"/>
    </row>
    <row r="71" spans="1:5" x14ac:dyDescent="0.3">
      <c r="B71" s="2" t="s">
        <v>60</v>
      </c>
      <c r="C71" s="3">
        <v>40000</v>
      </c>
      <c r="D71" s="3"/>
    </row>
    <row r="72" spans="1:5" x14ac:dyDescent="0.3">
      <c r="B72" s="2" t="s">
        <v>61</v>
      </c>
      <c r="C72" s="3">
        <v>8000</v>
      </c>
      <c r="D72" s="3"/>
    </row>
    <row r="73" spans="1:5" x14ac:dyDescent="0.3">
      <c r="B73" s="2" t="s">
        <v>62</v>
      </c>
      <c r="C73" s="3">
        <v>6000</v>
      </c>
      <c r="D73" s="3"/>
    </row>
    <row r="74" spans="1:5" x14ac:dyDescent="0.3">
      <c r="B74" s="2" t="s">
        <v>63</v>
      </c>
      <c r="C74" s="3">
        <v>1200</v>
      </c>
      <c r="D74" s="3"/>
    </row>
    <row r="75" spans="1:5" x14ac:dyDescent="0.3">
      <c r="B75" s="2" t="s">
        <v>10</v>
      </c>
      <c r="C75" s="3">
        <v>2500</v>
      </c>
      <c r="D75" s="3"/>
    </row>
    <row r="76" spans="1:5" x14ac:dyDescent="0.3">
      <c r="B76" s="2" t="s">
        <v>32</v>
      </c>
      <c r="C76" s="3">
        <v>10009.300000000001</v>
      </c>
      <c r="D76" s="3"/>
    </row>
    <row r="77" spans="1:5" x14ac:dyDescent="0.3">
      <c r="B77" s="2" t="s">
        <v>8</v>
      </c>
      <c r="C77" s="3"/>
      <c r="D77" s="3">
        <v>10009.300000000001</v>
      </c>
    </row>
    <row r="78" spans="1:5" x14ac:dyDescent="0.3">
      <c r="B78" s="2" t="s">
        <v>11</v>
      </c>
      <c r="C78" s="3"/>
      <c r="D78" s="3">
        <v>3815.7000000000003</v>
      </c>
      <c r="E78" s="35"/>
    </row>
    <row r="79" spans="1:5" x14ac:dyDescent="0.3">
      <c r="B79" s="2" t="s">
        <v>57</v>
      </c>
      <c r="C79" s="3"/>
      <c r="D79" s="3">
        <v>78884.3</v>
      </c>
    </row>
    <row r="80" spans="1:5" x14ac:dyDescent="0.3">
      <c r="A80" s="34"/>
      <c r="B80" s="38" t="s">
        <v>110</v>
      </c>
      <c r="C80" s="39">
        <f>SUM(C4:C79)</f>
        <v>72769783.467428565</v>
      </c>
      <c r="D80" s="40">
        <f>SUM(D3:D79)</f>
        <v>72769783.471428558</v>
      </c>
    </row>
  </sheetData>
  <autoFilter ref="B3:D80" xr:uid="{5F4AB1C3-DC3A-4B68-9BE0-F1F246FDB2DF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A2C47-917F-402F-8032-409E0AFDA333}">
  <sheetPr>
    <tabColor theme="9" tint="0.59999389629810485"/>
  </sheetPr>
  <dimension ref="A3:E45"/>
  <sheetViews>
    <sheetView topLeftCell="A31" workbookViewId="0">
      <selection activeCell="G42" sqref="G42"/>
    </sheetView>
  </sheetViews>
  <sheetFormatPr baseColWidth="10" defaultRowHeight="14.4" x14ac:dyDescent="0.3"/>
  <cols>
    <col min="1" max="1" width="30.33203125" bestFit="1" customWidth="1"/>
    <col min="2" max="3" width="15.33203125" style="17" bestFit="1" customWidth="1"/>
    <col min="4" max="5" width="15.88671875" style="17" bestFit="1" customWidth="1"/>
  </cols>
  <sheetData>
    <row r="3" spans="1:5" x14ac:dyDescent="0.3">
      <c r="A3" s="16" t="s">
        <v>65</v>
      </c>
      <c r="B3" s="19" t="s">
        <v>103</v>
      </c>
      <c r="C3" s="19" t="s">
        <v>104</v>
      </c>
      <c r="D3" s="19" t="s">
        <v>105</v>
      </c>
      <c r="E3" s="19" t="s">
        <v>91</v>
      </c>
    </row>
    <row r="4" spans="1:5" x14ac:dyDescent="0.3">
      <c r="A4" s="6" t="s">
        <v>25</v>
      </c>
      <c r="B4" s="12"/>
      <c r="C4" s="12">
        <v>4500000</v>
      </c>
      <c r="D4" s="12"/>
      <c r="E4" s="12">
        <v>4500000</v>
      </c>
    </row>
    <row r="5" spans="1:5" x14ac:dyDescent="0.3">
      <c r="A5" s="6" t="s">
        <v>18</v>
      </c>
      <c r="B5" s="12">
        <v>198730</v>
      </c>
      <c r="C5" s="12"/>
      <c r="D5" s="12">
        <v>198730</v>
      </c>
      <c r="E5" s="12"/>
    </row>
    <row r="6" spans="1:5" x14ac:dyDescent="0.3">
      <c r="A6" s="6" t="s">
        <v>57</v>
      </c>
      <c r="B6" s="12">
        <v>8057734.7810000004</v>
      </c>
      <c r="C6" s="12">
        <v>5256875</v>
      </c>
      <c r="D6" s="12">
        <v>2800859.7810000004</v>
      </c>
      <c r="E6" s="12"/>
    </row>
    <row r="7" spans="1:5" x14ac:dyDescent="0.3">
      <c r="A7" s="6" t="s">
        <v>66</v>
      </c>
      <c r="B7" s="12">
        <v>472800</v>
      </c>
      <c r="C7" s="12"/>
      <c r="D7" s="12">
        <v>472800</v>
      </c>
      <c r="E7" s="12"/>
    </row>
    <row r="8" spans="1:5" x14ac:dyDescent="0.3">
      <c r="A8" s="6" t="s">
        <v>67</v>
      </c>
      <c r="B8" s="12">
        <v>2400</v>
      </c>
      <c r="C8" s="12"/>
      <c r="D8" s="12">
        <v>2400</v>
      </c>
      <c r="E8" s="12"/>
    </row>
    <row r="9" spans="1:5" x14ac:dyDescent="0.3">
      <c r="A9" s="6" t="s">
        <v>19</v>
      </c>
      <c r="B9" s="12">
        <v>96301</v>
      </c>
      <c r="C9" s="12"/>
      <c r="D9" s="12">
        <v>96301</v>
      </c>
      <c r="E9" s="12"/>
    </row>
    <row r="10" spans="1:5" x14ac:dyDescent="0.3">
      <c r="A10" s="6" t="s">
        <v>43</v>
      </c>
      <c r="B10" s="12">
        <v>989437</v>
      </c>
      <c r="C10" s="12">
        <v>1250750</v>
      </c>
      <c r="D10" s="12"/>
      <c r="E10" s="12">
        <v>261313</v>
      </c>
    </row>
    <row r="11" spans="1:5" x14ac:dyDescent="0.3">
      <c r="A11" s="6" t="s">
        <v>5</v>
      </c>
      <c r="B11" s="12">
        <v>2511560</v>
      </c>
      <c r="C11" s="12">
        <v>1183500</v>
      </c>
      <c r="D11" s="12">
        <v>1328060</v>
      </c>
      <c r="E11" s="12"/>
    </row>
    <row r="12" spans="1:5" x14ac:dyDescent="0.3">
      <c r="A12" s="6" t="s">
        <v>68</v>
      </c>
      <c r="B12" s="12">
        <v>11461511</v>
      </c>
      <c r="C12" s="12">
        <v>493124.99999999994</v>
      </c>
      <c r="D12" s="12">
        <v>10968386</v>
      </c>
      <c r="E12" s="12"/>
    </row>
    <row r="13" spans="1:5" x14ac:dyDescent="0.3">
      <c r="A13" s="6" t="s">
        <v>64</v>
      </c>
      <c r="B13" s="12">
        <v>82099.5</v>
      </c>
      <c r="C13" s="12"/>
      <c r="D13" s="12">
        <v>82099.5</v>
      </c>
      <c r="E13" s="12"/>
    </row>
    <row r="14" spans="1:5" x14ac:dyDescent="0.3">
      <c r="A14" s="6" t="s">
        <v>69</v>
      </c>
      <c r="B14" s="12"/>
      <c r="C14" s="12">
        <v>85239</v>
      </c>
      <c r="D14" s="12"/>
      <c r="E14" s="12">
        <v>85239</v>
      </c>
    </row>
    <row r="15" spans="1:5" x14ac:dyDescent="0.3">
      <c r="A15" s="6" t="s">
        <v>32</v>
      </c>
      <c r="B15" s="12">
        <v>982429.5</v>
      </c>
      <c r="C15" s="12"/>
      <c r="D15" s="12">
        <v>982429.5</v>
      </c>
      <c r="E15" s="12"/>
    </row>
    <row r="16" spans="1:5" x14ac:dyDescent="0.3">
      <c r="A16" s="6" t="s">
        <v>70</v>
      </c>
      <c r="B16" s="12"/>
      <c r="C16" s="12">
        <v>62160</v>
      </c>
      <c r="D16" s="12"/>
      <c r="E16" s="12">
        <v>62160</v>
      </c>
    </row>
    <row r="17" spans="1:5" x14ac:dyDescent="0.3">
      <c r="A17" s="6" t="s">
        <v>71</v>
      </c>
      <c r="B17" s="12">
        <v>7145000</v>
      </c>
      <c r="C17" s="12"/>
      <c r="D17" s="12">
        <v>7145000</v>
      </c>
      <c r="E17" s="12"/>
    </row>
    <row r="18" spans="1:5" x14ac:dyDescent="0.3">
      <c r="A18" s="6" t="s">
        <v>72</v>
      </c>
      <c r="B18" s="12">
        <v>4859175</v>
      </c>
      <c r="C18" s="12">
        <v>6478900</v>
      </c>
      <c r="D18" s="12"/>
      <c r="E18" s="12">
        <v>1619725</v>
      </c>
    </row>
    <row r="19" spans="1:5" x14ac:dyDescent="0.3">
      <c r="A19" s="6" t="s">
        <v>47</v>
      </c>
      <c r="B19" s="12">
        <v>12000</v>
      </c>
      <c r="C19" s="12"/>
      <c r="D19" s="12">
        <v>12000</v>
      </c>
      <c r="E19" s="12"/>
    </row>
    <row r="20" spans="1:5" x14ac:dyDescent="0.3">
      <c r="A20" s="6" t="s">
        <v>12</v>
      </c>
      <c r="B20" s="12">
        <v>145000</v>
      </c>
      <c r="C20" s="12"/>
      <c r="D20" s="12">
        <v>145000</v>
      </c>
      <c r="E20" s="12"/>
    </row>
    <row r="21" spans="1:5" x14ac:dyDescent="0.3">
      <c r="A21" s="6" t="s">
        <v>62</v>
      </c>
      <c r="B21" s="12">
        <v>12000</v>
      </c>
      <c r="C21" s="12"/>
      <c r="D21" s="12">
        <v>12000</v>
      </c>
      <c r="E21" s="12"/>
    </row>
    <row r="22" spans="1:5" x14ac:dyDescent="0.3">
      <c r="A22" s="6" t="s">
        <v>73</v>
      </c>
      <c r="B22" s="12">
        <v>16000</v>
      </c>
      <c r="C22" s="12"/>
      <c r="D22" s="12">
        <v>16000</v>
      </c>
      <c r="E22" s="12"/>
    </row>
    <row r="23" spans="1:5" x14ac:dyDescent="0.3">
      <c r="A23" s="6" t="s">
        <v>44</v>
      </c>
      <c r="B23" s="12">
        <v>9702517.8560000006</v>
      </c>
      <c r="C23" s="12"/>
      <c r="D23" s="12">
        <v>9702517.8560000006</v>
      </c>
      <c r="E23" s="12"/>
    </row>
    <row r="24" spans="1:5" x14ac:dyDescent="0.3">
      <c r="A24" s="6" t="s">
        <v>74</v>
      </c>
      <c r="B24" s="12">
        <v>2000000</v>
      </c>
      <c r="C24" s="12"/>
      <c r="D24" s="12">
        <v>2000000</v>
      </c>
      <c r="E24" s="12"/>
    </row>
    <row r="25" spans="1:5" x14ac:dyDescent="0.3">
      <c r="A25" s="6" t="s">
        <v>45</v>
      </c>
      <c r="B25" s="12">
        <v>1405497.8542857142</v>
      </c>
      <c r="C25" s="12"/>
      <c r="D25" s="12">
        <v>1405497.8542857142</v>
      </c>
      <c r="E25" s="12"/>
    </row>
    <row r="26" spans="1:5" x14ac:dyDescent="0.3">
      <c r="A26" s="6" t="s">
        <v>75</v>
      </c>
      <c r="B26" s="12">
        <v>84535.714285714275</v>
      </c>
      <c r="C26" s="12">
        <v>2117770.5714285714</v>
      </c>
      <c r="D26" s="12"/>
      <c r="E26" s="12">
        <v>2033234.857142857</v>
      </c>
    </row>
    <row r="27" spans="1:5" x14ac:dyDescent="0.3">
      <c r="A27" s="6" t="s">
        <v>53</v>
      </c>
      <c r="B27" s="12">
        <v>1549272.857142857</v>
      </c>
      <c r="C27" s="12"/>
      <c r="D27" s="12">
        <v>1549272.857142857</v>
      </c>
      <c r="E27" s="12"/>
    </row>
    <row r="28" spans="1:5" x14ac:dyDescent="0.3">
      <c r="A28" s="6" t="s">
        <v>76</v>
      </c>
      <c r="B28" s="12">
        <v>124587</v>
      </c>
      <c r="C28" s="12"/>
      <c r="D28" s="12">
        <v>124587</v>
      </c>
      <c r="E28" s="12"/>
    </row>
    <row r="29" spans="1:5" x14ac:dyDescent="0.3">
      <c r="A29" s="6" t="s">
        <v>77</v>
      </c>
      <c r="B29" s="12">
        <v>4560</v>
      </c>
      <c r="C29" s="12"/>
      <c r="D29" s="12">
        <v>4560</v>
      </c>
      <c r="E29" s="12"/>
    </row>
    <row r="30" spans="1:5" x14ac:dyDescent="0.3">
      <c r="A30" s="6" t="s">
        <v>78</v>
      </c>
      <c r="B30" s="12"/>
      <c r="C30" s="12">
        <v>8975600</v>
      </c>
      <c r="D30" s="12"/>
      <c r="E30" s="12">
        <v>8975600</v>
      </c>
    </row>
    <row r="31" spans="1:5" x14ac:dyDescent="0.3">
      <c r="A31" s="6" t="s">
        <v>56</v>
      </c>
      <c r="B31" s="12">
        <v>250000</v>
      </c>
      <c r="C31" s="12">
        <v>7642200</v>
      </c>
      <c r="D31" s="12"/>
      <c r="E31" s="12">
        <v>7392200</v>
      </c>
    </row>
    <row r="32" spans="1:5" x14ac:dyDescent="0.3">
      <c r="A32" s="6" t="s">
        <v>21</v>
      </c>
      <c r="B32" s="12"/>
      <c r="C32" s="12">
        <v>6319080.2810000004</v>
      </c>
      <c r="D32" s="12"/>
      <c r="E32" s="12">
        <v>6319080.2810000004</v>
      </c>
    </row>
    <row r="33" spans="1:5" x14ac:dyDescent="0.3">
      <c r="A33" s="6" t="s">
        <v>79</v>
      </c>
      <c r="B33" s="12"/>
      <c r="C33" s="12">
        <v>3387082</v>
      </c>
      <c r="D33" s="12"/>
      <c r="E33" s="12">
        <v>3387082</v>
      </c>
    </row>
    <row r="34" spans="1:5" x14ac:dyDescent="0.3">
      <c r="A34" s="6" t="s">
        <v>51</v>
      </c>
      <c r="B34" s="12">
        <v>2232.1428571428569</v>
      </c>
      <c r="C34" s="12"/>
      <c r="D34" s="12">
        <v>2232.1428571428569</v>
      </c>
      <c r="E34" s="12"/>
    </row>
    <row r="35" spans="1:5" x14ac:dyDescent="0.3">
      <c r="A35" s="6" t="s">
        <v>14</v>
      </c>
      <c r="B35" s="12">
        <v>258790</v>
      </c>
      <c r="C35" s="12"/>
      <c r="D35" s="12">
        <v>258790</v>
      </c>
      <c r="E35" s="12"/>
    </row>
    <row r="36" spans="1:5" x14ac:dyDescent="0.3">
      <c r="A36" s="6" t="s">
        <v>80</v>
      </c>
      <c r="B36" s="12">
        <v>445550</v>
      </c>
      <c r="C36" s="12">
        <v>155942.5</v>
      </c>
      <c r="D36" s="12">
        <v>289607.5</v>
      </c>
      <c r="E36" s="12"/>
    </row>
    <row r="37" spans="1:5" x14ac:dyDescent="0.3">
      <c r="A37" s="6" t="s">
        <v>81</v>
      </c>
      <c r="B37" s="12">
        <v>1607.1428571428569</v>
      </c>
      <c r="C37" s="12"/>
      <c r="D37" s="12">
        <v>1607.1428571428569</v>
      </c>
      <c r="E37" s="12"/>
    </row>
    <row r="38" spans="1:5" x14ac:dyDescent="0.3">
      <c r="A38" s="6" t="s">
        <v>82</v>
      </c>
      <c r="B38" s="12">
        <v>80000</v>
      </c>
      <c r="C38" s="12"/>
      <c r="D38" s="12">
        <v>80000</v>
      </c>
      <c r="E38" s="12"/>
    </row>
    <row r="39" spans="1:5" x14ac:dyDescent="0.3">
      <c r="A39" s="6" t="s">
        <v>83</v>
      </c>
      <c r="B39" s="12">
        <v>50000</v>
      </c>
      <c r="C39" s="12"/>
      <c r="D39" s="12">
        <v>50000</v>
      </c>
      <c r="E39" s="12"/>
    </row>
    <row r="40" spans="1:5" x14ac:dyDescent="0.3">
      <c r="A40" s="6" t="s">
        <v>84</v>
      </c>
      <c r="B40" s="12">
        <v>2789000</v>
      </c>
      <c r="C40" s="12"/>
      <c r="D40" s="12">
        <v>2789000</v>
      </c>
      <c r="E40" s="12"/>
    </row>
    <row r="41" spans="1:5" x14ac:dyDescent="0.3">
      <c r="A41" s="6" t="s">
        <v>6</v>
      </c>
      <c r="B41" s="12">
        <v>8956600</v>
      </c>
      <c r="C41" s="12"/>
      <c r="D41" s="12">
        <v>8956600</v>
      </c>
      <c r="E41" s="12"/>
    </row>
    <row r="42" spans="1:5" x14ac:dyDescent="0.3">
      <c r="A42" s="6" t="s">
        <v>85</v>
      </c>
      <c r="B42" s="12"/>
      <c r="C42" s="12">
        <v>4569720</v>
      </c>
      <c r="D42" s="12"/>
      <c r="E42" s="12">
        <v>4569720</v>
      </c>
    </row>
    <row r="43" spans="1:5" x14ac:dyDescent="0.3">
      <c r="A43" s="6" t="s">
        <v>86</v>
      </c>
      <c r="B43" s="12">
        <v>4672637.1428571418</v>
      </c>
      <c r="C43" s="12"/>
      <c r="D43" s="12">
        <v>4672637.1428571418</v>
      </c>
      <c r="E43" s="12"/>
    </row>
    <row r="44" spans="1:5" x14ac:dyDescent="0.3">
      <c r="A44" s="6" t="s">
        <v>29</v>
      </c>
      <c r="B44" s="12">
        <v>704464.28571428568</v>
      </c>
      <c r="C44" s="12">
        <v>17648085.428571429</v>
      </c>
      <c r="D44" s="12"/>
      <c r="E44" s="12">
        <v>16943621.142857142</v>
      </c>
    </row>
    <row r="45" spans="1:5" x14ac:dyDescent="0.3">
      <c r="A45" s="14" t="s">
        <v>87</v>
      </c>
      <c r="B45" s="15">
        <v>70126029.77700001</v>
      </c>
      <c r="C45" s="15">
        <v>70126029.781000003</v>
      </c>
      <c r="D45" s="19">
        <f>SUM(D4:D44)</f>
        <v>56148975.277000003</v>
      </c>
      <c r="E45" s="19">
        <f>SUM(E4:E44)</f>
        <v>56148975.280999996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172E5-87AA-4148-8DEB-68694D78E5C6}">
  <dimension ref="B2:E74"/>
  <sheetViews>
    <sheetView topLeftCell="A49" workbookViewId="0">
      <selection activeCell="B65" sqref="B65:D74"/>
    </sheetView>
  </sheetViews>
  <sheetFormatPr baseColWidth="10" defaultRowHeight="14.4" x14ac:dyDescent="0.3"/>
  <cols>
    <col min="2" max="2" width="30.77734375" bestFit="1" customWidth="1"/>
    <col min="3" max="4" width="15.33203125" bestFit="1" customWidth="1"/>
  </cols>
  <sheetData>
    <row r="2" spans="2:4" x14ac:dyDescent="0.3">
      <c r="B2" s="16" t="s">
        <v>92</v>
      </c>
      <c r="C2" s="13" t="s">
        <v>93</v>
      </c>
      <c r="D2" s="13" t="s">
        <v>94</v>
      </c>
    </row>
    <row r="3" spans="2:4" x14ac:dyDescent="0.3">
      <c r="B3" s="6" t="s">
        <v>25</v>
      </c>
      <c r="C3" s="12"/>
      <c r="D3" s="12"/>
    </row>
    <row r="4" spans="2:4" x14ac:dyDescent="0.3">
      <c r="B4" s="6" t="s">
        <v>18</v>
      </c>
      <c r="C4" s="12">
        <v>198730</v>
      </c>
      <c r="D4" s="12"/>
    </row>
    <row r="5" spans="2:4" x14ac:dyDescent="0.3">
      <c r="B5" s="6" t="s">
        <v>57</v>
      </c>
      <c r="C5" s="12">
        <v>7901792.2810000004</v>
      </c>
      <c r="D5" s="12"/>
    </row>
    <row r="6" spans="2:4" x14ac:dyDescent="0.3">
      <c r="B6" s="6" t="s">
        <v>66</v>
      </c>
      <c r="C6" s="12">
        <v>470300</v>
      </c>
      <c r="D6" s="12"/>
    </row>
    <row r="7" spans="2:4" x14ac:dyDescent="0.3">
      <c r="B7" s="6" t="s">
        <v>67</v>
      </c>
      <c r="C7" s="12">
        <v>1200</v>
      </c>
      <c r="D7" s="12"/>
    </row>
    <row r="8" spans="2:4" x14ac:dyDescent="0.3">
      <c r="B8" s="6" t="s">
        <v>19</v>
      </c>
      <c r="C8" s="12">
        <v>96301</v>
      </c>
      <c r="D8" s="12"/>
    </row>
    <row r="9" spans="2:4" x14ac:dyDescent="0.3">
      <c r="B9" s="6" t="s">
        <v>43</v>
      </c>
      <c r="C9" s="12">
        <v>594937</v>
      </c>
      <c r="D9" s="12"/>
    </row>
    <row r="10" spans="2:4" x14ac:dyDescent="0.3">
      <c r="B10" s="6" t="s">
        <v>5</v>
      </c>
      <c r="C10" s="12">
        <v>2511560</v>
      </c>
      <c r="D10" s="12"/>
    </row>
    <row r="11" spans="2:4" x14ac:dyDescent="0.3">
      <c r="B11" s="6" t="s">
        <v>68</v>
      </c>
      <c r="C11" s="12">
        <v>11461511</v>
      </c>
      <c r="D11" s="12"/>
    </row>
    <row r="12" spans="2:4" x14ac:dyDescent="0.3">
      <c r="B12" s="6" t="s">
        <v>64</v>
      </c>
      <c r="C12" s="12">
        <v>78960</v>
      </c>
      <c r="D12" s="12"/>
    </row>
    <row r="13" spans="2:4" x14ac:dyDescent="0.3">
      <c r="B13" s="6" t="s">
        <v>69</v>
      </c>
      <c r="C13" s="12"/>
      <c r="D13" s="12">
        <v>82099.5</v>
      </c>
    </row>
    <row r="14" spans="2:4" x14ac:dyDescent="0.3">
      <c r="B14" s="6" t="s">
        <v>32</v>
      </c>
      <c r="C14" s="12">
        <v>909194</v>
      </c>
      <c r="D14" s="12"/>
    </row>
    <row r="15" spans="2:4" x14ac:dyDescent="0.3">
      <c r="B15" s="6" t="s">
        <v>70</v>
      </c>
      <c r="C15" s="12"/>
      <c r="D15" s="12">
        <v>53924.5</v>
      </c>
    </row>
    <row r="16" spans="2:4" x14ac:dyDescent="0.3">
      <c r="B16" s="6" t="s">
        <v>71</v>
      </c>
      <c r="C16" s="12">
        <v>7145000</v>
      </c>
      <c r="D16" s="12"/>
    </row>
    <row r="17" spans="2:4" x14ac:dyDescent="0.3">
      <c r="B17" s="6" t="s">
        <v>72</v>
      </c>
      <c r="C17" s="12"/>
      <c r="D17" s="12">
        <v>6478900</v>
      </c>
    </row>
    <row r="18" spans="2:4" x14ac:dyDescent="0.3">
      <c r="B18" s="6" t="s">
        <v>47</v>
      </c>
      <c r="C18" s="12">
        <v>12000</v>
      </c>
      <c r="D18" s="12"/>
    </row>
    <row r="19" spans="2:4" x14ac:dyDescent="0.3">
      <c r="B19" s="6" t="s">
        <v>12</v>
      </c>
      <c r="C19" s="12">
        <v>145000</v>
      </c>
      <c r="D19" s="12"/>
    </row>
    <row r="20" spans="2:4" x14ac:dyDescent="0.3">
      <c r="B20" s="6" t="s">
        <v>62</v>
      </c>
      <c r="C20" s="12">
        <v>6000</v>
      </c>
      <c r="D20" s="12"/>
    </row>
    <row r="21" spans="2:4" x14ac:dyDescent="0.3">
      <c r="B21" s="6" t="s">
        <v>73</v>
      </c>
      <c r="C21" s="12">
        <v>8000</v>
      </c>
      <c r="D21" s="12"/>
    </row>
    <row r="22" spans="2:4" x14ac:dyDescent="0.3">
      <c r="B22" s="6" t="s">
        <v>44</v>
      </c>
      <c r="C22" s="12">
        <v>7958642.8560000006</v>
      </c>
      <c r="D22" s="12"/>
    </row>
    <row r="23" spans="2:4" x14ac:dyDescent="0.3">
      <c r="B23" s="6" t="s">
        <v>74</v>
      </c>
      <c r="C23" s="12">
        <v>2000000</v>
      </c>
      <c r="D23" s="12"/>
    </row>
    <row r="24" spans="2:4" x14ac:dyDescent="0.3">
      <c r="B24" s="6" t="s">
        <v>45</v>
      </c>
      <c r="C24" s="12">
        <v>923354.99714285717</v>
      </c>
      <c r="D24" s="12"/>
    </row>
    <row r="25" spans="2:4" x14ac:dyDescent="0.3">
      <c r="B25" s="6" t="s">
        <v>75</v>
      </c>
      <c r="C25" s="12"/>
      <c r="D25" s="12">
        <v>2117770.5714285714</v>
      </c>
    </row>
    <row r="26" spans="2:4" x14ac:dyDescent="0.3">
      <c r="B26" s="6" t="s">
        <v>53</v>
      </c>
      <c r="C26" s="12">
        <v>1549272.857142857</v>
      </c>
      <c r="D26" s="12"/>
    </row>
    <row r="27" spans="2:4" x14ac:dyDescent="0.3">
      <c r="B27" s="6" t="s">
        <v>76</v>
      </c>
      <c r="C27" s="12">
        <v>124587</v>
      </c>
      <c r="D27" s="12"/>
    </row>
    <row r="28" spans="2:4" x14ac:dyDescent="0.3">
      <c r="B28" s="6" t="s">
        <v>77</v>
      </c>
      <c r="C28" s="12">
        <v>4560</v>
      </c>
      <c r="D28" s="12"/>
    </row>
    <row r="29" spans="2:4" x14ac:dyDescent="0.3">
      <c r="B29" s="6" t="s">
        <v>78</v>
      </c>
      <c r="C29" s="12"/>
      <c r="D29" s="12">
        <v>8975600</v>
      </c>
    </row>
    <row r="30" spans="2:4" x14ac:dyDescent="0.3">
      <c r="B30" s="6" t="s">
        <v>56</v>
      </c>
      <c r="C30" s="12"/>
      <c r="D30" s="12">
        <v>7642200</v>
      </c>
    </row>
    <row r="31" spans="2:4" x14ac:dyDescent="0.3">
      <c r="B31" s="6" t="s">
        <v>21</v>
      </c>
      <c r="C31" s="12"/>
      <c r="D31" s="12">
        <v>6319080.2810000004</v>
      </c>
    </row>
    <row r="32" spans="2:4" x14ac:dyDescent="0.3">
      <c r="B32" s="6" t="s">
        <v>79</v>
      </c>
      <c r="C32" s="12"/>
      <c r="D32" s="12">
        <v>3387082</v>
      </c>
    </row>
    <row r="33" spans="2:4" x14ac:dyDescent="0.3">
      <c r="B33" s="6" t="s">
        <v>51</v>
      </c>
      <c r="C33" s="12">
        <v>2232.1428571428569</v>
      </c>
      <c r="D33" s="12"/>
    </row>
    <row r="34" spans="2:4" x14ac:dyDescent="0.3">
      <c r="B34" s="6" t="s">
        <v>14</v>
      </c>
      <c r="C34" s="12">
        <v>258790</v>
      </c>
      <c r="D34" s="12"/>
    </row>
    <row r="35" spans="2:4" x14ac:dyDescent="0.3">
      <c r="B35" s="6" t="s">
        <v>80</v>
      </c>
      <c r="C35" s="12">
        <v>445550</v>
      </c>
      <c r="D35" s="12"/>
    </row>
    <row r="36" spans="2:4" x14ac:dyDescent="0.3">
      <c r="B36" s="6" t="s">
        <v>81</v>
      </c>
      <c r="C36" s="12">
        <v>1607.1428571428569</v>
      </c>
      <c r="D36" s="12"/>
    </row>
    <row r="37" spans="2:4" x14ac:dyDescent="0.3">
      <c r="B37" s="6" t="s">
        <v>82</v>
      </c>
      <c r="C37" s="12">
        <v>40000</v>
      </c>
      <c r="D37" s="12"/>
    </row>
    <row r="38" spans="2:4" x14ac:dyDescent="0.3">
      <c r="B38" s="6" t="s">
        <v>83</v>
      </c>
      <c r="C38" s="12">
        <v>25000</v>
      </c>
      <c r="D38" s="12"/>
    </row>
    <row r="39" spans="2:4" x14ac:dyDescent="0.3">
      <c r="B39" s="6" t="s">
        <v>84</v>
      </c>
      <c r="C39" s="12">
        <v>2789000</v>
      </c>
      <c r="D39" s="12"/>
    </row>
    <row r="40" spans="2:4" x14ac:dyDescent="0.3">
      <c r="B40" s="6" t="s">
        <v>6</v>
      </c>
      <c r="C40" s="12">
        <v>8956600</v>
      </c>
      <c r="D40" s="12"/>
    </row>
    <row r="41" spans="2:4" x14ac:dyDescent="0.3">
      <c r="B41" s="6" t="s">
        <v>85</v>
      </c>
      <c r="C41" s="12"/>
      <c r="D41" s="12">
        <v>4569720</v>
      </c>
    </row>
    <row r="42" spans="2:4" x14ac:dyDescent="0.3">
      <c r="B42" s="6" t="s">
        <v>86</v>
      </c>
      <c r="C42" s="12">
        <v>654780</v>
      </c>
      <c r="D42" s="12"/>
    </row>
    <row r="43" spans="2:4" x14ac:dyDescent="0.3">
      <c r="B43" s="6" t="s">
        <v>29</v>
      </c>
      <c r="C43" s="12"/>
      <c r="D43" s="12">
        <v>17648085.428571429</v>
      </c>
    </row>
    <row r="44" spans="2:4" x14ac:dyDescent="0.3">
      <c r="B44" s="2" t="s">
        <v>96</v>
      </c>
      <c r="C44" s="3">
        <v>8235.5</v>
      </c>
      <c r="D44" s="3"/>
    </row>
    <row r="45" spans="2:4" x14ac:dyDescent="0.3">
      <c r="B45" s="2" t="s">
        <v>97</v>
      </c>
      <c r="C45" s="3">
        <v>3139.5</v>
      </c>
      <c r="D45" s="3"/>
    </row>
    <row r="46" spans="2:4" x14ac:dyDescent="0.3">
      <c r="B46" s="2" t="s">
        <v>57</v>
      </c>
      <c r="C46" s="3"/>
      <c r="D46" s="3">
        <v>11375</v>
      </c>
    </row>
    <row r="47" spans="2:4" x14ac:dyDescent="0.3">
      <c r="B47" s="2" t="s">
        <v>99</v>
      </c>
      <c r="C47" s="3">
        <v>1250750</v>
      </c>
      <c r="D47" s="3"/>
    </row>
    <row r="48" spans="2:4" x14ac:dyDescent="0.3">
      <c r="B48" s="2" t="s">
        <v>43</v>
      </c>
      <c r="C48" s="3"/>
      <c r="D48" s="3">
        <v>1250750</v>
      </c>
    </row>
    <row r="49" spans="2:4" x14ac:dyDescent="0.3">
      <c r="B49" s="2" t="s">
        <v>29</v>
      </c>
      <c r="C49" s="3">
        <v>704464.28571428568</v>
      </c>
      <c r="D49" s="3"/>
    </row>
    <row r="50" spans="2:4" x14ac:dyDescent="0.3">
      <c r="B50" s="2" t="s">
        <v>75</v>
      </c>
      <c r="C50" s="3">
        <v>84535.714285714275</v>
      </c>
      <c r="D50" s="3"/>
    </row>
    <row r="51" spans="2:4" x14ac:dyDescent="0.3">
      <c r="B51" s="2" t="s">
        <v>5</v>
      </c>
      <c r="C51" s="3"/>
      <c r="D51" s="3">
        <v>789000</v>
      </c>
    </row>
    <row r="52" spans="2:4" x14ac:dyDescent="0.3">
      <c r="B52" s="2" t="s">
        <v>99</v>
      </c>
      <c r="C52" s="3">
        <v>493124.99999999994</v>
      </c>
      <c r="D52" s="3"/>
    </row>
    <row r="53" spans="2:4" x14ac:dyDescent="0.3">
      <c r="B53" s="2" t="s">
        <v>17</v>
      </c>
      <c r="C53" s="3"/>
      <c r="D53" s="3">
        <v>493124.99999999994</v>
      </c>
    </row>
    <row r="54" spans="2:4" x14ac:dyDescent="0.3">
      <c r="B54" s="2" t="s">
        <v>30</v>
      </c>
      <c r="C54" s="12">
        <v>394500</v>
      </c>
      <c r="D54" s="3"/>
    </row>
    <row r="55" spans="2:4" x14ac:dyDescent="0.3">
      <c r="B55" s="2" t="s">
        <v>5</v>
      </c>
      <c r="C55" s="3"/>
      <c r="D55" s="3">
        <v>394500</v>
      </c>
    </row>
    <row r="56" spans="2:4" x14ac:dyDescent="0.3">
      <c r="B56" s="2" t="s">
        <v>86</v>
      </c>
      <c r="C56" s="3">
        <v>4017857.1428571423</v>
      </c>
      <c r="D56" s="3"/>
    </row>
    <row r="57" spans="2:4" x14ac:dyDescent="0.3">
      <c r="B57" s="2" t="s">
        <v>23</v>
      </c>
      <c r="C57" s="3">
        <v>482142.85714285704</v>
      </c>
      <c r="D57" s="3"/>
    </row>
    <row r="58" spans="2:4" x14ac:dyDescent="0.3">
      <c r="B58" s="2" t="s">
        <v>25</v>
      </c>
      <c r="C58" s="3"/>
      <c r="D58" s="3">
        <v>4500000</v>
      </c>
    </row>
    <row r="59" spans="2:4" x14ac:dyDescent="0.3">
      <c r="B59" s="2" t="s">
        <v>56</v>
      </c>
      <c r="C59" s="3">
        <v>250000</v>
      </c>
      <c r="D59" s="3"/>
    </row>
    <row r="60" spans="2:4" x14ac:dyDescent="0.3">
      <c r="B60" s="2" t="s">
        <v>57</v>
      </c>
      <c r="C60" s="3"/>
      <c r="D60" s="3">
        <v>250000</v>
      </c>
    </row>
    <row r="61" spans="2:4" x14ac:dyDescent="0.3">
      <c r="B61" s="2" t="s">
        <v>72</v>
      </c>
      <c r="C61" s="3">
        <v>4859175</v>
      </c>
      <c r="D61" s="3"/>
    </row>
    <row r="62" spans="2:4" x14ac:dyDescent="0.3">
      <c r="B62" s="2" t="s">
        <v>26</v>
      </c>
      <c r="C62" s="3"/>
      <c r="D62" s="3">
        <v>4859175</v>
      </c>
    </row>
    <row r="63" spans="2:4" x14ac:dyDescent="0.3">
      <c r="B63" s="2" t="s">
        <v>57</v>
      </c>
      <c r="C63" s="12">
        <v>155942.5</v>
      </c>
      <c r="D63" s="3"/>
    </row>
    <row r="64" spans="2:4" x14ac:dyDescent="0.3">
      <c r="B64" s="2" t="s">
        <v>16</v>
      </c>
      <c r="C64" s="3"/>
      <c r="D64" s="3">
        <v>155942.5</v>
      </c>
    </row>
    <row r="65" spans="2:5" x14ac:dyDescent="0.3">
      <c r="B65" s="2" t="s">
        <v>59</v>
      </c>
      <c r="C65" s="3">
        <v>25000</v>
      </c>
      <c r="D65" s="3"/>
    </row>
    <row r="66" spans="2:5" x14ac:dyDescent="0.3">
      <c r="B66" s="2" t="s">
        <v>60</v>
      </c>
      <c r="C66" s="3">
        <v>40000</v>
      </c>
      <c r="D66" s="3"/>
    </row>
    <row r="67" spans="2:5" x14ac:dyDescent="0.3">
      <c r="B67" s="2" t="s">
        <v>61</v>
      </c>
      <c r="C67" s="3">
        <v>8000</v>
      </c>
      <c r="D67" s="3"/>
    </row>
    <row r="68" spans="2:5" x14ac:dyDescent="0.3">
      <c r="B68" s="2" t="s">
        <v>62</v>
      </c>
      <c r="C68" s="3">
        <v>6000</v>
      </c>
      <c r="D68" s="3"/>
    </row>
    <row r="69" spans="2:5" x14ac:dyDescent="0.3">
      <c r="B69" s="2" t="s">
        <v>63</v>
      </c>
      <c r="C69" s="3">
        <v>1200</v>
      </c>
      <c r="D69" s="3"/>
    </row>
    <row r="70" spans="2:5" x14ac:dyDescent="0.3">
      <c r="B70" s="2" t="s">
        <v>10</v>
      </c>
      <c r="C70" s="3">
        <v>2500</v>
      </c>
      <c r="D70" s="3"/>
    </row>
    <row r="71" spans="2:5" x14ac:dyDescent="0.3">
      <c r="B71" s="2" t="s">
        <v>32</v>
      </c>
      <c r="C71" s="3">
        <v>10009.300000000001</v>
      </c>
      <c r="D71" s="3"/>
    </row>
    <row r="72" spans="2:5" x14ac:dyDescent="0.3">
      <c r="B72" s="2" t="s">
        <v>8</v>
      </c>
      <c r="C72" s="3"/>
      <c r="D72" s="3">
        <v>10009.300000000001</v>
      </c>
    </row>
    <row r="73" spans="2:5" x14ac:dyDescent="0.3">
      <c r="B73" s="2" t="s">
        <v>11</v>
      </c>
      <c r="C73" s="3"/>
      <c r="D73" s="3">
        <v>3815.7000000000003</v>
      </c>
    </row>
    <row r="74" spans="2:5" x14ac:dyDescent="0.3">
      <c r="B74" s="2" t="s">
        <v>37</v>
      </c>
      <c r="C74" s="3"/>
      <c r="D74" s="3">
        <v>78884.3</v>
      </c>
      <c r="E74">
        <v>78884.3</v>
      </c>
    </row>
  </sheetData>
  <autoFilter ref="B2:D74" xr:uid="{04E172E5-87AA-4148-8DEB-68694D78E5C6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Apertura y jornalización</vt:lpstr>
      <vt:lpstr>Balance de saldos junio</vt:lpstr>
      <vt:lpstr>Apertura y joranilización julio</vt:lpstr>
      <vt:lpstr>Balance de saldos julio</vt:lpstr>
      <vt:lpstr>Datos julio</vt:lpstr>
      <vt:lpstr>Datos junio</vt:lpstr>
      <vt:lpstr>Hoja5</vt:lpstr>
      <vt:lpstr>Hoja4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elisa lopez</dc:creator>
  <cp:lastModifiedBy>gersongil411@gmail.com</cp:lastModifiedBy>
  <dcterms:created xsi:type="dcterms:W3CDTF">2024-03-27T01:22:59Z</dcterms:created>
  <dcterms:modified xsi:type="dcterms:W3CDTF">2024-04-14T17:22:32Z</dcterms:modified>
</cp:coreProperties>
</file>