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1435540-672C-474F-8B77-51CB600ACF44}" xr6:coauthVersionLast="47" xr6:coauthVersionMax="47" xr10:uidLastSave="{00000000-0000-0000-0000-000000000000}"/>
  <bookViews>
    <workbookView xWindow="-108" yWindow="-108" windowWidth="23256" windowHeight="12456" xr2:uid="{32E572D6-C104-4FBC-8218-5DE78E678457}"/>
  </bookViews>
  <sheets>
    <sheet name="NAME" sheetId="8" r:id="rId1"/>
    <sheet name="Asian paints" sheetId="2" r:id="rId2"/>
    <sheet name="Hcl technologies" sheetId="4" r:id="rId3"/>
    <sheet name="ALTMAN Z SCORE(manufacturing)" sheetId="1" r:id="rId4"/>
    <sheet name="ALTMAN Z SCORE(NON-MANUFACT)" sheetId="5" r:id="rId5"/>
    <sheet name="Beneish M-score(Asian paints)" sheetId="6" r:id="rId6"/>
    <sheet name="Piotroski F Score 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F13" i="6"/>
  <c r="G9" i="6"/>
  <c r="F9" i="6"/>
  <c r="G8" i="6"/>
  <c r="F8" i="6"/>
  <c r="G11" i="6"/>
  <c r="F11" i="6"/>
  <c r="G18" i="7"/>
  <c r="G17" i="7"/>
  <c r="F17" i="7"/>
  <c r="E17" i="7"/>
  <c r="G16" i="7"/>
  <c r="F16" i="7"/>
  <c r="E16" i="7"/>
  <c r="Q14" i="2"/>
  <c r="R14" i="2"/>
  <c r="S14" i="2"/>
  <c r="T14" i="2"/>
  <c r="P14" i="2"/>
  <c r="G14" i="7"/>
  <c r="F10" i="7"/>
  <c r="G10" i="7" s="1"/>
  <c r="F9" i="7"/>
  <c r="F7" i="7"/>
  <c r="G9" i="7"/>
  <c r="G7" i="7"/>
  <c r="G13" i="7"/>
  <c r="F13" i="7"/>
  <c r="E13" i="7"/>
  <c r="G12" i="7"/>
  <c r="F12" i="7"/>
  <c r="E12" i="7"/>
  <c r="E10" i="7"/>
  <c r="P15" i="2"/>
  <c r="G8" i="7"/>
  <c r="F8" i="7"/>
  <c r="F15" i="6" l="1"/>
  <c r="H15" i="6" s="1"/>
  <c r="Q15" i="2"/>
  <c r="R15" i="2"/>
  <c r="S15" i="2"/>
  <c r="T15" i="2"/>
  <c r="G14" i="6"/>
  <c r="F14" i="6"/>
  <c r="H13" i="6"/>
  <c r="G12" i="6"/>
  <c r="F12" i="6"/>
  <c r="F10" i="6"/>
  <c r="H11" i="6"/>
  <c r="G10" i="6"/>
  <c r="H9" i="6"/>
  <c r="H8" i="6"/>
  <c r="C14" i="5"/>
  <c r="D14" i="5"/>
  <c r="E14" i="5"/>
  <c r="F14" i="5"/>
  <c r="B14" i="5"/>
  <c r="C13" i="5"/>
  <c r="D13" i="5"/>
  <c r="E13" i="5"/>
  <c r="F13" i="5"/>
  <c r="C12" i="5"/>
  <c r="D12" i="5"/>
  <c r="E12" i="5"/>
  <c r="F12" i="5"/>
  <c r="C11" i="5"/>
  <c r="D11" i="5"/>
  <c r="E11" i="5"/>
  <c r="F11" i="5"/>
  <c r="B13" i="5"/>
  <c r="B12" i="5"/>
  <c r="B11" i="5"/>
  <c r="C10" i="5"/>
  <c r="D10" i="5"/>
  <c r="E10" i="5"/>
  <c r="F10" i="5"/>
  <c r="B10" i="5"/>
  <c r="C15" i="1"/>
  <c r="D15" i="1"/>
  <c r="E15" i="1"/>
  <c r="F15" i="1"/>
  <c r="B15" i="1"/>
  <c r="C14" i="1"/>
  <c r="D14" i="1"/>
  <c r="E14" i="1"/>
  <c r="F14" i="1"/>
  <c r="B14" i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B11" i="1"/>
  <c r="C10" i="1"/>
  <c r="D10" i="1"/>
  <c r="E10" i="1"/>
  <c r="F10" i="1"/>
  <c r="B10" i="1"/>
  <c r="H16" i="6" l="1"/>
  <c r="H14" i="6"/>
  <c r="H10" i="6"/>
  <c r="H12" i="6"/>
</calcChain>
</file>

<file path=xl/sharedStrings.xml><?xml version="1.0" encoding="utf-8"?>
<sst xmlns="http://schemas.openxmlformats.org/spreadsheetml/2006/main" count="371" uniqueCount="197">
  <si>
    <t>Altman’s Z-Score model is a numerical measurement that is used to predict the chances of a business going bankrupt in the next two years. The model was developed by American finance professor Edward Altman in 1968 as a measure of the financial stability of companies.</t>
  </si>
  <si>
    <t>PARTICULARS</t>
  </si>
  <si>
    <t>X1</t>
  </si>
  <si>
    <t>X2</t>
  </si>
  <si>
    <t>X3</t>
  </si>
  <si>
    <t>X4</t>
  </si>
  <si>
    <t>X5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</si>
  <si>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</si>
  <si>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</si>
  <si>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</si>
  <si>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</si>
  <si>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</si>
  <si>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</si>
  <si>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</si>
  <si>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</si>
  <si>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</si>
  <si>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</si>
  <si>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</si>
  <si>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</si>
  <si>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</si>
  <si>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</si>
  <si>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</si>
  <si>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</si>
  <si>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</si>
  <si>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</si>
  <si>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</si>
  <si>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</si>
  <si>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</si>
  <si>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</si>
  <si>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</si>
  <si>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</si>
  <si>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</si>
  <si>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</si>
  <si>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</si>
  <si>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</si>
  <si>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</si>
  <si>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</si>
  <si>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</si>
  <si>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</si>
  <si>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</si>
  <si>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</si>
  <si>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</si>
  <si>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</si>
  <si>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</si>
  <si>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</si>
  <si>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</si>
  <si>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</si>
  <si>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</si>
  <si>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</si>
  <si>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</si>
  <si>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</si>
  <si>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</si>
  <si>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CIF VALUE OF IMPORTS</t>
  </si>
  <si>
    <t>Raw Materials</t>
  </si>
  <si>
    <t>Stores, Spares And Loose Tools</t>
  </si>
  <si>
    <t>Trade/Other Goods</t>
  </si>
  <si>
    <t>Capital Goods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</si>
  <si>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</si>
  <si>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</si>
  <si>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</si>
  <si>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</si>
  <si>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</si>
  <si>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</si>
  <si>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</si>
  <si>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</si>
  <si>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</si>
  <si>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</si>
  <si>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</si>
  <si>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</si>
  <si>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</si>
  <si>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</si>
  <si>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</si>
  <si>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</si>
  <si>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</si>
  <si>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</si>
  <si>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</si>
  <si>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</si>
  <si>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</si>
  <si>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</si>
  <si>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</si>
  <si>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</si>
  <si>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</si>
  <si>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</si>
  <si>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</si>
  <si>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</si>
  <si>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</si>
  <si>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</si>
  <si>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</si>
  <si>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</si>
  <si>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</si>
  <si>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</si>
  <si>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</si>
  <si>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</si>
  <si>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</si>
  <si>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</si>
  <si>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</si>
  <si>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</si>
  <si>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</si>
  <si>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</si>
  <si>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</si>
  <si>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</si>
  <si>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</si>
  <si>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</si>
  <si>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</si>
  <si>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</si>
  <si>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 STORES, SPARES AND LOOSE TOOLS</t>
  </si>
  <si>
    <t>Imported Raw Materials</t>
  </si>
  <si>
    <t>Indigenous Raw Materials</t>
  </si>
  <si>
    <t>STORES, SPARES AND LOOSE TOOLS</t>
  </si>
  <si>
    <t>Imported Stores And Spares</t>
  </si>
  <si>
    <t>Indigenous Stores And Spares</t>
  </si>
  <si>
    <t>DIVIDEND AND DIVIDEND PERCENTAGE</t>
  </si>
  <si>
    <t>Equity Share Dividend</t>
  </si>
  <si>
    <t>Tax On Dividend</t>
  </si>
  <si>
    <t>Equity Dividend Rate (%)</t>
  </si>
  <si>
    <t>Annual</t>
  </si>
  <si>
    <t>Sales</t>
  </si>
  <si>
    <t>Total Income</t>
  </si>
  <si>
    <t>Total Expenditure</t>
  </si>
  <si>
    <t>EBIT</t>
  </si>
  <si>
    <t>Interest</t>
  </si>
  <si>
    <t>Tax</t>
  </si>
  <si>
    <t>Net Profit</t>
  </si>
  <si>
    <t>MANUFACTURING FIRM</t>
  </si>
  <si>
    <t>BALANCE SHEET OF ASIAN PAINTS (in Rs. Cr.)</t>
  </si>
  <si>
    <t>BALANCE SHEET OF ASIAN PAINTS</t>
  </si>
  <si>
    <t>INCOME STATEMENT OF ASIAN PAINTS</t>
  </si>
  <si>
    <t>PROFIT &amp; LOSS ACCOUNT OF ASIAN PAINTS (in Rs. Cr.)</t>
  </si>
  <si>
    <t>NON-MANUFACTURING FIRM</t>
  </si>
  <si>
    <t>BALANCE SHEET OF HCL TECHNOLOGIES</t>
  </si>
  <si>
    <t>INCOME STATEMENT OF HCL TECHNOLOGIES</t>
  </si>
  <si>
    <t>Quarterly</t>
  </si>
  <si>
    <t>BALANCE SHEET OF HCL TECHNOLOGIES (in Rs. Cr.)</t>
  </si>
  <si>
    <t>PROFIT &amp; LOSS ACCOUNT OF HCL TECHNOLOGIES (in Rs. Cr.)</t>
  </si>
  <si>
    <t>ASIAN PAINTS</t>
  </si>
  <si>
    <t>Share price</t>
  </si>
  <si>
    <t>No of outstanding shares</t>
  </si>
  <si>
    <t>Z SCORE</t>
  </si>
  <si>
    <t>HCL TECHNOLOGIES</t>
  </si>
  <si>
    <t>FOR MANUFACTURING FIRM (ASIAN PAINTS)</t>
  </si>
  <si>
    <t>FOR NON-MANUFACTURING FIRM (HCL TECHNOLOGIES)</t>
  </si>
  <si>
    <t>The Beneish M-score, also known as the M-Score, is a model developed by Professor Messod D. Beneish to identify potential earnings manipulation or financial fraud by examining a set of accounting-based ratios.</t>
  </si>
  <si>
    <t>Financial Ratios Indexes</t>
  </si>
  <si>
    <t>Day Sales in Receivables Index (DSRI)</t>
  </si>
  <si>
    <t>Gross Margin Index (GMI)</t>
  </si>
  <si>
    <t>Asset Quality Index (AQI)</t>
  </si>
  <si>
    <t>Sales Growth Index (SGI)</t>
  </si>
  <si>
    <t>Depreciation Index (DEPI)</t>
  </si>
  <si>
    <t>Selling, General, &amp; Admin. Expenses Index (SGAI)</t>
  </si>
  <si>
    <t>Leverage Index (LVGI)</t>
  </si>
  <si>
    <t>Total Accruals to Total Assets (TATA)</t>
  </si>
  <si>
    <t>Beneish M Score</t>
  </si>
  <si>
    <t>ASIAN PAINTS(In Cr.)</t>
  </si>
  <si>
    <t>Cashflow from operations</t>
  </si>
  <si>
    <t>INDEX</t>
  </si>
  <si>
    <t>Interpretation</t>
  </si>
  <si>
    <t>Beneish M Score &lt; -2.22: Company is not likely to have manipulated their earnings</t>
  </si>
  <si>
    <t>Beneish M Score &gt; -2.22: Company is likely to have manipulated their earnings</t>
  </si>
  <si>
    <t>Hypothetical Inc. is not likely to have manipulated their earnings.</t>
  </si>
  <si>
    <t>Profitability</t>
  </si>
  <si>
    <t>Leverage, Liquidity, Source of Funds</t>
  </si>
  <si>
    <t>Operating Efficiency</t>
  </si>
  <si>
    <t xml:space="preserve">The Piotroski F-score is a scoring system and it is used to assess the financial strength and quality of a company based on its financial statements. The F-Score consists of nine financial criteria, each assigned a value of 0 or 1, with a higher score indicating better financial health. </t>
  </si>
  <si>
    <t>Return on assets (ROA)</t>
  </si>
  <si>
    <t>Cashflow return on assets (CFROA)</t>
  </si>
  <si>
    <t>Change in return on assets (∆ROA)</t>
  </si>
  <si>
    <t>Quality of earnings (ACCRUAL)</t>
  </si>
  <si>
    <t>Change in gearing or leverage (∆LEVER)</t>
  </si>
  <si>
    <t>Change in working capital (∆LIQUIDITY)</t>
  </si>
  <si>
    <t>Change in shares in issue (EQ_OFFER)</t>
  </si>
  <si>
    <t>Change in gross margin (∆MARGIN)</t>
  </si>
  <si>
    <t>Change in asset turnover (∆TURN)</t>
  </si>
  <si>
    <t>net income before extraordinary items for the year/total assets at the beginning of the year. Score 1 if positive, 0 if negative Score 1 if positive, 0 if negative.</t>
  </si>
  <si>
    <t>operating cash flow/total assets at the beginning of the year. Score 1 if positive, 0 if negative</t>
  </si>
  <si>
    <t>compare cashflow return on assets(2) to return on assets(1). Score 1 if CFROA&gt;ROA, 0 if CFROA&lt;ROA</t>
  </si>
  <si>
    <t>Compare this year’s gearing (long-term debt divided by average total assets) to last year’s gearing. Score 1 if gearing is lower, 0 if it’s higher.</t>
  </si>
  <si>
    <t>Compare this year’s current ratio (current assets divided by current liabilities) to last year’s. Score 1 if this year’s current ratio is higher, 0 if it’s lower.</t>
  </si>
  <si>
    <t>Compare the number of shares in issue this year, to the number in issue last year. Score 1 if there is the same number of shares in issue this year, or fewer. Score 0 if there are more shares in issue.</t>
  </si>
  <si>
    <t>Compare this year’s gross margin (gross profit divided by sales) to last year’s. Score 1 if this year’s gross margin is higher, 0 if it’s lower.</t>
  </si>
  <si>
    <t>Compare this year’s asset turnover (total sales divided by total assets at the beginning of the year) to last year’s asset turnover ratio. Score 1 if this year’s asset turnover ratio is higher, 0 if it’s lower.</t>
  </si>
  <si>
    <t>Compare this year’s return on assets (1) to last year’s return on assets.
Score 1 if it’s higher, 0 if it’s lower</t>
  </si>
  <si>
    <t>Gross margin</t>
  </si>
  <si>
    <t>Piotroski or F-Score = 1 + 2 + 3 + 4 + 5 + 6 + 7 + 8 + 9</t>
  </si>
  <si>
    <t>Good or high score = 8 or 9</t>
  </si>
  <si>
    <t>Bad or low score = 0 or 1</t>
  </si>
  <si>
    <t>PIOTROSKI F-SCORE</t>
  </si>
  <si>
    <t>NAME</t>
  </si>
  <si>
    <t>ANSHIKA PANWAR</t>
  </si>
  <si>
    <t>REGISTRATION NO.</t>
  </si>
  <si>
    <t>2022SEPVPGP0007</t>
  </si>
  <si>
    <t xml:space="preserve">COURSE </t>
  </si>
  <si>
    <t>MBA</t>
  </si>
  <si>
    <t>CORPORATE AND RETAIL BANKING ASSIGNMENT</t>
  </si>
  <si>
    <t>ALTMAN Z SCORE (MANUFACTURING FIRM)</t>
  </si>
  <si>
    <t>ALTMAN Z SCORE (NON-MANUFACTURING FIRM)</t>
  </si>
  <si>
    <t>BENEISH M-SCORE(ASIAN PAINTS)</t>
  </si>
  <si>
    <t>PIOTROSKI F SCORE (ASIAN PAINTS)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</si>
</sst>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"/>
    <numFmt numFmtId="172" formatCode="0.000"/>
  </numFmts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202020"/>
      <name val="Arial"/>
      <family val="2"/>
    </font>
    <font>
      <sz val="8"/>
      <color rgb="FF333333"/>
      <name val="Lato"/>
      <family val="2"/>
    </font>
    <font>
      <b/>
      <sz val="8"/>
      <color rgb="FF333333"/>
      <name val="Lato"/>
      <family val="2"/>
    </font>
    <font>
      <b/>
      <sz val="8"/>
      <color rgb="FF202020"/>
      <name val="Roboto"/>
    </font>
    <font>
      <b/>
      <sz val="10"/>
      <color rgb="FF333333"/>
      <name val="Arial"/>
      <family val="2"/>
    </font>
    <font>
      <b/>
      <sz val="11"/>
      <color rgb="FF333333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374151"/>
      <name val="Segoe UI"/>
      <family val="2"/>
    </font>
    <font>
      <b/>
      <sz val="10"/>
      <color rgb="FF000000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5" fillId="4" borderId="12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right" vertical="top" wrapText="1"/>
    </xf>
    <xf numFmtId="0" fontId="4" fillId="5" borderId="12" xfId="0" applyFont="1" applyFill="1" applyBorder="1" applyAlignment="1">
      <alignment horizontal="right" vertical="top" wrapText="1"/>
    </xf>
    <xf numFmtId="4" fontId="5" fillId="4" borderId="12" xfId="0" applyNumberFormat="1" applyFont="1" applyFill="1" applyBorder="1" applyAlignment="1">
      <alignment horizontal="right" vertical="top" wrapText="1"/>
    </xf>
    <xf numFmtId="4" fontId="4" fillId="5" borderId="12" xfId="0" applyNumberFormat="1" applyFont="1" applyFill="1" applyBorder="1" applyAlignment="1">
      <alignment horizontal="right" vertical="top" wrapText="1"/>
    </xf>
    <xf numFmtId="0" fontId="4" fillId="6" borderId="12" xfId="0" applyFont="1" applyFill="1" applyBorder="1" applyAlignment="1">
      <alignment horizontal="right" vertical="top" wrapText="1"/>
    </xf>
    <xf numFmtId="0" fontId="5" fillId="4" borderId="1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right" vertical="top" wrapText="1"/>
    </xf>
    <xf numFmtId="0" fontId="4" fillId="5" borderId="13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horizontal="right" vertical="top" wrapText="1"/>
    </xf>
    <xf numFmtId="4" fontId="5" fillId="4" borderId="14" xfId="0" applyNumberFormat="1" applyFont="1" applyFill="1" applyBorder="1" applyAlignment="1">
      <alignment horizontal="right" vertical="top" wrapText="1"/>
    </xf>
    <xf numFmtId="4" fontId="4" fillId="5" borderId="14" xfId="0" applyNumberFormat="1" applyFont="1" applyFill="1" applyBorder="1" applyAlignment="1">
      <alignment horizontal="right" vertical="top" wrapText="1"/>
    </xf>
    <xf numFmtId="0" fontId="4" fillId="6" borderId="13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right" vertical="top" wrapText="1"/>
    </xf>
    <xf numFmtId="0" fontId="5" fillId="4" borderId="15" xfId="0" applyFont="1" applyFill="1" applyBorder="1" applyAlignment="1">
      <alignment horizontal="left" vertical="top" wrapText="1"/>
    </xf>
    <xf numFmtId="0" fontId="5" fillId="4" borderId="16" xfId="0" applyFont="1" applyFill="1" applyBorder="1" applyAlignment="1">
      <alignment horizontal="right" vertical="top" wrapText="1"/>
    </xf>
    <xf numFmtId="0" fontId="5" fillId="4" borderId="17" xfId="0" applyFont="1" applyFill="1" applyBorder="1" applyAlignment="1">
      <alignment horizontal="right" vertical="top" wrapText="1"/>
    </xf>
    <xf numFmtId="0" fontId="5" fillId="4" borderId="18" xfId="0" applyFont="1" applyFill="1" applyBorder="1" applyAlignment="1">
      <alignment horizontal="left" vertical="top" wrapText="1"/>
    </xf>
    <xf numFmtId="0" fontId="5" fillId="4" borderId="2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right" vertical="top" wrapText="1"/>
    </xf>
    <xf numFmtId="0" fontId="4" fillId="4" borderId="23" xfId="0" applyFont="1" applyFill="1" applyBorder="1" applyAlignment="1">
      <alignment horizontal="right" vertical="top" wrapText="1"/>
    </xf>
    <xf numFmtId="0" fontId="4" fillId="5" borderId="18" xfId="0" applyFont="1" applyFill="1" applyBorder="1" applyAlignment="1">
      <alignment horizontal="left" vertical="top" wrapText="1"/>
    </xf>
    <xf numFmtId="4" fontId="4" fillId="5" borderId="19" xfId="0" applyNumberFormat="1" applyFont="1" applyFill="1" applyBorder="1" applyAlignment="1">
      <alignment horizontal="right" vertical="top" wrapText="1"/>
    </xf>
    <xf numFmtId="4" fontId="4" fillId="5" borderId="20" xfId="0" applyNumberFormat="1" applyFont="1" applyFill="1" applyBorder="1" applyAlignment="1">
      <alignment horizontal="right" vertical="top" wrapText="1"/>
    </xf>
    <xf numFmtId="0" fontId="4" fillId="5" borderId="27" xfId="0" applyFont="1" applyFill="1" applyBorder="1" applyAlignment="1">
      <alignment horizontal="left" vertical="top" wrapText="1"/>
    </xf>
    <xf numFmtId="4" fontId="4" fillId="5" borderId="28" xfId="0" applyNumberFormat="1" applyFont="1" applyFill="1" applyBorder="1" applyAlignment="1">
      <alignment horizontal="right" vertical="top" wrapText="1"/>
    </xf>
    <xf numFmtId="4" fontId="4" fillId="5" borderId="29" xfId="0" applyNumberFormat="1" applyFont="1" applyFill="1" applyBorder="1" applyAlignment="1">
      <alignment horizontal="right" vertical="top" wrapText="1"/>
    </xf>
    <xf numFmtId="4" fontId="5" fillId="4" borderId="19" xfId="0" applyNumberFormat="1" applyFont="1" applyFill="1" applyBorder="1" applyAlignment="1">
      <alignment horizontal="right" vertical="top" wrapText="1"/>
    </xf>
    <xf numFmtId="4" fontId="5" fillId="4" borderId="20" xfId="0" applyNumberFormat="1" applyFont="1" applyFill="1" applyBorder="1" applyAlignment="1">
      <alignment horizontal="right" vertical="top" wrapText="1"/>
    </xf>
    <xf numFmtId="0" fontId="0" fillId="4" borderId="0" xfId="0" applyFill="1"/>
    <xf numFmtId="4" fontId="0" fillId="0" borderId="0" xfId="0" applyNumberFormat="1"/>
    <xf numFmtId="0" fontId="6" fillId="3" borderId="1" xfId="0" applyFont="1" applyFill="1" applyBorder="1" applyAlignment="1">
      <alignment horizontal="left" vertical="center" wrapText="1"/>
    </xf>
    <xf numFmtId="17" fontId="9" fillId="3" borderId="2" xfId="0" applyNumberFormat="1" applyFont="1" applyFill="1" applyBorder="1" applyAlignment="1">
      <alignment horizontal="right" vertical="center" wrapText="1"/>
    </xf>
    <xf numFmtId="17" fontId="9" fillId="3" borderId="3" xfId="0" applyNumberFormat="1" applyFont="1" applyFill="1" applyBorder="1" applyAlignment="1">
      <alignment horizontal="right" vertical="center" wrapText="1"/>
    </xf>
    <xf numFmtId="3" fontId="7" fillId="4" borderId="12" xfId="0" applyNumberFormat="1" applyFont="1" applyFill="1" applyBorder="1" applyAlignment="1">
      <alignment horizontal="right" vertical="center" wrapText="1"/>
    </xf>
    <xf numFmtId="0" fontId="7" fillId="4" borderId="12" xfId="0" applyFont="1" applyFill="1" applyBorder="1" applyAlignment="1">
      <alignment horizontal="right" vertical="center" wrapText="1"/>
    </xf>
    <xf numFmtId="0" fontId="8" fillId="4" borderId="13" xfId="0" applyFont="1" applyFill="1" applyBorder="1" applyAlignment="1">
      <alignment horizontal="left" vertical="center" wrapText="1"/>
    </xf>
    <xf numFmtId="3" fontId="7" fillId="4" borderId="14" xfId="0" applyNumberFormat="1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horizontal="right" vertical="center" wrapText="1"/>
    </xf>
    <xf numFmtId="0" fontId="4" fillId="6" borderId="18" xfId="0" applyFont="1" applyFill="1" applyBorder="1" applyAlignment="1">
      <alignment horizontal="left" vertical="top" wrapText="1"/>
    </xf>
    <xf numFmtId="0" fontId="4" fillId="6" borderId="19" xfId="0" applyFont="1" applyFill="1" applyBorder="1" applyAlignment="1">
      <alignment horizontal="right" vertical="top" wrapText="1"/>
    </xf>
    <xf numFmtId="0" fontId="4" fillId="6" borderId="20" xfId="0" applyFont="1" applyFill="1" applyBorder="1" applyAlignment="1">
      <alignment horizontal="right" vertical="top" wrapText="1"/>
    </xf>
    <xf numFmtId="0" fontId="4" fillId="4" borderId="21" xfId="0" applyFont="1" applyFill="1" applyBorder="1" applyAlignment="1">
      <alignment horizontal="left" vertical="top" wrapText="1"/>
    </xf>
    <xf numFmtId="4" fontId="5" fillId="4" borderId="16" xfId="0" applyNumberFormat="1" applyFont="1" applyFill="1" applyBorder="1" applyAlignment="1">
      <alignment horizontal="right" vertical="top" wrapText="1"/>
    </xf>
    <xf numFmtId="4" fontId="5" fillId="4" borderId="17" xfId="0" applyNumberFormat="1" applyFont="1" applyFill="1" applyBorder="1" applyAlignment="1">
      <alignment horizontal="right" vertical="top" wrapText="1"/>
    </xf>
    <xf numFmtId="0" fontId="5" fillId="4" borderId="19" xfId="0" applyFont="1" applyFill="1" applyBorder="1" applyAlignment="1">
      <alignment horizontal="right" vertical="top" wrapText="1"/>
    </xf>
    <xf numFmtId="0" fontId="5" fillId="4" borderId="20" xfId="0" applyFont="1" applyFill="1" applyBorder="1" applyAlignment="1">
      <alignment horizontal="right" vertical="top" wrapText="1"/>
    </xf>
    <xf numFmtId="0" fontId="9" fillId="3" borderId="33" xfId="0" applyFont="1" applyFill="1" applyBorder="1" applyAlignment="1">
      <alignment horizontal="left" vertical="center" wrapText="1"/>
    </xf>
    <xf numFmtId="17" fontId="9" fillId="3" borderId="35" xfId="0" applyNumberFormat="1" applyFont="1" applyFill="1" applyBorder="1" applyAlignment="1">
      <alignment horizontal="right" vertical="center" wrapText="1"/>
    </xf>
    <xf numFmtId="17" fontId="9" fillId="3" borderId="37" xfId="0" applyNumberFormat="1" applyFont="1" applyFill="1" applyBorder="1" applyAlignment="1">
      <alignment horizontal="right" vertical="center" wrapText="1"/>
    </xf>
    <xf numFmtId="0" fontId="8" fillId="4" borderId="30" xfId="0" applyFont="1" applyFill="1" applyBorder="1" applyAlignment="1">
      <alignment horizontal="left" vertical="center" wrapText="1"/>
    </xf>
    <xf numFmtId="3" fontId="7" fillId="4" borderId="31" xfId="0" applyNumberFormat="1" applyFont="1" applyFill="1" applyBorder="1" applyAlignment="1">
      <alignment horizontal="right" vertical="center" wrapText="1"/>
    </xf>
    <xf numFmtId="3" fontId="7" fillId="4" borderId="32" xfId="0" applyNumberFormat="1" applyFont="1" applyFill="1" applyBorder="1" applyAlignment="1">
      <alignment horizontal="right" vertical="center" wrapText="1"/>
    </xf>
    <xf numFmtId="0" fontId="8" fillId="8" borderId="15" xfId="0" applyFont="1" applyFill="1" applyBorder="1" applyAlignment="1">
      <alignment horizontal="left" vertical="center" wrapText="1"/>
    </xf>
    <xf numFmtId="3" fontId="8" fillId="8" borderId="16" xfId="0" applyNumberFormat="1" applyFont="1" applyFill="1" applyBorder="1" applyAlignment="1">
      <alignment horizontal="right" vertical="center" wrapText="1"/>
    </xf>
    <xf numFmtId="3" fontId="8" fillId="8" borderId="17" xfId="0" applyNumberFormat="1" applyFont="1" applyFill="1" applyBorder="1" applyAlignment="1">
      <alignment horizontal="right" vertical="center" wrapText="1"/>
    </xf>
    <xf numFmtId="3" fontId="5" fillId="4" borderId="12" xfId="0" applyNumberFormat="1" applyFont="1" applyFill="1" applyBorder="1" applyAlignment="1">
      <alignment horizontal="right" vertical="top" wrapText="1"/>
    </xf>
    <xf numFmtId="3" fontId="5" fillId="4" borderId="14" xfId="0" applyNumberFormat="1" applyFont="1" applyFill="1" applyBorder="1" applyAlignment="1">
      <alignment horizontal="right" vertical="top" wrapText="1"/>
    </xf>
    <xf numFmtId="164" fontId="0" fillId="0" borderId="12" xfId="0" applyNumberFormat="1" applyBorder="1"/>
    <xf numFmtId="166" fontId="0" fillId="0" borderId="12" xfId="0" applyNumberFormat="1" applyBorder="1"/>
    <xf numFmtId="164" fontId="0" fillId="0" borderId="14" xfId="0" applyNumberFormat="1" applyBorder="1"/>
    <xf numFmtId="166" fontId="0" fillId="0" borderId="14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3" fillId="3" borderId="31" xfId="0" applyFont="1" applyFill="1" applyBorder="1"/>
    <xf numFmtId="0" fontId="3" fillId="3" borderId="32" xfId="0" applyFont="1" applyFill="1" applyBorder="1"/>
    <xf numFmtId="0" fontId="3" fillId="3" borderId="30" xfId="0" applyFont="1" applyFill="1" applyBorder="1"/>
    <xf numFmtId="0" fontId="3" fillId="8" borderId="13" xfId="0" applyFont="1" applyFill="1" applyBorder="1"/>
    <xf numFmtId="0" fontId="3" fillId="8" borderId="27" xfId="0" applyFont="1" applyFill="1" applyBorder="1"/>
    <xf numFmtId="0" fontId="3" fillId="7" borderId="24" xfId="0" applyFont="1" applyFill="1" applyBorder="1"/>
    <xf numFmtId="165" fontId="3" fillId="7" borderId="25" xfId="0" applyNumberFormat="1" applyFont="1" applyFill="1" applyBorder="1"/>
    <xf numFmtId="165" fontId="3" fillId="7" borderId="26" xfId="0" applyNumberFormat="1" applyFont="1" applyFill="1" applyBorder="1"/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7" fontId="4" fillId="3" borderId="32" xfId="0" applyNumberFormat="1" applyFont="1" applyFill="1" applyBorder="1" applyAlignment="1">
      <alignment horizontal="center" vertical="center" wrapText="1"/>
    </xf>
    <xf numFmtId="17" fontId="4" fillId="3" borderId="17" xfId="0" applyNumberFormat="1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17" fontId="4" fillId="3" borderId="35" xfId="0" applyNumberFormat="1" applyFont="1" applyFill="1" applyBorder="1" applyAlignment="1">
      <alignment horizontal="center" vertical="center" wrapText="1"/>
    </xf>
    <xf numFmtId="17" fontId="4" fillId="3" borderId="36" xfId="0" applyNumberFormat="1" applyFont="1" applyFill="1" applyBorder="1" applyAlignment="1">
      <alignment horizontal="center" vertical="center" wrapText="1"/>
    </xf>
    <xf numFmtId="17" fontId="4" fillId="3" borderId="37" xfId="0" applyNumberFormat="1" applyFont="1" applyFill="1" applyBorder="1" applyAlignment="1">
      <alignment horizontal="center" vertical="center" wrapText="1"/>
    </xf>
    <xf numFmtId="17" fontId="4" fillId="3" borderId="38" xfId="0" applyNumberFormat="1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7" fontId="4" fillId="3" borderId="31" xfId="0" applyNumberFormat="1" applyFont="1" applyFill="1" applyBorder="1" applyAlignment="1">
      <alignment horizontal="center" vertical="center" wrapText="1"/>
    </xf>
    <xf numFmtId="17" fontId="4" fillId="3" borderId="1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0" xfId="0" applyAlignment="1"/>
    <xf numFmtId="0" fontId="15" fillId="8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3" fillId="3" borderId="25" xfId="0" applyFont="1" applyFill="1" applyBorder="1"/>
    <xf numFmtId="0" fontId="3" fillId="3" borderId="26" xfId="0" applyFont="1" applyFill="1" applyBorder="1"/>
    <xf numFmtId="0" fontId="15" fillId="8" borderId="1" xfId="0" applyFont="1" applyFill="1" applyBorder="1" applyAlignment="1">
      <alignment horizontal="center"/>
    </xf>
    <xf numFmtId="0" fontId="0" fillId="0" borderId="12" xfId="0" applyBorder="1"/>
    <xf numFmtId="0" fontId="17" fillId="10" borderId="9" xfId="0" applyFont="1" applyFill="1" applyBorder="1" applyAlignment="1">
      <alignment horizontal="center"/>
    </xf>
    <xf numFmtId="0" fontId="17" fillId="10" borderId="10" xfId="0" applyFont="1" applyFill="1" applyBorder="1" applyAlignment="1">
      <alignment horizontal="center"/>
    </xf>
    <xf numFmtId="0" fontId="17" fillId="10" borderId="9" xfId="0" applyFont="1" applyFill="1" applyBorder="1" applyAlignment="1">
      <alignment horizontal="left"/>
    </xf>
    <xf numFmtId="0" fontId="17" fillId="10" borderId="10" xfId="0" applyFont="1" applyFill="1" applyBorder="1" applyAlignment="1">
      <alignment horizontal="left"/>
    </xf>
    <xf numFmtId="0" fontId="17" fillId="10" borderId="40" xfId="0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0" xfId="0" applyFont="1" applyAlignment="1">
      <alignment horizontal="left"/>
    </xf>
    <xf numFmtId="164" fontId="0" fillId="0" borderId="0" xfId="0" applyNumberFormat="1"/>
    <xf numFmtId="172" fontId="0" fillId="0" borderId="0" xfId="0" applyNumberFormat="1"/>
    <xf numFmtId="2" fontId="0" fillId="0" borderId="0" xfId="0" applyNumberFormat="1"/>
    <xf numFmtId="0" fontId="18" fillId="0" borderId="4" xfId="0" applyFont="1" applyBorder="1"/>
    <xf numFmtId="0" fontId="18" fillId="0" borderId="0" xfId="0" applyFont="1" applyBorder="1"/>
    <xf numFmtId="0" fontId="19" fillId="0" borderId="0" xfId="0" applyFont="1" applyBorder="1"/>
    <xf numFmtId="0" fontId="0" fillId="0" borderId="0" xfId="0" applyBorder="1"/>
    <xf numFmtId="0" fontId="0" fillId="0" borderId="5" xfId="0" applyBorder="1"/>
    <xf numFmtId="0" fontId="18" fillId="0" borderId="4" xfId="0" applyFont="1" applyBorder="1" applyAlignment="1">
      <alignment horizontal="left" indent="3"/>
    </xf>
    <xf numFmtId="0" fontId="18" fillId="0" borderId="6" xfId="0" applyFont="1" applyBorder="1" applyAlignment="1">
      <alignment horizontal="left" indent="3"/>
    </xf>
    <xf numFmtId="0" fontId="18" fillId="0" borderId="7" xfId="0" applyFont="1" applyBorder="1"/>
    <xf numFmtId="0" fontId="19" fillId="0" borderId="7" xfId="0" applyFont="1" applyBorder="1"/>
    <xf numFmtId="0" fontId="0" fillId="0" borderId="7" xfId="0" applyBorder="1"/>
    <xf numFmtId="0" fontId="0" fillId="0" borderId="8" xfId="0" applyBorder="1"/>
    <xf numFmtId="0" fontId="17" fillId="10" borderId="11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9" fillId="7" borderId="9" xfId="0" applyFont="1" applyFill="1" applyBorder="1" applyAlignment="1">
      <alignment horizontal="left"/>
    </xf>
    <xf numFmtId="0" fontId="19" fillId="7" borderId="10" xfId="0" applyFont="1" applyFill="1" applyBorder="1" applyAlignment="1">
      <alignment horizontal="left"/>
    </xf>
    <xf numFmtId="164" fontId="3" fillId="7" borderId="10" xfId="0" applyNumberFormat="1" applyFont="1" applyFill="1" applyBorder="1"/>
    <xf numFmtId="0" fontId="3" fillId="7" borderId="1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8" fillId="7" borderId="21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vertical="center" wrapText="1"/>
    </xf>
    <xf numFmtId="3" fontId="8" fillId="7" borderId="12" xfId="0" applyNumberFormat="1" applyFont="1" applyFill="1" applyBorder="1" applyAlignment="1">
      <alignment horizontal="right" vertical="center" wrapText="1"/>
    </xf>
    <xf numFmtId="0" fontId="8" fillId="7" borderId="12" xfId="0" applyFont="1" applyFill="1" applyBorder="1" applyAlignment="1">
      <alignment horizontal="right" vertical="center" wrapText="1"/>
    </xf>
    <xf numFmtId="3" fontId="8" fillId="7" borderId="14" xfId="0" applyNumberFormat="1" applyFont="1" applyFill="1" applyBorder="1" applyAlignment="1">
      <alignment horizontal="right" vertical="center" wrapText="1"/>
    </xf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 applyBorder="1"/>
    <xf numFmtId="0" fontId="3" fillId="11" borderId="5" xfId="0" applyFont="1" applyFill="1" applyBorder="1"/>
    <xf numFmtId="0" fontId="3" fillId="11" borderId="6" xfId="0" applyFont="1" applyFill="1" applyBorder="1"/>
    <xf numFmtId="0" fontId="3" fillId="11" borderId="7" xfId="0" applyFont="1" applyFill="1" applyBorder="1"/>
    <xf numFmtId="0" fontId="3" fillId="11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7" borderId="14" xfId="0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/>
    <xf numFmtId="0" fontId="0" fillId="7" borderId="20" xfId="0" applyFill="1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8" xfId="0" applyBorder="1"/>
    <xf numFmtId="0" fontId="0" fillId="7" borderId="29" xfId="0" applyFill="1" applyBorder="1"/>
    <xf numFmtId="0" fontId="3" fillId="2" borderId="39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20" fillId="8" borderId="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327660</xdr:colOff>
      <xdr:row>1</xdr:row>
      <xdr:rowOff>76200</xdr:rowOff>
    </xdr:from>
    <xdr:to>
      <xdr:col>21</xdr:col>
      <xdr:colOff>335756</xdr:colOff>
      <xdr:row>17</xdr:row>
      <xdr:rowOff>167909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80D84-8717-A591-5B06-FECE05288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080" y="266700"/>
          <a:ext cx="5494496" cy="31016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320040</xdr:colOff>
      <xdr:row>5</xdr:row>
      <xdr:rowOff>53340</xdr:rowOff>
    </xdr:from>
    <xdr:to>
      <xdr:col>20</xdr:col>
      <xdr:colOff>61360</xdr:colOff>
      <xdr:row>20</xdr:row>
      <xdr:rowOff>137412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D5FE0-67AA-301E-A7A2-CE5B21DAE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4460" y="1066800"/>
          <a:ext cx="4618120" cy="29034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33559</xdr:colOff>
      <xdr:row>6</xdr:row>
      <xdr:rowOff>55772</xdr:rowOff>
    </xdr:from>
    <xdr:to>
      <xdr:col>20</xdr:col>
      <xdr:colOff>299541</xdr:colOff>
      <xdr:row>36</xdr:row>
      <xdr:rowOff>102446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D7F69-0020-81C8-807D-8E521D2F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325" y="1320368"/>
          <a:ext cx="5737790" cy="579703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89170</xdr:colOff>
      <xdr:row>17</xdr:row>
      <xdr:rowOff>32424</xdr:rowOff>
    </xdr:from>
    <xdr:to>
      <xdr:col>7</xdr:col>
      <xdr:colOff>573741</xdr:colOff>
      <xdr:row>19</xdr:row>
      <xdr:rowOff>81063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5D488-22EA-4A9A-CF70-05C12699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70" y="3358330"/>
          <a:ext cx="5522736" cy="4251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56E3-5488-4FFF-A06A-5BAD2325E95E}">
  <sheetPr>
    <tabColor rgb="FFFFFF00"/>
  </sheetPr>
  <dimension ref="A1:E6"/>
  <sheetViews>
    <sheetView tabSelected="1" workbookViewId="0">
      <selection activeCell="H10" sqref="H10"/>
    </sheetView>
  </sheetViews>
  <sheetFormatPr defaultRowHeight="14.4" x14ac:dyDescent="0.3"/>
  <sheetData>
    <row r="1" spans="1:5" ht="15" thickBot="1" x14ac:dyDescent="0.35"/>
    <row r="2" spans="1:5" x14ac:dyDescent="0.3">
      <c r="A2" s="222" t="s">
        <v>192</v>
      </c>
      <c r="B2" s="223"/>
      <c r="C2" s="223"/>
      <c r="D2" s="223"/>
      <c r="E2" s="224"/>
    </row>
    <row r="3" spans="1:5" ht="15" thickBot="1" x14ac:dyDescent="0.35">
      <c r="A3" s="225"/>
      <c r="B3" s="226"/>
      <c r="C3" s="226"/>
      <c r="D3" s="226"/>
      <c r="E3" s="227"/>
    </row>
    <row r="4" spans="1:5" x14ac:dyDescent="0.3">
      <c r="A4" s="228" t="s">
        <v>186</v>
      </c>
      <c r="B4" s="229"/>
      <c r="C4" s="229" t="s">
        <v>187</v>
      </c>
      <c r="D4" s="229"/>
      <c r="E4" s="230"/>
    </row>
    <row r="5" spans="1:5" x14ac:dyDescent="0.3">
      <c r="A5" s="231" t="s">
        <v>188</v>
      </c>
      <c r="B5" s="232"/>
      <c r="C5" s="232" t="s">
        <v>189</v>
      </c>
      <c r="D5" s="232"/>
      <c r="E5" s="233"/>
    </row>
    <row r="6" spans="1:5" ht="15" thickBot="1" x14ac:dyDescent="0.35">
      <c r="A6" s="234" t="s">
        <v>190</v>
      </c>
      <c r="B6" s="235"/>
      <c r="C6" s="235" t="s">
        <v>191</v>
      </c>
      <c r="D6" s="235"/>
      <c r="E6" s="236"/>
    </row>
  </sheetData>
  <mergeCells count="7">
    <mergeCell ref="A2:E3"/>
    <mergeCell ref="C4:E4"/>
    <mergeCell ref="C5:E5"/>
    <mergeCell ref="C6:E6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1BC4-AD65-4D33-9504-29B4C5B4155A}">
  <dimension ref="A1:U74"/>
  <sheetViews>
    <sheetView zoomScaleNormal="100" workbookViewId="0">
      <selection activeCell="P6" sqref="P6"/>
    </sheetView>
  </sheetViews>
  <sheetFormatPr defaultRowHeight="14.4" x14ac:dyDescent="0.3"/>
  <cols>
    <col min="1" max="1" width="21.6640625" customWidth="1"/>
    <col min="2" max="2" width="10.109375" customWidth="1"/>
    <col min="3" max="6" width="9.88671875" bestFit="1" customWidth="1"/>
    <col min="8" max="8" width="31.109375" customWidth="1"/>
    <col min="9" max="9" width="10.44140625" bestFit="1" customWidth="1"/>
    <col min="10" max="10" width="10.109375" customWidth="1"/>
    <col min="11" max="11" width="9.88671875" bestFit="1" customWidth="1"/>
    <col min="12" max="12" width="9.5546875" bestFit="1" customWidth="1"/>
    <col min="13" max="13" width="9.88671875" bestFit="1" customWidth="1"/>
    <col min="15" max="15" width="11" customWidth="1"/>
  </cols>
  <sheetData>
    <row r="1" spans="1:21" x14ac:dyDescent="0.3">
      <c r="A1" s="79" t="s">
        <v>123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21" ht="15" thickBot="1" x14ac:dyDescent="0.3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21" ht="15" thickBot="1" x14ac:dyDescent="0.35">
      <c r="A3" s="93" t="s">
        <v>125</v>
      </c>
      <c r="B3" s="94"/>
      <c r="C3" s="94"/>
      <c r="D3" s="94"/>
      <c r="E3" s="94"/>
      <c r="F3" s="95"/>
      <c r="H3" s="93" t="s">
        <v>126</v>
      </c>
      <c r="I3" s="94"/>
      <c r="J3" s="94"/>
      <c r="K3" s="94"/>
      <c r="L3" s="94"/>
      <c r="M3" s="95"/>
    </row>
    <row r="4" spans="1:21" ht="15" thickBot="1" x14ac:dyDescent="0.35">
      <c r="A4" s="30"/>
      <c r="B4" s="30"/>
      <c r="C4" s="30"/>
      <c r="D4" s="30"/>
      <c r="E4" s="30"/>
      <c r="F4" s="30"/>
    </row>
    <row r="5" spans="1:21" ht="15" thickBot="1" x14ac:dyDescent="0.35">
      <c r="A5" s="87" t="s">
        <v>124</v>
      </c>
      <c r="B5" s="89">
        <v>44986</v>
      </c>
      <c r="C5" s="89">
        <v>44621</v>
      </c>
      <c r="D5" s="89">
        <v>44256</v>
      </c>
      <c r="E5" s="89">
        <v>43891</v>
      </c>
      <c r="F5" s="91">
        <v>43525</v>
      </c>
      <c r="H5" s="102" t="s">
        <v>127</v>
      </c>
      <c r="I5" s="104">
        <v>44986</v>
      </c>
      <c r="J5" s="104">
        <v>44621</v>
      </c>
      <c r="K5" s="104">
        <v>44256</v>
      </c>
      <c r="L5" s="104">
        <v>43891</v>
      </c>
      <c r="M5" s="85">
        <v>43525</v>
      </c>
      <c r="O5" s="32" t="s">
        <v>115</v>
      </c>
      <c r="P5" s="33">
        <v>44986</v>
      </c>
      <c r="Q5" s="33">
        <v>44621</v>
      </c>
      <c r="R5" s="33">
        <v>44256</v>
      </c>
      <c r="S5" s="33">
        <v>43891</v>
      </c>
      <c r="T5" s="34">
        <v>43525</v>
      </c>
    </row>
    <row r="6" spans="1:21" ht="15" thickBot="1" x14ac:dyDescent="0.35">
      <c r="A6" s="88"/>
      <c r="B6" s="90"/>
      <c r="C6" s="90"/>
      <c r="D6" s="90"/>
      <c r="E6" s="90"/>
      <c r="F6" s="92"/>
      <c r="H6" s="103"/>
      <c r="I6" s="105"/>
      <c r="J6" s="105"/>
      <c r="K6" s="105"/>
      <c r="L6" s="105"/>
      <c r="M6" s="86"/>
      <c r="O6" s="51" t="s">
        <v>116</v>
      </c>
      <c r="P6" s="52">
        <v>30078</v>
      </c>
      <c r="Q6" s="52">
        <v>25188</v>
      </c>
      <c r="R6" s="52">
        <v>18516</v>
      </c>
      <c r="S6" s="52">
        <v>17194</v>
      </c>
      <c r="T6" s="53">
        <v>16391</v>
      </c>
    </row>
    <row r="7" spans="1:21" ht="27" thickBot="1" x14ac:dyDescent="0.35">
      <c r="A7" s="43"/>
      <c r="B7" s="20" t="s">
        <v>7</v>
      </c>
      <c r="C7" s="20" t="s">
        <v>7</v>
      </c>
      <c r="D7" s="20" t="s">
        <v>7</v>
      </c>
      <c r="E7" s="20" t="s">
        <v>7</v>
      </c>
      <c r="F7" s="21" t="s">
        <v>7</v>
      </c>
      <c r="H7" s="19"/>
      <c r="I7" s="20" t="s">
        <v>7</v>
      </c>
      <c r="J7" s="20" t="s">
        <v>7</v>
      </c>
      <c r="K7" s="20" t="s">
        <v>7</v>
      </c>
      <c r="L7" s="20" t="s">
        <v>7</v>
      </c>
      <c r="M7" s="21" t="s">
        <v>7</v>
      </c>
      <c r="O7" s="37" t="s">
        <v>78</v>
      </c>
      <c r="P7" s="36">
        <v>518</v>
      </c>
      <c r="Q7" s="36">
        <v>451</v>
      </c>
      <c r="R7" s="36">
        <v>366</v>
      </c>
      <c r="S7" s="36">
        <v>357</v>
      </c>
      <c r="T7" s="39">
        <v>284</v>
      </c>
    </row>
    <row r="8" spans="1:21" ht="27" thickBot="1" x14ac:dyDescent="0.35">
      <c r="A8" s="96" t="s">
        <v>8</v>
      </c>
      <c r="B8" s="97"/>
      <c r="C8" s="97"/>
      <c r="D8" s="97"/>
      <c r="E8" s="97"/>
      <c r="F8" s="98"/>
      <c r="H8" s="73" t="s">
        <v>73</v>
      </c>
      <c r="I8" s="74"/>
      <c r="J8" s="74"/>
      <c r="K8" s="74"/>
      <c r="L8" s="74"/>
      <c r="M8" s="75"/>
      <c r="O8" s="37" t="s">
        <v>117</v>
      </c>
      <c r="P8" s="35">
        <v>30596</v>
      </c>
      <c r="Q8" s="35">
        <v>25640</v>
      </c>
      <c r="R8" s="35">
        <v>18882</v>
      </c>
      <c r="S8" s="35">
        <v>17551</v>
      </c>
      <c r="T8" s="38">
        <v>16676</v>
      </c>
    </row>
    <row r="9" spans="1:21" ht="26.4" customHeight="1" x14ac:dyDescent="0.3">
      <c r="A9" s="40" t="s">
        <v>9</v>
      </c>
      <c r="B9" s="41"/>
      <c r="C9" s="41"/>
      <c r="D9" s="41"/>
      <c r="E9" s="41"/>
      <c r="F9" s="42"/>
      <c r="H9" s="22" t="s">
        <v>74</v>
      </c>
      <c r="I9" s="23">
        <v>29953.119999999999</v>
      </c>
      <c r="J9" s="23">
        <v>25002.09</v>
      </c>
      <c r="K9" s="23">
        <v>18280.060000000001</v>
      </c>
      <c r="L9" s="23">
        <v>17025.61</v>
      </c>
      <c r="M9" s="24">
        <v>16209.44</v>
      </c>
      <c r="O9" s="37" t="s">
        <v>118</v>
      </c>
      <c r="P9" s="35">
        <v>25013</v>
      </c>
      <c r="Q9" s="35">
        <v>21376</v>
      </c>
      <c r="R9" s="35">
        <v>14721</v>
      </c>
      <c r="S9" s="35">
        <v>14060</v>
      </c>
      <c r="T9" s="38">
        <v>13427</v>
      </c>
    </row>
    <row r="10" spans="1:21" x14ac:dyDescent="0.3">
      <c r="A10" s="7" t="s">
        <v>10</v>
      </c>
      <c r="B10" s="2">
        <v>95.92</v>
      </c>
      <c r="C10" s="2">
        <v>95.92</v>
      </c>
      <c r="D10" s="2">
        <v>95.92</v>
      </c>
      <c r="E10" s="2">
        <v>95.92</v>
      </c>
      <c r="F10" s="8">
        <v>95.92</v>
      </c>
      <c r="H10" s="7" t="s">
        <v>75</v>
      </c>
      <c r="I10" s="2">
        <v>0</v>
      </c>
      <c r="J10" s="2">
        <v>0</v>
      </c>
      <c r="K10" s="2">
        <v>0</v>
      </c>
      <c r="L10" s="2">
        <v>0</v>
      </c>
      <c r="M10" s="8">
        <v>0</v>
      </c>
      <c r="O10" s="37" t="s">
        <v>119</v>
      </c>
      <c r="P10" s="35">
        <v>5582</v>
      </c>
      <c r="Q10" s="35">
        <v>4264</v>
      </c>
      <c r="R10" s="35">
        <v>4161</v>
      </c>
      <c r="S10" s="35">
        <v>3491</v>
      </c>
      <c r="T10" s="38">
        <v>3248</v>
      </c>
    </row>
    <row r="11" spans="1:21" x14ac:dyDescent="0.3">
      <c r="A11" s="9" t="s">
        <v>11</v>
      </c>
      <c r="B11" s="3">
        <v>95.92</v>
      </c>
      <c r="C11" s="3">
        <v>95.92</v>
      </c>
      <c r="D11" s="3">
        <v>95.92</v>
      </c>
      <c r="E11" s="3">
        <v>95.92</v>
      </c>
      <c r="F11" s="10">
        <v>95.92</v>
      </c>
      <c r="H11" s="9" t="s">
        <v>76</v>
      </c>
      <c r="I11" s="5">
        <v>29953.119999999999</v>
      </c>
      <c r="J11" s="5">
        <v>25002.09</v>
      </c>
      <c r="K11" s="5">
        <v>18280.060000000001</v>
      </c>
      <c r="L11" s="5">
        <v>17025.61</v>
      </c>
      <c r="M11" s="12">
        <v>16209.44</v>
      </c>
      <c r="O11" s="37" t="s">
        <v>120</v>
      </c>
      <c r="P11" s="36">
        <v>93</v>
      </c>
      <c r="Q11" s="36">
        <v>70</v>
      </c>
      <c r="R11" s="36">
        <v>71</v>
      </c>
      <c r="S11" s="36">
        <v>78</v>
      </c>
      <c r="T11" s="39">
        <v>78</v>
      </c>
    </row>
    <row r="12" spans="1:21" x14ac:dyDescent="0.3">
      <c r="A12" s="7" t="s">
        <v>12</v>
      </c>
      <c r="B12" s="4">
        <v>15489.64</v>
      </c>
      <c r="C12" s="4">
        <v>13253.17</v>
      </c>
      <c r="D12" s="4">
        <v>11995.18</v>
      </c>
      <c r="E12" s="4">
        <v>9357.3700000000008</v>
      </c>
      <c r="F12" s="11">
        <v>8747.0400000000009</v>
      </c>
      <c r="H12" s="9" t="s">
        <v>77</v>
      </c>
      <c r="I12" s="5">
        <v>30078.400000000001</v>
      </c>
      <c r="J12" s="5">
        <v>25188.51</v>
      </c>
      <c r="K12" s="5">
        <v>18516.86</v>
      </c>
      <c r="L12" s="5">
        <v>17194.09</v>
      </c>
      <c r="M12" s="12">
        <v>16391.78</v>
      </c>
      <c r="O12" s="37" t="s">
        <v>121</v>
      </c>
      <c r="P12" s="35">
        <v>1389</v>
      </c>
      <c r="Q12" s="35">
        <v>1059</v>
      </c>
      <c r="R12" s="35">
        <v>1037</v>
      </c>
      <c r="S12" s="36">
        <v>759</v>
      </c>
      <c r="T12" s="38">
        <v>1038</v>
      </c>
    </row>
    <row r="13" spans="1:21" ht="21" thickBot="1" x14ac:dyDescent="0.35">
      <c r="A13" s="9" t="s">
        <v>13</v>
      </c>
      <c r="B13" s="5">
        <v>15489.64</v>
      </c>
      <c r="C13" s="5">
        <v>13253.17</v>
      </c>
      <c r="D13" s="5">
        <v>11995.18</v>
      </c>
      <c r="E13" s="5">
        <v>9357.3700000000008</v>
      </c>
      <c r="F13" s="12">
        <v>8747.0400000000009</v>
      </c>
      <c r="H13" s="7" t="s">
        <v>78</v>
      </c>
      <c r="I13" s="2">
        <v>518.01</v>
      </c>
      <c r="J13" s="2">
        <v>451.89</v>
      </c>
      <c r="K13" s="2">
        <v>366.02</v>
      </c>
      <c r="L13" s="2">
        <v>357.54</v>
      </c>
      <c r="M13" s="8">
        <v>284.81</v>
      </c>
      <c r="O13" s="54" t="s">
        <v>122</v>
      </c>
      <c r="P13" s="55">
        <v>4100</v>
      </c>
      <c r="Q13" s="55">
        <v>3134</v>
      </c>
      <c r="R13" s="55">
        <v>3051</v>
      </c>
      <c r="S13" s="55">
        <v>2653</v>
      </c>
      <c r="T13" s="56">
        <v>2132</v>
      </c>
    </row>
    <row r="14" spans="1:21" ht="21" thickBot="1" x14ac:dyDescent="0.35">
      <c r="A14" s="9" t="s">
        <v>14</v>
      </c>
      <c r="B14" s="5">
        <v>15585.56</v>
      </c>
      <c r="C14" s="5">
        <v>13349.09</v>
      </c>
      <c r="D14" s="5">
        <v>12091.1</v>
      </c>
      <c r="E14" s="5">
        <v>9453.2900000000009</v>
      </c>
      <c r="F14" s="12">
        <v>8842.9599999999991</v>
      </c>
      <c r="H14" s="25" t="s">
        <v>79</v>
      </c>
      <c r="I14" s="26">
        <v>30596.41</v>
      </c>
      <c r="J14" s="26">
        <v>25640.400000000001</v>
      </c>
      <c r="K14" s="26">
        <v>18882.88</v>
      </c>
      <c r="L14" s="26">
        <v>17551.63</v>
      </c>
      <c r="M14" s="27">
        <v>16676.59</v>
      </c>
      <c r="O14" s="191" t="s">
        <v>181</v>
      </c>
      <c r="P14" s="193">
        <f>I11-I16</f>
        <v>15162.169999999998</v>
      </c>
      <c r="Q14" s="193">
        <f t="shared" ref="Q14:T14" si="0">J11-J16</f>
        <v>11163.19</v>
      </c>
      <c r="R14" s="193">
        <f t="shared" si="0"/>
        <v>9755.8900000000012</v>
      </c>
      <c r="S14" s="194">
        <f t="shared" si="0"/>
        <v>8593.1</v>
      </c>
      <c r="T14" s="195">
        <f t="shared" si="0"/>
        <v>7561.6200000000008</v>
      </c>
      <c r="U14" s="31"/>
    </row>
    <row r="15" spans="1:21" ht="27" thickBot="1" x14ac:dyDescent="0.35">
      <c r="A15" s="13" t="s">
        <v>15</v>
      </c>
      <c r="B15" s="6"/>
      <c r="C15" s="6"/>
      <c r="D15" s="6"/>
      <c r="E15" s="6"/>
      <c r="F15" s="14"/>
      <c r="H15" s="76" t="s">
        <v>80</v>
      </c>
      <c r="I15" s="77"/>
      <c r="J15" s="77"/>
      <c r="K15" s="77"/>
      <c r="L15" s="77"/>
      <c r="M15" s="78"/>
      <c r="O15" s="192" t="s">
        <v>153</v>
      </c>
      <c r="P15" s="193">
        <f>I35+I22</f>
        <v>4856.01</v>
      </c>
      <c r="Q15" s="193">
        <f t="shared" ref="Q15:T15" si="1">J35+J22</f>
        <v>3856.27</v>
      </c>
      <c r="R15" s="193">
        <f t="shared" si="1"/>
        <v>3749.2700000000004</v>
      </c>
      <c r="S15" s="194">
        <f t="shared" si="1"/>
        <v>3343.92</v>
      </c>
      <c r="T15" s="195">
        <f t="shared" si="1"/>
        <v>2672.94</v>
      </c>
    </row>
    <row r="16" spans="1:21" x14ac:dyDescent="0.3">
      <c r="A16" s="7" t="s">
        <v>16</v>
      </c>
      <c r="B16" s="2">
        <v>49.36</v>
      </c>
      <c r="C16" s="2">
        <v>16.16</v>
      </c>
      <c r="D16" s="2">
        <v>14.31</v>
      </c>
      <c r="E16" s="2">
        <v>18.5</v>
      </c>
      <c r="F16" s="8">
        <v>10.89</v>
      </c>
      <c r="H16" s="18" t="s">
        <v>81</v>
      </c>
      <c r="I16" s="28">
        <v>14790.95</v>
      </c>
      <c r="J16" s="28">
        <v>13838.9</v>
      </c>
      <c r="K16" s="28">
        <v>8524.17</v>
      </c>
      <c r="L16" s="28">
        <v>8432.51</v>
      </c>
      <c r="M16" s="29">
        <v>8647.82</v>
      </c>
    </row>
    <row r="17" spans="1:13" x14ac:dyDescent="0.3">
      <c r="A17" s="7" t="s">
        <v>17</v>
      </c>
      <c r="B17" s="2">
        <v>177.84</v>
      </c>
      <c r="C17" s="2">
        <v>205.3</v>
      </c>
      <c r="D17" s="2">
        <v>265.19</v>
      </c>
      <c r="E17" s="2">
        <v>282.68</v>
      </c>
      <c r="F17" s="8">
        <v>392.39</v>
      </c>
      <c r="H17" s="7" t="s">
        <v>82</v>
      </c>
      <c r="I17" s="4">
        <v>3836.33</v>
      </c>
      <c r="J17" s="4">
        <v>2978.69</v>
      </c>
      <c r="K17" s="4">
        <v>1649.06</v>
      </c>
      <c r="L17" s="4">
        <v>1283.8800000000001</v>
      </c>
      <c r="M17" s="11">
        <v>1010.66</v>
      </c>
    </row>
    <row r="18" spans="1:13" x14ac:dyDescent="0.3">
      <c r="A18" s="7" t="s">
        <v>18</v>
      </c>
      <c r="B18" s="2">
        <v>709.51</v>
      </c>
      <c r="C18" s="2">
        <v>522.04999999999995</v>
      </c>
      <c r="D18" s="2">
        <v>473.23</v>
      </c>
      <c r="E18" s="2">
        <v>501.32</v>
      </c>
      <c r="F18" s="8">
        <v>476.76</v>
      </c>
      <c r="H18" s="7" t="s">
        <v>83</v>
      </c>
      <c r="I18" s="2">
        <v>0</v>
      </c>
      <c r="J18" s="2">
        <v>0</v>
      </c>
      <c r="K18" s="2">
        <v>0</v>
      </c>
      <c r="L18" s="2">
        <v>0</v>
      </c>
      <c r="M18" s="8">
        <v>0</v>
      </c>
    </row>
    <row r="19" spans="1:13" ht="20.399999999999999" x14ac:dyDescent="0.3">
      <c r="A19" s="7" t="s">
        <v>19</v>
      </c>
      <c r="B19" s="2">
        <v>176.11</v>
      </c>
      <c r="C19" s="2">
        <v>168.29</v>
      </c>
      <c r="D19" s="2">
        <v>163.51</v>
      </c>
      <c r="E19" s="2">
        <v>136.78</v>
      </c>
      <c r="F19" s="8">
        <v>118.48</v>
      </c>
      <c r="H19" s="7" t="s">
        <v>84</v>
      </c>
      <c r="I19" s="2">
        <v>-299.74</v>
      </c>
      <c r="J19" s="4">
        <v>-1208.6300000000001</v>
      </c>
      <c r="K19" s="2">
        <v>-90.7</v>
      </c>
      <c r="L19" s="2">
        <v>-210.21</v>
      </c>
      <c r="M19" s="8">
        <v>-247.86</v>
      </c>
    </row>
    <row r="20" spans="1:13" ht="20.399999999999999" x14ac:dyDescent="0.3">
      <c r="A20" s="9" t="s">
        <v>20</v>
      </c>
      <c r="B20" s="5">
        <v>1112.82</v>
      </c>
      <c r="C20" s="3">
        <v>911.8</v>
      </c>
      <c r="D20" s="3">
        <v>916.24</v>
      </c>
      <c r="E20" s="3">
        <v>939.28</v>
      </c>
      <c r="F20" s="10">
        <v>998.52</v>
      </c>
      <c r="H20" s="7" t="s">
        <v>85</v>
      </c>
      <c r="I20" s="4">
        <v>1513.89</v>
      </c>
      <c r="J20" s="4">
        <v>1310.1400000000001</v>
      </c>
      <c r="K20" s="4">
        <v>1128.6600000000001</v>
      </c>
      <c r="L20" s="2">
        <v>985.43</v>
      </c>
      <c r="M20" s="8">
        <v>900.14</v>
      </c>
    </row>
    <row r="21" spans="1:13" x14ac:dyDescent="0.3">
      <c r="A21" s="13" t="s">
        <v>21</v>
      </c>
      <c r="B21" s="6"/>
      <c r="C21" s="6"/>
      <c r="D21" s="6"/>
      <c r="E21" s="6"/>
      <c r="F21" s="14"/>
      <c r="H21" s="7" t="s">
        <v>86</v>
      </c>
      <c r="I21" s="2">
        <v>93.06</v>
      </c>
      <c r="J21" s="2">
        <v>70.25</v>
      </c>
      <c r="K21" s="2">
        <v>71.66</v>
      </c>
      <c r="L21" s="2">
        <v>78.38</v>
      </c>
      <c r="M21" s="8">
        <v>78.599999999999994</v>
      </c>
    </row>
    <row r="22" spans="1:13" x14ac:dyDescent="0.3">
      <c r="A22" s="7" t="s">
        <v>22</v>
      </c>
      <c r="B22" s="2">
        <v>0</v>
      </c>
      <c r="C22" s="2">
        <v>0</v>
      </c>
      <c r="D22" s="2">
        <v>0</v>
      </c>
      <c r="E22" s="2">
        <v>0</v>
      </c>
      <c r="F22" s="8">
        <v>4.3499999999999996</v>
      </c>
      <c r="H22" s="7" t="s">
        <v>87</v>
      </c>
      <c r="I22" s="2">
        <v>755.83</v>
      </c>
      <c r="J22" s="2">
        <v>721.56</v>
      </c>
      <c r="K22" s="2">
        <v>697.47</v>
      </c>
      <c r="L22" s="2">
        <v>689.97</v>
      </c>
      <c r="M22" s="8">
        <v>540.77</v>
      </c>
    </row>
    <row r="23" spans="1:13" x14ac:dyDescent="0.3">
      <c r="A23" s="7" t="s">
        <v>23</v>
      </c>
      <c r="B23" s="4">
        <v>3045.86</v>
      </c>
      <c r="C23" s="4">
        <v>3497.29</v>
      </c>
      <c r="D23" s="4">
        <v>2814.3</v>
      </c>
      <c r="E23" s="4">
        <v>1760.08</v>
      </c>
      <c r="F23" s="11">
        <v>2062.29</v>
      </c>
      <c r="H23" s="7" t="s">
        <v>88</v>
      </c>
      <c r="I23" s="4">
        <v>4416.49</v>
      </c>
      <c r="J23" s="4">
        <v>3681.62</v>
      </c>
      <c r="K23" s="4">
        <v>2812.89</v>
      </c>
      <c r="L23" s="4">
        <v>2845.44</v>
      </c>
      <c r="M23" s="11">
        <v>2576.21</v>
      </c>
    </row>
    <row r="24" spans="1:13" x14ac:dyDescent="0.3">
      <c r="A24" s="7" t="s">
        <v>24</v>
      </c>
      <c r="B24" s="4">
        <v>2739.25</v>
      </c>
      <c r="C24" s="4">
        <v>2112.0700000000002</v>
      </c>
      <c r="D24" s="4">
        <v>1703.12</v>
      </c>
      <c r="E24" s="4">
        <v>1390.83</v>
      </c>
      <c r="F24" s="11">
        <v>1722.5</v>
      </c>
      <c r="H24" s="9" t="s">
        <v>89</v>
      </c>
      <c r="I24" s="5">
        <v>25106.81</v>
      </c>
      <c r="J24" s="5">
        <v>21392.53</v>
      </c>
      <c r="K24" s="5">
        <v>14793.21</v>
      </c>
      <c r="L24" s="5">
        <v>14105.4</v>
      </c>
      <c r="M24" s="12">
        <v>13506.34</v>
      </c>
    </row>
    <row r="25" spans="1:13" ht="20.399999999999999" x14ac:dyDescent="0.3">
      <c r="A25" s="7" t="s">
        <v>25</v>
      </c>
      <c r="B25" s="2">
        <v>46.35</v>
      </c>
      <c r="C25" s="2">
        <v>38.08</v>
      </c>
      <c r="D25" s="2">
        <v>57.91</v>
      </c>
      <c r="E25" s="2">
        <v>44.14</v>
      </c>
      <c r="F25" s="8">
        <v>52.27</v>
      </c>
      <c r="H25" s="9" t="s">
        <v>90</v>
      </c>
      <c r="I25" s="5">
        <v>5489.6</v>
      </c>
      <c r="J25" s="5">
        <v>4247.87</v>
      </c>
      <c r="K25" s="5">
        <v>4089.67</v>
      </c>
      <c r="L25" s="5">
        <v>3446.23</v>
      </c>
      <c r="M25" s="12">
        <v>3170.25</v>
      </c>
    </row>
    <row r="26" spans="1:13" ht="20.399999999999999" x14ac:dyDescent="0.3">
      <c r="A26" s="9" t="s">
        <v>26</v>
      </c>
      <c r="B26" s="5">
        <v>5831.46</v>
      </c>
      <c r="C26" s="5">
        <v>5647.44</v>
      </c>
      <c r="D26" s="5">
        <v>4575.33</v>
      </c>
      <c r="E26" s="5">
        <v>3195.05</v>
      </c>
      <c r="F26" s="12">
        <v>3841.41</v>
      </c>
      <c r="H26" s="7" t="s">
        <v>91</v>
      </c>
      <c r="I26" s="2">
        <v>0</v>
      </c>
      <c r="J26" s="2">
        <v>-53.73</v>
      </c>
      <c r="K26" s="2">
        <v>0</v>
      </c>
      <c r="L26" s="2">
        <v>-33.200000000000003</v>
      </c>
      <c r="M26" s="8">
        <v>0</v>
      </c>
    </row>
    <row r="27" spans="1:13" ht="21" thickBot="1" x14ac:dyDescent="0.35">
      <c r="A27" s="25" t="s">
        <v>27</v>
      </c>
      <c r="B27" s="26">
        <v>22529.84</v>
      </c>
      <c r="C27" s="26">
        <v>19908.330000000002</v>
      </c>
      <c r="D27" s="26">
        <v>17582.669999999998</v>
      </c>
      <c r="E27" s="26">
        <v>13587.62</v>
      </c>
      <c r="F27" s="27">
        <v>13682.89</v>
      </c>
      <c r="H27" s="9" t="s">
        <v>92</v>
      </c>
      <c r="I27" s="5">
        <v>5489.6</v>
      </c>
      <c r="J27" s="5">
        <v>4194.1400000000003</v>
      </c>
      <c r="K27" s="5">
        <v>4089.67</v>
      </c>
      <c r="L27" s="5">
        <v>3413.03</v>
      </c>
      <c r="M27" s="12">
        <v>3170.25</v>
      </c>
    </row>
    <row r="28" spans="1:13" ht="24.6" customHeight="1" thickBot="1" x14ac:dyDescent="0.35">
      <c r="A28" s="99" t="s">
        <v>28</v>
      </c>
      <c r="B28" s="100"/>
      <c r="C28" s="100"/>
      <c r="D28" s="100"/>
      <c r="E28" s="100"/>
      <c r="F28" s="101"/>
      <c r="H28" s="13" t="s">
        <v>93</v>
      </c>
      <c r="I28" s="6"/>
      <c r="J28" s="6"/>
      <c r="K28" s="6"/>
      <c r="L28" s="6"/>
      <c r="M28" s="14"/>
    </row>
    <row r="29" spans="1:13" x14ac:dyDescent="0.3">
      <c r="A29" s="40" t="s">
        <v>29</v>
      </c>
      <c r="B29" s="41"/>
      <c r="C29" s="41"/>
      <c r="D29" s="41"/>
      <c r="E29" s="41"/>
      <c r="F29" s="42"/>
      <c r="H29" s="7" t="s">
        <v>94</v>
      </c>
      <c r="I29" s="4">
        <v>1418.38</v>
      </c>
      <c r="J29" s="4">
        <v>1107.29</v>
      </c>
      <c r="K29" s="4">
        <v>1052.72</v>
      </c>
      <c r="L29" s="2">
        <v>871.15</v>
      </c>
      <c r="M29" s="8">
        <v>881.64</v>
      </c>
    </row>
    <row r="30" spans="1:13" x14ac:dyDescent="0.3">
      <c r="A30" s="7" t="s">
        <v>30</v>
      </c>
      <c r="B30" s="4">
        <v>4568.5200000000004</v>
      </c>
      <c r="C30" s="4">
        <v>4475.83</v>
      </c>
      <c r="D30" s="4">
        <v>4525.7299999999996</v>
      </c>
      <c r="E30" s="4">
        <v>4875.2299999999996</v>
      </c>
      <c r="F30" s="11">
        <v>5131.2299999999996</v>
      </c>
      <c r="H30" s="7" t="s">
        <v>95</v>
      </c>
      <c r="I30" s="2">
        <v>0</v>
      </c>
      <c r="J30" s="2">
        <v>0</v>
      </c>
      <c r="K30" s="2">
        <v>0</v>
      </c>
      <c r="L30" s="2">
        <v>0</v>
      </c>
      <c r="M30" s="8">
        <v>0</v>
      </c>
    </row>
    <row r="31" spans="1:13" x14ac:dyDescent="0.3">
      <c r="A31" s="7" t="s">
        <v>31</v>
      </c>
      <c r="B31" s="2">
        <v>74.17</v>
      </c>
      <c r="C31" s="2">
        <v>78.11</v>
      </c>
      <c r="D31" s="2">
        <v>76.88</v>
      </c>
      <c r="E31" s="2">
        <v>85.63</v>
      </c>
      <c r="F31" s="8">
        <v>89.97</v>
      </c>
      <c r="H31" s="7" t="s">
        <v>96</v>
      </c>
      <c r="I31" s="2">
        <v>-34.9</v>
      </c>
      <c r="J31" s="2">
        <v>-51.02</v>
      </c>
      <c r="K31" s="2">
        <v>-21.31</v>
      </c>
      <c r="L31" s="2">
        <v>-117.73</v>
      </c>
      <c r="M31" s="8">
        <v>158.61000000000001</v>
      </c>
    </row>
    <row r="32" spans="1:13" x14ac:dyDescent="0.3">
      <c r="A32" s="7" t="s">
        <v>32</v>
      </c>
      <c r="B32" s="2">
        <v>978.04</v>
      </c>
      <c r="C32" s="2">
        <v>225.47</v>
      </c>
      <c r="D32" s="2">
        <v>110.11</v>
      </c>
      <c r="E32" s="2">
        <v>108.09</v>
      </c>
      <c r="F32" s="8">
        <v>179.31</v>
      </c>
      <c r="H32" s="7" t="s">
        <v>97</v>
      </c>
      <c r="I32" s="2">
        <v>5.94</v>
      </c>
      <c r="J32" s="2">
        <v>3.16</v>
      </c>
      <c r="K32" s="2">
        <v>6.46</v>
      </c>
      <c r="L32" s="2">
        <v>5.66</v>
      </c>
      <c r="M32" s="8">
        <v>-2.17</v>
      </c>
    </row>
    <row r="33" spans="1:13" x14ac:dyDescent="0.3">
      <c r="A33" s="7" t="s">
        <v>33</v>
      </c>
      <c r="B33" s="2">
        <v>0</v>
      </c>
      <c r="C33" s="2">
        <v>0</v>
      </c>
      <c r="D33" s="2">
        <v>0</v>
      </c>
      <c r="E33" s="2">
        <v>0</v>
      </c>
      <c r="F33" s="8">
        <v>0</v>
      </c>
      <c r="H33" s="9" t="s">
        <v>98</v>
      </c>
      <c r="I33" s="5">
        <v>1389.42</v>
      </c>
      <c r="J33" s="5">
        <v>1059.43</v>
      </c>
      <c r="K33" s="5">
        <v>1037.8699999999999</v>
      </c>
      <c r="L33" s="3">
        <v>759.08</v>
      </c>
      <c r="M33" s="12">
        <v>1038.08</v>
      </c>
    </row>
    <row r="34" spans="1:13" ht="20.399999999999999" x14ac:dyDescent="0.3">
      <c r="A34" s="9" t="s">
        <v>34</v>
      </c>
      <c r="B34" s="5">
        <v>5620.73</v>
      </c>
      <c r="C34" s="5">
        <v>4779.41</v>
      </c>
      <c r="D34" s="5">
        <v>4712.72</v>
      </c>
      <c r="E34" s="5">
        <v>5068.95</v>
      </c>
      <c r="F34" s="12">
        <v>5400.51</v>
      </c>
      <c r="H34" s="9" t="s">
        <v>99</v>
      </c>
      <c r="I34" s="5">
        <v>4100.18</v>
      </c>
      <c r="J34" s="5">
        <v>3134.71</v>
      </c>
      <c r="K34" s="5">
        <v>3051.8</v>
      </c>
      <c r="L34" s="5">
        <v>2653.95</v>
      </c>
      <c r="M34" s="12">
        <v>2132.17</v>
      </c>
    </row>
    <row r="35" spans="1:13" ht="20.399999999999999" x14ac:dyDescent="0.3">
      <c r="A35" s="7" t="s">
        <v>35</v>
      </c>
      <c r="B35" s="4">
        <v>2314.2800000000002</v>
      </c>
      <c r="C35" s="4">
        <v>1646.25</v>
      </c>
      <c r="D35" s="4">
        <v>2161.94</v>
      </c>
      <c r="E35" s="4">
        <v>2225.58</v>
      </c>
      <c r="F35" s="11">
        <v>1817.37</v>
      </c>
      <c r="H35" s="9" t="s">
        <v>100</v>
      </c>
      <c r="I35" s="5">
        <v>4100.18</v>
      </c>
      <c r="J35" s="5">
        <v>3134.71</v>
      </c>
      <c r="K35" s="5">
        <v>3051.8</v>
      </c>
      <c r="L35" s="5">
        <v>2653.95</v>
      </c>
      <c r="M35" s="12">
        <v>2132.17</v>
      </c>
    </row>
    <row r="36" spans="1:13" x14ac:dyDescent="0.3">
      <c r="A36" s="7" t="s">
        <v>36</v>
      </c>
      <c r="B36" s="2">
        <v>0</v>
      </c>
      <c r="C36" s="2">
        <v>0</v>
      </c>
      <c r="D36" s="2">
        <v>0</v>
      </c>
      <c r="E36" s="2">
        <v>0</v>
      </c>
      <c r="F36" s="8">
        <v>0</v>
      </c>
      <c r="H36" s="9" t="s">
        <v>101</v>
      </c>
      <c r="I36" s="5">
        <v>4100.18</v>
      </c>
      <c r="J36" s="5">
        <v>3134.71</v>
      </c>
      <c r="K36" s="5">
        <v>3051.8</v>
      </c>
      <c r="L36" s="5">
        <v>2653.95</v>
      </c>
      <c r="M36" s="12">
        <v>2132.17</v>
      </c>
    </row>
    <row r="37" spans="1:13" ht="20.399999999999999" x14ac:dyDescent="0.3">
      <c r="A37" s="7" t="s">
        <v>37</v>
      </c>
      <c r="B37" s="2">
        <v>0</v>
      </c>
      <c r="C37" s="2">
        <v>0</v>
      </c>
      <c r="D37" s="2">
        <v>0</v>
      </c>
      <c r="E37" s="2">
        <v>64.11</v>
      </c>
      <c r="F37" s="8">
        <v>76</v>
      </c>
      <c r="H37" s="13" t="s">
        <v>49</v>
      </c>
      <c r="I37" s="6"/>
      <c r="J37" s="6"/>
      <c r="K37" s="6"/>
      <c r="L37" s="6"/>
      <c r="M37" s="14"/>
    </row>
    <row r="38" spans="1:13" x14ac:dyDescent="0.3">
      <c r="A38" s="7" t="s">
        <v>38</v>
      </c>
      <c r="B38" s="2">
        <v>719.1</v>
      </c>
      <c r="C38" s="2">
        <v>734.75</v>
      </c>
      <c r="D38" s="2">
        <v>751.47</v>
      </c>
      <c r="E38" s="2">
        <v>403.28</v>
      </c>
      <c r="F38" s="8">
        <v>335.66</v>
      </c>
      <c r="H38" s="13" t="s">
        <v>102</v>
      </c>
      <c r="I38" s="6"/>
      <c r="J38" s="6"/>
      <c r="K38" s="6"/>
      <c r="L38" s="6"/>
      <c r="M38" s="14"/>
    </row>
    <row r="39" spans="1:13" ht="20.399999999999999" x14ac:dyDescent="0.3">
      <c r="A39" s="9" t="s">
        <v>39</v>
      </c>
      <c r="B39" s="5">
        <v>8654.11</v>
      </c>
      <c r="C39" s="5">
        <v>7160.41</v>
      </c>
      <c r="D39" s="5">
        <v>7626.13</v>
      </c>
      <c r="E39" s="5">
        <v>7761.92</v>
      </c>
      <c r="F39" s="12">
        <v>7629.54</v>
      </c>
      <c r="H39" s="7" t="s">
        <v>103</v>
      </c>
      <c r="I39" s="2">
        <v>42.76</v>
      </c>
      <c r="J39" s="2">
        <v>32.68</v>
      </c>
      <c r="K39" s="2">
        <v>31.82</v>
      </c>
      <c r="L39" s="2">
        <v>27.67</v>
      </c>
      <c r="M39" s="8">
        <v>22.23</v>
      </c>
    </row>
    <row r="40" spans="1:13" x14ac:dyDescent="0.3">
      <c r="A40" s="13" t="s">
        <v>40</v>
      </c>
      <c r="B40" s="6"/>
      <c r="C40" s="6"/>
      <c r="D40" s="6"/>
      <c r="E40" s="6"/>
      <c r="F40" s="14"/>
      <c r="H40" s="7" t="s">
        <v>104</v>
      </c>
      <c r="I40" s="2">
        <v>42.76</v>
      </c>
      <c r="J40" s="2">
        <v>32.68</v>
      </c>
      <c r="K40" s="2">
        <v>31.82</v>
      </c>
      <c r="L40" s="2">
        <v>27.67</v>
      </c>
      <c r="M40" s="8">
        <v>22.23</v>
      </c>
    </row>
    <row r="41" spans="1:13" ht="30.6" x14ac:dyDescent="0.3">
      <c r="A41" s="7" t="s">
        <v>41</v>
      </c>
      <c r="B41" s="4">
        <v>2597.37</v>
      </c>
      <c r="C41" s="4">
        <v>2164.34</v>
      </c>
      <c r="D41" s="4">
        <v>3178.81</v>
      </c>
      <c r="E41" s="2">
        <v>432.35</v>
      </c>
      <c r="F41" s="11">
        <v>1146.6300000000001</v>
      </c>
      <c r="H41" s="13" t="s">
        <v>105</v>
      </c>
      <c r="I41" s="6"/>
      <c r="J41" s="6"/>
      <c r="K41" s="6"/>
      <c r="L41" s="6"/>
      <c r="M41" s="14"/>
    </row>
    <row r="42" spans="1:13" x14ac:dyDescent="0.3">
      <c r="A42" s="7" t="s">
        <v>42</v>
      </c>
      <c r="B42" s="4">
        <v>5321.79</v>
      </c>
      <c r="C42" s="4">
        <v>5277.61</v>
      </c>
      <c r="D42" s="4">
        <v>3124.61</v>
      </c>
      <c r="E42" s="4">
        <v>2827.47</v>
      </c>
      <c r="F42" s="11">
        <v>2585.1</v>
      </c>
      <c r="H42" s="7" t="s">
        <v>106</v>
      </c>
      <c r="I42" s="2">
        <v>0</v>
      </c>
      <c r="J42" s="2">
        <v>0</v>
      </c>
      <c r="K42" s="2">
        <v>0</v>
      </c>
      <c r="L42" s="2">
        <v>0</v>
      </c>
      <c r="M42" s="8">
        <v>0</v>
      </c>
    </row>
    <row r="43" spans="1:13" x14ac:dyDescent="0.3">
      <c r="A43" s="7" t="s">
        <v>43</v>
      </c>
      <c r="B43" s="4">
        <v>3462.61</v>
      </c>
      <c r="C43" s="4">
        <v>2915.77</v>
      </c>
      <c r="D43" s="4">
        <v>1809.75</v>
      </c>
      <c r="E43" s="4">
        <v>1109.22</v>
      </c>
      <c r="F43" s="11">
        <v>1244.95</v>
      </c>
      <c r="H43" s="7" t="s">
        <v>107</v>
      </c>
      <c r="I43" s="2">
        <v>0</v>
      </c>
      <c r="J43" s="2">
        <v>0</v>
      </c>
      <c r="K43" s="2">
        <v>0</v>
      </c>
      <c r="L43" s="2">
        <v>0</v>
      </c>
      <c r="M43" s="8">
        <v>0</v>
      </c>
    </row>
    <row r="44" spans="1:13" x14ac:dyDescent="0.3">
      <c r="A44" s="7" t="s">
        <v>44</v>
      </c>
      <c r="B44" s="2">
        <v>362.88</v>
      </c>
      <c r="C44" s="2">
        <v>308.57</v>
      </c>
      <c r="D44" s="2">
        <v>134.91</v>
      </c>
      <c r="E44" s="2">
        <v>376.06</v>
      </c>
      <c r="F44" s="8">
        <v>167.52</v>
      </c>
      <c r="H44" s="13" t="s">
        <v>108</v>
      </c>
      <c r="I44" s="6"/>
      <c r="J44" s="6"/>
      <c r="K44" s="6"/>
      <c r="L44" s="6"/>
      <c r="M44" s="14"/>
    </row>
    <row r="45" spans="1:13" ht="20.399999999999999" x14ac:dyDescent="0.3">
      <c r="A45" s="7" t="s">
        <v>45</v>
      </c>
      <c r="B45" s="2">
        <v>0</v>
      </c>
      <c r="C45" s="2">
        <v>0</v>
      </c>
      <c r="D45" s="2">
        <v>0</v>
      </c>
      <c r="E45" s="2">
        <v>21.31</v>
      </c>
      <c r="F45" s="8">
        <v>13.98</v>
      </c>
      <c r="H45" s="7" t="s">
        <v>109</v>
      </c>
      <c r="I45" s="2">
        <v>0</v>
      </c>
      <c r="J45" s="2">
        <v>0</v>
      </c>
      <c r="K45" s="2">
        <v>0</v>
      </c>
      <c r="L45" s="2">
        <v>0</v>
      </c>
      <c r="M45" s="8">
        <v>0</v>
      </c>
    </row>
    <row r="46" spans="1:13" x14ac:dyDescent="0.3">
      <c r="A46" s="7" t="s">
        <v>46</v>
      </c>
      <c r="B46" s="4">
        <v>2131.08</v>
      </c>
      <c r="C46" s="4">
        <v>2081.63</v>
      </c>
      <c r="D46" s="4">
        <v>1708.46</v>
      </c>
      <c r="E46" s="4">
        <v>1059.29</v>
      </c>
      <c r="F46" s="8">
        <v>895.17</v>
      </c>
      <c r="H46" s="7" t="s">
        <v>110</v>
      </c>
      <c r="I46" s="2">
        <v>0</v>
      </c>
      <c r="J46" s="2">
        <v>0</v>
      </c>
      <c r="K46" s="2">
        <v>0</v>
      </c>
      <c r="L46" s="2">
        <v>0</v>
      </c>
      <c r="M46" s="8">
        <v>0</v>
      </c>
    </row>
    <row r="47" spans="1:13" x14ac:dyDescent="0.3">
      <c r="A47" s="9" t="s">
        <v>47</v>
      </c>
      <c r="B47" s="5">
        <v>13875.73</v>
      </c>
      <c r="C47" s="5">
        <v>12747.92</v>
      </c>
      <c r="D47" s="5">
        <v>9956.5400000000009</v>
      </c>
      <c r="E47" s="5">
        <v>5825.7</v>
      </c>
      <c r="F47" s="12">
        <v>6053.35</v>
      </c>
      <c r="H47" s="13" t="s">
        <v>111</v>
      </c>
      <c r="I47" s="6"/>
      <c r="J47" s="6"/>
      <c r="K47" s="6"/>
      <c r="L47" s="6"/>
      <c r="M47" s="14"/>
    </row>
    <row r="48" spans="1:13" x14ac:dyDescent="0.3">
      <c r="A48" s="9" t="s">
        <v>48</v>
      </c>
      <c r="B48" s="5">
        <v>22529.84</v>
      </c>
      <c r="C48" s="5">
        <v>19908.330000000002</v>
      </c>
      <c r="D48" s="5">
        <v>17582.669999999998</v>
      </c>
      <c r="E48" s="5">
        <v>13587.62</v>
      </c>
      <c r="F48" s="12">
        <v>13682.89</v>
      </c>
      <c r="H48" s="7" t="s">
        <v>112</v>
      </c>
      <c r="I48" s="4">
        <v>1908.86</v>
      </c>
      <c r="J48" s="4">
        <v>1740.95</v>
      </c>
      <c r="K48" s="2">
        <v>465.23</v>
      </c>
      <c r="L48" s="4">
        <v>1740.95</v>
      </c>
      <c r="M48" s="8">
        <v>853.68</v>
      </c>
    </row>
    <row r="49" spans="1:13" ht="20.399999999999999" x14ac:dyDescent="0.3">
      <c r="A49" s="13" t="s">
        <v>49</v>
      </c>
      <c r="B49" s="6"/>
      <c r="C49" s="6"/>
      <c r="D49" s="6"/>
      <c r="E49" s="6"/>
      <c r="F49" s="14"/>
      <c r="H49" s="7" t="s">
        <v>113</v>
      </c>
      <c r="I49" s="2">
        <v>0</v>
      </c>
      <c r="J49" s="2">
        <v>0</v>
      </c>
      <c r="K49" s="2">
        <v>0</v>
      </c>
      <c r="L49" s="2">
        <v>353.07</v>
      </c>
      <c r="M49" s="8">
        <v>173.5</v>
      </c>
    </row>
    <row r="50" spans="1:13" ht="21" thickBot="1" x14ac:dyDescent="0.35">
      <c r="A50" s="13" t="s">
        <v>50</v>
      </c>
      <c r="B50" s="6"/>
      <c r="C50" s="6"/>
      <c r="D50" s="6"/>
      <c r="E50" s="6"/>
      <c r="F50" s="14"/>
      <c r="H50" s="15" t="s">
        <v>114</v>
      </c>
      <c r="I50" s="44">
        <v>2565</v>
      </c>
      <c r="J50" s="44">
        <v>1915</v>
      </c>
      <c r="K50" s="44">
        <v>1785</v>
      </c>
      <c r="L50" s="44">
        <v>1200</v>
      </c>
      <c r="M50" s="45">
        <v>1050</v>
      </c>
    </row>
    <row r="51" spans="1:13" x14ac:dyDescent="0.3">
      <c r="A51" s="7" t="s">
        <v>51</v>
      </c>
      <c r="B51" s="4">
        <v>2244.5100000000002</v>
      </c>
      <c r="C51" s="4">
        <v>1225.43</v>
      </c>
      <c r="D51" s="2">
        <v>516.36</v>
      </c>
      <c r="E51" s="2">
        <v>390.08</v>
      </c>
      <c r="F51" s="8">
        <v>333.86</v>
      </c>
    </row>
    <row r="52" spans="1:13" x14ac:dyDescent="0.3">
      <c r="A52" s="13" t="s">
        <v>52</v>
      </c>
      <c r="B52" s="6"/>
      <c r="C52" s="6"/>
      <c r="D52" s="6"/>
      <c r="E52" s="6"/>
      <c r="F52" s="14"/>
    </row>
    <row r="53" spans="1:13" x14ac:dyDescent="0.3">
      <c r="A53" s="7" t="s">
        <v>53</v>
      </c>
      <c r="B53" s="2">
        <v>0</v>
      </c>
      <c r="C53" s="2">
        <v>0</v>
      </c>
      <c r="D53" s="2">
        <v>0</v>
      </c>
      <c r="E53" s="2">
        <v>0</v>
      </c>
      <c r="F53" s="8">
        <v>0</v>
      </c>
    </row>
    <row r="54" spans="1:13" ht="20.399999999999999" x14ac:dyDescent="0.3">
      <c r="A54" s="7" t="s">
        <v>54</v>
      </c>
      <c r="B54" s="2">
        <v>0</v>
      </c>
      <c r="C54" s="2">
        <v>0</v>
      </c>
      <c r="D54" s="2">
        <v>0</v>
      </c>
      <c r="E54" s="2">
        <v>0</v>
      </c>
      <c r="F54" s="8">
        <v>0</v>
      </c>
    </row>
    <row r="55" spans="1:13" x14ac:dyDescent="0.3">
      <c r="A55" s="7" t="s">
        <v>55</v>
      </c>
      <c r="B55" s="2">
        <v>0</v>
      </c>
      <c r="C55" s="2">
        <v>0</v>
      </c>
      <c r="D55" s="2">
        <v>0</v>
      </c>
      <c r="E55" s="2">
        <v>0</v>
      </c>
      <c r="F55" s="8">
        <v>0</v>
      </c>
    </row>
    <row r="56" spans="1:13" x14ac:dyDescent="0.3">
      <c r="A56" s="7" t="s">
        <v>56</v>
      </c>
      <c r="B56" s="2">
        <v>0</v>
      </c>
      <c r="C56" s="2">
        <v>0</v>
      </c>
      <c r="D56" s="2">
        <v>0</v>
      </c>
      <c r="E56" s="2">
        <v>0</v>
      </c>
      <c r="F56" s="8">
        <v>0</v>
      </c>
    </row>
    <row r="57" spans="1:13" ht="20.399999999999999" x14ac:dyDescent="0.3">
      <c r="A57" s="13" t="s">
        <v>57</v>
      </c>
      <c r="B57" s="6"/>
      <c r="C57" s="6"/>
      <c r="D57" s="6"/>
      <c r="E57" s="6"/>
      <c r="F57" s="14"/>
    </row>
    <row r="58" spans="1:13" ht="28.2" customHeight="1" x14ac:dyDescent="0.3">
      <c r="A58" s="7" t="s">
        <v>58</v>
      </c>
      <c r="B58" s="4">
        <v>4424.41</v>
      </c>
      <c r="C58" s="4">
        <v>4156.76</v>
      </c>
      <c r="D58" s="4">
        <v>2087.5500000000002</v>
      </c>
      <c r="E58" s="4">
        <v>2831.58</v>
      </c>
      <c r="F58" s="11">
        <v>2756.99</v>
      </c>
    </row>
    <row r="59" spans="1:13" ht="30.6" x14ac:dyDescent="0.3">
      <c r="A59" s="13" t="s">
        <v>59</v>
      </c>
      <c r="B59" s="6"/>
      <c r="C59" s="6"/>
      <c r="D59" s="6"/>
      <c r="E59" s="6"/>
      <c r="F59" s="14"/>
    </row>
    <row r="60" spans="1:13" ht="20.399999999999999" x14ac:dyDescent="0.3">
      <c r="A60" s="7" t="s">
        <v>60</v>
      </c>
      <c r="B60" s="2" t="s">
        <v>61</v>
      </c>
      <c r="C60" s="2" t="s">
        <v>61</v>
      </c>
      <c r="D60" s="2" t="s">
        <v>61</v>
      </c>
      <c r="E60" s="2" t="s">
        <v>61</v>
      </c>
      <c r="F60" s="8" t="s">
        <v>61</v>
      </c>
    </row>
    <row r="61" spans="1:13" ht="20.399999999999999" x14ac:dyDescent="0.3">
      <c r="A61" s="13" t="s">
        <v>62</v>
      </c>
      <c r="B61" s="6"/>
      <c r="C61" s="6"/>
      <c r="D61" s="6"/>
      <c r="E61" s="6"/>
      <c r="F61" s="14"/>
    </row>
    <row r="62" spans="1:13" x14ac:dyDescent="0.3">
      <c r="A62" s="7" t="s">
        <v>63</v>
      </c>
      <c r="B62" s="2" t="s">
        <v>61</v>
      </c>
      <c r="C62" s="2" t="s">
        <v>61</v>
      </c>
      <c r="D62" s="2" t="s">
        <v>61</v>
      </c>
      <c r="E62" s="2" t="s">
        <v>61</v>
      </c>
      <c r="F62" s="8" t="s">
        <v>61</v>
      </c>
    </row>
    <row r="63" spans="1:13" x14ac:dyDescent="0.3">
      <c r="A63" s="7" t="s">
        <v>64</v>
      </c>
      <c r="B63" s="2">
        <v>189.26</v>
      </c>
      <c r="C63" s="2">
        <v>185.03</v>
      </c>
      <c r="D63" s="2">
        <v>118.85</v>
      </c>
      <c r="E63" s="2">
        <v>140.83000000000001</v>
      </c>
      <c r="F63" s="8">
        <v>147.31</v>
      </c>
    </row>
    <row r="64" spans="1:13" x14ac:dyDescent="0.3">
      <c r="A64" s="13" t="s">
        <v>65</v>
      </c>
      <c r="B64" s="6"/>
      <c r="C64" s="6"/>
      <c r="D64" s="6"/>
      <c r="E64" s="6"/>
      <c r="F64" s="14"/>
    </row>
    <row r="65" spans="1:6" x14ac:dyDescent="0.3">
      <c r="A65" s="7" t="s">
        <v>66</v>
      </c>
      <c r="B65" s="2">
        <v>93.99</v>
      </c>
      <c r="C65" s="2">
        <v>93.99</v>
      </c>
      <c r="D65" s="2">
        <v>93.99</v>
      </c>
      <c r="E65" s="2">
        <v>93.99</v>
      </c>
      <c r="F65" s="8">
        <v>93.99</v>
      </c>
    </row>
    <row r="66" spans="1:6" ht="20.399999999999999" x14ac:dyDescent="0.3">
      <c r="A66" s="13" t="s">
        <v>67</v>
      </c>
      <c r="B66" s="6"/>
      <c r="C66" s="6"/>
      <c r="D66" s="6"/>
      <c r="E66" s="6"/>
      <c r="F66" s="14"/>
    </row>
    <row r="67" spans="1:6" ht="20.399999999999999" x14ac:dyDescent="0.3">
      <c r="A67" s="7" t="s">
        <v>68</v>
      </c>
      <c r="B67" s="2">
        <v>778.74</v>
      </c>
      <c r="C67" s="2">
        <v>549.62</v>
      </c>
      <c r="D67" s="2">
        <v>983.88</v>
      </c>
      <c r="E67" s="4">
        <v>1047.52</v>
      </c>
      <c r="F67" s="8">
        <v>985.95</v>
      </c>
    </row>
    <row r="68" spans="1:6" ht="20.399999999999999" x14ac:dyDescent="0.3">
      <c r="A68" s="7" t="s">
        <v>69</v>
      </c>
      <c r="B68" s="2">
        <v>1.49</v>
      </c>
      <c r="C68" s="2" t="s">
        <v>61</v>
      </c>
      <c r="D68" s="2" t="s">
        <v>61</v>
      </c>
      <c r="E68" s="4">
        <v>1178.06</v>
      </c>
      <c r="F68" s="8">
        <v>831.42</v>
      </c>
    </row>
    <row r="69" spans="1:6" x14ac:dyDescent="0.3">
      <c r="A69" s="13" t="s">
        <v>70</v>
      </c>
      <c r="B69" s="6"/>
      <c r="C69" s="6"/>
      <c r="D69" s="6"/>
      <c r="E69" s="6"/>
      <c r="F69" s="14"/>
    </row>
    <row r="70" spans="1:6" ht="20.399999999999999" x14ac:dyDescent="0.3">
      <c r="A70" s="7" t="s">
        <v>71</v>
      </c>
      <c r="B70" s="4">
        <v>2548.0500000000002</v>
      </c>
      <c r="C70" s="4">
        <v>2164.34</v>
      </c>
      <c r="D70" s="4">
        <v>3178.81</v>
      </c>
      <c r="E70" s="2">
        <v>432.35</v>
      </c>
      <c r="F70" s="11">
        <v>1146.6300000000001</v>
      </c>
    </row>
    <row r="71" spans="1:6" ht="21" thickBot="1" x14ac:dyDescent="0.35">
      <c r="A71" s="15" t="s">
        <v>72</v>
      </c>
      <c r="B71" s="16">
        <v>49.32</v>
      </c>
      <c r="C71" s="16" t="s">
        <v>61</v>
      </c>
      <c r="D71" s="16" t="s">
        <v>61</v>
      </c>
      <c r="E71" s="16" t="s">
        <v>61</v>
      </c>
      <c r="F71" s="17" t="s">
        <v>61</v>
      </c>
    </row>
    <row r="73" spans="1:6" x14ac:dyDescent="0.3">
      <c r="A73" s="1" t="s">
        <v>135</v>
      </c>
      <c r="B73" s="2">
        <v>2.8279999999999999E-4</v>
      </c>
      <c r="C73" s="2">
        <v>3.1070000000000002E-4</v>
      </c>
      <c r="D73" s="2">
        <v>2.41E-4</v>
      </c>
      <c r="E73" s="2">
        <v>2.764E-4</v>
      </c>
      <c r="F73" s="2">
        <v>1.7870000000000001E-4</v>
      </c>
    </row>
    <row r="74" spans="1:6" x14ac:dyDescent="0.3">
      <c r="A74" s="1" t="s">
        <v>136</v>
      </c>
      <c r="B74" s="57">
        <v>95</v>
      </c>
      <c r="C74" s="57">
        <v>95</v>
      </c>
      <c r="D74" s="57">
        <v>95</v>
      </c>
      <c r="E74" s="57">
        <v>95</v>
      </c>
      <c r="F74" s="58">
        <v>95</v>
      </c>
    </row>
  </sheetData>
  <mergeCells count="19">
    <mergeCell ref="A28:F28"/>
    <mergeCell ref="H5:H6"/>
    <mergeCell ref="I5:I6"/>
    <mergeCell ref="J5:J6"/>
    <mergeCell ref="K5:K6"/>
    <mergeCell ref="H8:M8"/>
    <mergeCell ref="H15:M15"/>
    <mergeCell ref="A1:M2"/>
    <mergeCell ref="M5:M6"/>
    <mergeCell ref="A5:A6"/>
    <mergeCell ref="B5:B6"/>
    <mergeCell ref="C5:C6"/>
    <mergeCell ref="D5:D6"/>
    <mergeCell ref="E5:E6"/>
    <mergeCell ref="F5:F6"/>
    <mergeCell ref="A3:F3"/>
    <mergeCell ref="H3:M3"/>
    <mergeCell ref="A8:F8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0930-6B41-43C5-B6DA-A45D1F1DD684}">
  <dimension ref="A1:T71"/>
  <sheetViews>
    <sheetView zoomScale="92" workbookViewId="0">
      <selection activeCell="N21" sqref="N21"/>
    </sheetView>
  </sheetViews>
  <sheetFormatPr defaultRowHeight="14.4" x14ac:dyDescent="0.3"/>
  <cols>
    <col min="1" max="1" width="21.6640625" customWidth="1"/>
    <col min="8" max="8" width="31.109375" customWidth="1"/>
    <col min="14" max="14" width="9.6640625" bestFit="1" customWidth="1"/>
  </cols>
  <sheetData>
    <row r="1" spans="1:20" x14ac:dyDescent="0.3">
      <c r="A1" s="79" t="s">
        <v>128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20" ht="15" thickBot="1" x14ac:dyDescent="0.3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20" ht="15" thickBot="1" x14ac:dyDescent="0.35">
      <c r="A3" s="93" t="s">
        <v>129</v>
      </c>
      <c r="B3" s="94"/>
      <c r="C3" s="94"/>
      <c r="D3" s="94"/>
      <c r="E3" s="94"/>
      <c r="F3" s="95"/>
      <c r="H3" s="93" t="s">
        <v>130</v>
      </c>
      <c r="I3" s="94"/>
      <c r="J3" s="94"/>
      <c r="K3" s="94"/>
      <c r="L3" s="94"/>
      <c r="M3" s="95"/>
    </row>
    <row r="4" spans="1:20" ht="15" thickBot="1" x14ac:dyDescent="0.35">
      <c r="A4" s="30"/>
      <c r="B4" s="30"/>
      <c r="C4" s="30"/>
      <c r="D4" s="30"/>
      <c r="E4" s="30"/>
      <c r="F4" s="30"/>
    </row>
    <row r="5" spans="1:20" ht="15" customHeight="1" thickBot="1" x14ac:dyDescent="0.35">
      <c r="A5" s="102" t="s">
        <v>132</v>
      </c>
      <c r="B5" s="104">
        <v>44986</v>
      </c>
      <c r="C5" s="104">
        <v>44621</v>
      </c>
      <c r="D5" s="104">
        <v>44256</v>
      </c>
      <c r="E5" s="104">
        <v>43891</v>
      </c>
      <c r="F5" s="85">
        <v>43525</v>
      </c>
      <c r="H5" s="102" t="s">
        <v>133</v>
      </c>
      <c r="I5" s="104">
        <v>44986</v>
      </c>
      <c r="J5" s="104">
        <v>44621</v>
      </c>
      <c r="K5" s="104">
        <v>44256</v>
      </c>
      <c r="L5" s="104">
        <v>43891</v>
      </c>
      <c r="M5" s="85">
        <v>43525</v>
      </c>
      <c r="O5" s="48" t="s">
        <v>131</v>
      </c>
      <c r="P5" s="49">
        <v>44986</v>
      </c>
      <c r="Q5" s="49">
        <v>44896</v>
      </c>
      <c r="R5" s="49">
        <v>44805</v>
      </c>
      <c r="S5" s="49">
        <v>44713</v>
      </c>
      <c r="T5" s="50">
        <v>44621</v>
      </c>
    </row>
    <row r="6" spans="1:20" ht="15" thickBot="1" x14ac:dyDescent="0.35">
      <c r="A6" s="103"/>
      <c r="B6" s="105"/>
      <c r="C6" s="105"/>
      <c r="D6" s="105"/>
      <c r="E6" s="105"/>
      <c r="F6" s="86"/>
      <c r="H6" s="103"/>
      <c r="I6" s="105"/>
      <c r="J6" s="105"/>
      <c r="K6" s="105"/>
      <c r="L6" s="105"/>
      <c r="M6" s="86"/>
      <c r="O6" s="51" t="s">
        <v>116</v>
      </c>
      <c r="P6" s="52">
        <v>46276</v>
      </c>
      <c r="Q6" s="52">
        <v>40638</v>
      </c>
      <c r="R6" s="52">
        <v>35673</v>
      </c>
      <c r="S6" s="52">
        <v>32606</v>
      </c>
      <c r="T6" s="53">
        <v>26012</v>
      </c>
    </row>
    <row r="7" spans="1:20" ht="27" thickBot="1" x14ac:dyDescent="0.35">
      <c r="A7" s="43"/>
      <c r="B7" s="20" t="s">
        <v>7</v>
      </c>
      <c r="C7" s="20" t="s">
        <v>7</v>
      </c>
      <c r="D7" s="20" t="s">
        <v>7</v>
      </c>
      <c r="E7" s="20" t="s">
        <v>7</v>
      </c>
      <c r="F7" s="21" t="s">
        <v>7</v>
      </c>
      <c r="H7" s="43"/>
      <c r="I7" s="20" t="s">
        <v>7</v>
      </c>
      <c r="J7" s="20" t="s">
        <v>7</v>
      </c>
      <c r="K7" s="20" t="s">
        <v>7</v>
      </c>
      <c r="L7" s="20" t="s">
        <v>7</v>
      </c>
      <c r="M7" s="21" t="s">
        <v>7</v>
      </c>
      <c r="O7" s="37" t="s">
        <v>78</v>
      </c>
      <c r="P7" s="35">
        <v>1031</v>
      </c>
      <c r="Q7" s="36">
        <v>880</v>
      </c>
      <c r="R7" s="36">
        <v>965</v>
      </c>
      <c r="S7" s="36">
        <v>587</v>
      </c>
      <c r="T7" s="39">
        <v>805</v>
      </c>
    </row>
    <row r="8" spans="1:20" ht="27" thickBot="1" x14ac:dyDescent="0.35">
      <c r="A8" s="73" t="s">
        <v>8</v>
      </c>
      <c r="B8" s="74"/>
      <c r="C8" s="74"/>
      <c r="D8" s="74"/>
      <c r="E8" s="74"/>
      <c r="F8" s="75"/>
      <c r="H8" s="73" t="s">
        <v>73</v>
      </c>
      <c r="I8" s="74"/>
      <c r="J8" s="74"/>
      <c r="K8" s="74"/>
      <c r="L8" s="74"/>
      <c r="M8" s="75"/>
      <c r="O8" s="37" t="s">
        <v>117</v>
      </c>
      <c r="P8" s="35">
        <v>47307</v>
      </c>
      <c r="Q8" s="35">
        <v>41518</v>
      </c>
      <c r="R8" s="35">
        <v>36638</v>
      </c>
      <c r="S8" s="35">
        <v>33193</v>
      </c>
      <c r="T8" s="38">
        <v>26817</v>
      </c>
    </row>
    <row r="9" spans="1:20" ht="26.4" x14ac:dyDescent="0.3">
      <c r="A9" s="40" t="s">
        <v>9</v>
      </c>
      <c r="B9" s="41"/>
      <c r="C9" s="41"/>
      <c r="D9" s="41"/>
      <c r="E9" s="41"/>
      <c r="F9" s="42"/>
      <c r="H9" s="22" t="s">
        <v>74</v>
      </c>
      <c r="I9" s="23">
        <v>46276</v>
      </c>
      <c r="J9" s="23">
        <v>40638</v>
      </c>
      <c r="K9" s="23">
        <v>35673</v>
      </c>
      <c r="L9" s="23">
        <v>32606</v>
      </c>
      <c r="M9" s="24">
        <v>26012</v>
      </c>
      <c r="O9" s="37" t="s">
        <v>118</v>
      </c>
      <c r="P9" s="35">
        <v>32464</v>
      </c>
      <c r="Q9" s="35">
        <v>28141</v>
      </c>
      <c r="R9" s="35">
        <v>24051</v>
      </c>
      <c r="S9" s="35">
        <v>21778</v>
      </c>
      <c r="T9" s="38">
        <v>16870</v>
      </c>
    </row>
    <row r="10" spans="1:20" x14ac:dyDescent="0.3">
      <c r="A10" s="7" t="s">
        <v>10</v>
      </c>
      <c r="B10" s="2">
        <v>543</v>
      </c>
      <c r="C10" s="2">
        <v>543</v>
      </c>
      <c r="D10" s="2">
        <v>543</v>
      </c>
      <c r="E10" s="2">
        <v>543</v>
      </c>
      <c r="F10" s="8">
        <v>271</v>
      </c>
      <c r="H10" s="7" t="s">
        <v>75</v>
      </c>
      <c r="I10" s="2">
        <v>0</v>
      </c>
      <c r="J10" s="2">
        <v>0</v>
      </c>
      <c r="K10" s="2">
        <v>0</v>
      </c>
      <c r="L10" s="2">
        <v>0</v>
      </c>
      <c r="M10" s="8">
        <v>0</v>
      </c>
      <c r="O10" s="37" t="s">
        <v>119</v>
      </c>
      <c r="P10" s="35">
        <v>14843</v>
      </c>
      <c r="Q10" s="35">
        <v>13377</v>
      </c>
      <c r="R10" s="35">
        <v>12587</v>
      </c>
      <c r="S10" s="35">
        <v>11415</v>
      </c>
      <c r="T10" s="38">
        <v>9947</v>
      </c>
    </row>
    <row r="11" spans="1:20" x14ac:dyDescent="0.3">
      <c r="A11" s="9" t="s">
        <v>11</v>
      </c>
      <c r="B11" s="3">
        <v>543</v>
      </c>
      <c r="C11" s="3">
        <v>543</v>
      </c>
      <c r="D11" s="3">
        <v>543</v>
      </c>
      <c r="E11" s="3">
        <v>543</v>
      </c>
      <c r="F11" s="10">
        <v>271</v>
      </c>
      <c r="H11" s="9" t="s">
        <v>76</v>
      </c>
      <c r="I11" s="5">
        <v>46276</v>
      </c>
      <c r="J11" s="5">
        <v>40638</v>
      </c>
      <c r="K11" s="5">
        <v>35673</v>
      </c>
      <c r="L11" s="5">
        <v>32606</v>
      </c>
      <c r="M11" s="12">
        <v>26012</v>
      </c>
      <c r="O11" s="37" t="s">
        <v>120</v>
      </c>
      <c r="P11" s="36">
        <v>127</v>
      </c>
      <c r="Q11" s="36">
        <v>109</v>
      </c>
      <c r="R11" s="36">
        <v>177</v>
      </c>
      <c r="S11" s="36">
        <v>238</v>
      </c>
      <c r="T11" s="39">
        <v>16</v>
      </c>
    </row>
    <row r="12" spans="1:20" x14ac:dyDescent="0.3">
      <c r="A12" s="7" t="s">
        <v>12</v>
      </c>
      <c r="B12" s="4">
        <v>40561</v>
      </c>
      <c r="C12" s="4">
        <v>42048</v>
      </c>
      <c r="D12" s="4">
        <v>43010</v>
      </c>
      <c r="E12" s="4">
        <v>36753</v>
      </c>
      <c r="F12" s="11">
        <v>30168</v>
      </c>
      <c r="H12" s="9" t="s">
        <v>77</v>
      </c>
      <c r="I12" s="5">
        <v>46276</v>
      </c>
      <c r="J12" s="5">
        <v>40638</v>
      </c>
      <c r="K12" s="5">
        <v>35673</v>
      </c>
      <c r="L12" s="5">
        <v>32606</v>
      </c>
      <c r="M12" s="12">
        <v>26012</v>
      </c>
      <c r="O12" s="37" t="s">
        <v>121</v>
      </c>
      <c r="P12" s="35">
        <v>3257</v>
      </c>
      <c r="Q12" s="35">
        <v>2394</v>
      </c>
      <c r="R12" s="35">
        <v>3667</v>
      </c>
      <c r="S12" s="35">
        <v>2208</v>
      </c>
      <c r="T12" s="38">
        <v>1746</v>
      </c>
    </row>
    <row r="13" spans="1:20" ht="21" thickBot="1" x14ac:dyDescent="0.35">
      <c r="A13" s="9" t="s">
        <v>13</v>
      </c>
      <c r="B13" s="5">
        <v>40561</v>
      </c>
      <c r="C13" s="5">
        <v>42048</v>
      </c>
      <c r="D13" s="5">
        <v>43010</v>
      </c>
      <c r="E13" s="5">
        <v>36753</v>
      </c>
      <c r="F13" s="12">
        <v>30168</v>
      </c>
      <c r="H13" s="7" t="s">
        <v>78</v>
      </c>
      <c r="I13" s="4">
        <v>1031</v>
      </c>
      <c r="J13" s="2">
        <v>880</v>
      </c>
      <c r="K13" s="2">
        <v>965</v>
      </c>
      <c r="L13" s="2">
        <v>587</v>
      </c>
      <c r="M13" s="8">
        <v>805</v>
      </c>
      <c r="O13" s="54" t="s">
        <v>122</v>
      </c>
      <c r="P13" s="55">
        <v>11459</v>
      </c>
      <c r="Q13" s="55">
        <v>10874</v>
      </c>
      <c r="R13" s="55">
        <v>8743</v>
      </c>
      <c r="S13" s="55">
        <v>8969</v>
      </c>
      <c r="T13" s="56">
        <v>8185</v>
      </c>
    </row>
    <row r="14" spans="1:20" ht="21" thickBot="1" x14ac:dyDescent="0.35">
      <c r="A14" s="9" t="s">
        <v>14</v>
      </c>
      <c r="B14" s="5">
        <v>41104</v>
      </c>
      <c r="C14" s="5">
        <v>42591</v>
      </c>
      <c r="D14" s="5">
        <v>43553</v>
      </c>
      <c r="E14" s="5">
        <v>37296</v>
      </c>
      <c r="F14" s="12">
        <v>30439</v>
      </c>
      <c r="H14" s="25" t="s">
        <v>79</v>
      </c>
      <c r="I14" s="26">
        <v>47307</v>
      </c>
      <c r="J14" s="26">
        <v>41518</v>
      </c>
      <c r="K14" s="26">
        <v>36638</v>
      </c>
      <c r="L14" s="26">
        <v>33193</v>
      </c>
      <c r="M14" s="27">
        <v>26817</v>
      </c>
    </row>
    <row r="15" spans="1:20" ht="28.2" customHeight="1" thickBot="1" x14ac:dyDescent="0.35">
      <c r="A15" s="13" t="s">
        <v>15</v>
      </c>
      <c r="B15" s="6"/>
      <c r="C15" s="6"/>
      <c r="D15" s="6"/>
      <c r="E15" s="6"/>
      <c r="F15" s="14"/>
      <c r="H15" s="73" t="s">
        <v>80</v>
      </c>
      <c r="I15" s="74"/>
      <c r="J15" s="74"/>
      <c r="K15" s="74"/>
      <c r="L15" s="74"/>
      <c r="M15" s="75"/>
    </row>
    <row r="16" spans="1:20" x14ac:dyDescent="0.3">
      <c r="A16" s="7" t="s">
        <v>16</v>
      </c>
      <c r="B16" s="2">
        <v>51</v>
      </c>
      <c r="C16" s="2">
        <v>164</v>
      </c>
      <c r="D16" s="2">
        <v>207</v>
      </c>
      <c r="E16" s="2">
        <v>160</v>
      </c>
      <c r="F16" s="8">
        <v>32</v>
      </c>
      <c r="H16" s="18" t="s">
        <v>81</v>
      </c>
      <c r="I16" s="46">
        <v>0</v>
      </c>
      <c r="J16" s="46">
        <v>0</v>
      </c>
      <c r="K16" s="46">
        <v>0</v>
      </c>
      <c r="L16" s="46">
        <v>0</v>
      </c>
      <c r="M16" s="47">
        <v>0</v>
      </c>
    </row>
    <row r="17" spans="1:16" x14ac:dyDescent="0.3">
      <c r="A17" s="7" t="s">
        <v>17</v>
      </c>
      <c r="B17" s="2">
        <v>0</v>
      </c>
      <c r="C17" s="2">
        <v>0</v>
      </c>
      <c r="D17" s="2">
        <v>0</v>
      </c>
      <c r="E17" s="2">
        <v>0</v>
      </c>
      <c r="F17" s="8">
        <v>0</v>
      </c>
      <c r="H17" s="7" t="s">
        <v>82</v>
      </c>
      <c r="I17" s="2">
        <v>168</v>
      </c>
      <c r="J17" s="2">
        <v>155</v>
      </c>
      <c r="K17" s="2">
        <v>142</v>
      </c>
      <c r="L17" s="2">
        <v>144</v>
      </c>
      <c r="M17" s="8">
        <v>142</v>
      </c>
    </row>
    <row r="18" spans="1:16" x14ac:dyDescent="0.3">
      <c r="A18" s="7" t="s">
        <v>18</v>
      </c>
      <c r="B18" s="2">
        <v>659</v>
      </c>
      <c r="C18" s="2">
        <v>667</v>
      </c>
      <c r="D18" s="2">
        <v>716</v>
      </c>
      <c r="E18" s="4">
        <v>1343</v>
      </c>
      <c r="F18" s="8">
        <v>53</v>
      </c>
      <c r="H18" s="7" t="s">
        <v>83</v>
      </c>
      <c r="I18" s="2">
        <v>0</v>
      </c>
      <c r="J18" s="4">
        <v>7277</v>
      </c>
      <c r="K18" s="4">
        <v>7515</v>
      </c>
      <c r="L18" s="4">
        <v>7207</v>
      </c>
      <c r="M18" s="11">
        <v>4901</v>
      </c>
    </row>
    <row r="19" spans="1:16" ht="20.399999999999999" x14ac:dyDescent="0.3">
      <c r="A19" s="7" t="s">
        <v>19</v>
      </c>
      <c r="B19" s="2">
        <v>879</v>
      </c>
      <c r="C19" s="2">
        <v>958</v>
      </c>
      <c r="D19" s="2">
        <v>866</v>
      </c>
      <c r="E19" s="2">
        <v>775</v>
      </c>
      <c r="F19" s="8">
        <v>553</v>
      </c>
      <c r="H19" s="7" t="s">
        <v>84</v>
      </c>
      <c r="I19" s="2">
        <v>-12</v>
      </c>
      <c r="J19" s="2">
        <v>-5</v>
      </c>
      <c r="K19" s="2">
        <v>-3</v>
      </c>
      <c r="L19" s="2">
        <v>4</v>
      </c>
      <c r="M19" s="8">
        <v>22</v>
      </c>
    </row>
    <row r="20" spans="1:16" ht="20.399999999999999" x14ac:dyDescent="0.3">
      <c r="A20" s="9" t="s">
        <v>20</v>
      </c>
      <c r="B20" s="5">
        <v>1589</v>
      </c>
      <c r="C20" s="5">
        <v>1789</v>
      </c>
      <c r="D20" s="5">
        <v>1789</v>
      </c>
      <c r="E20" s="5">
        <v>2278</v>
      </c>
      <c r="F20" s="10">
        <v>638</v>
      </c>
      <c r="H20" s="7" t="s">
        <v>85</v>
      </c>
      <c r="I20" s="4">
        <v>19799</v>
      </c>
      <c r="J20" s="4">
        <v>15872</v>
      </c>
      <c r="K20" s="4">
        <v>11749</v>
      </c>
      <c r="L20" s="4">
        <v>9916</v>
      </c>
      <c r="M20" s="11">
        <v>8079</v>
      </c>
      <c r="N20" s="31"/>
    </row>
    <row r="21" spans="1:16" x14ac:dyDescent="0.3">
      <c r="A21" s="13" t="s">
        <v>21</v>
      </c>
      <c r="B21" s="6"/>
      <c r="C21" s="6"/>
      <c r="D21" s="6"/>
      <c r="E21" s="6"/>
      <c r="F21" s="14"/>
      <c r="H21" s="7" t="s">
        <v>86</v>
      </c>
      <c r="I21" s="2">
        <v>127</v>
      </c>
      <c r="J21" s="2">
        <v>109</v>
      </c>
      <c r="K21" s="2">
        <v>177</v>
      </c>
      <c r="L21" s="2">
        <v>238</v>
      </c>
      <c r="M21" s="8">
        <v>16</v>
      </c>
    </row>
    <row r="22" spans="1:16" x14ac:dyDescent="0.3">
      <c r="A22" s="7" t="s">
        <v>22</v>
      </c>
      <c r="B22" s="2">
        <v>140</v>
      </c>
      <c r="C22" s="2">
        <v>62</v>
      </c>
      <c r="D22" s="2">
        <v>0</v>
      </c>
      <c r="E22" s="2">
        <v>0</v>
      </c>
      <c r="F22" s="8">
        <v>0</v>
      </c>
      <c r="H22" s="7" t="s">
        <v>87</v>
      </c>
      <c r="I22" s="4">
        <v>2431</v>
      </c>
      <c r="J22" s="4">
        <v>2615</v>
      </c>
      <c r="K22" s="4">
        <v>2813</v>
      </c>
      <c r="L22" s="4">
        <v>1952</v>
      </c>
      <c r="M22" s="11">
        <v>1276</v>
      </c>
    </row>
    <row r="23" spans="1:16" x14ac:dyDescent="0.3">
      <c r="A23" s="7" t="s">
        <v>23</v>
      </c>
      <c r="B23" s="4">
        <v>2783</v>
      </c>
      <c r="C23" s="4">
        <v>2783</v>
      </c>
      <c r="D23" s="4">
        <v>2707</v>
      </c>
      <c r="E23" s="4">
        <v>2273</v>
      </c>
      <c r="F23" s="11">
        <v>2367</v>
      </c>
      <c r="H23" s="7" t="s">
        <v>88</v>
      </c>
      <c r="I23" s="4">
        <v>10078</v>
      </c>
      <c r="J23" s="4">
        <v>2227</v>
      </c>
      <c r="K23" s="4">
        <v>1835</v>
      </c>
      <c r="L23" s="4">
        <v>2555</v>
      </c>
      <c r="M23" s="11">
        <v>2450</v>
      </c>
    </row>
    <row r="24" spans="1:16" x14ac:dyDescent="0.3">
      <c r="A24" s="7" t="s">
        <v>24</v>
      </c>
      <c r="B24" s="4">
        <v>7461</v>
      </c>
      <c r="C24" s="4">
        <v>5958</v>
      </c>
      <c r="D24" s="4">
        <v>7085</v>
      </c>
      <c r="E24" s="4">
        <v>11499</v>
      </c>
      <c r="F24" s="11">
        <v>3871</v>
      </c>
      <c r="H24" s="9" t="s">
        <v>89</v>
      </c>
      <c r="I24" s="5">
        <v>32591</v>
      </c>
      <c r="J24" s="5">
        <v>28250</v>
      </c>
      <c r="K24" s="5">
        <v>24228</v>
      </c>
      <c r="L24" s="5">
        <v>22016</v>
      </c>
      <c r="M24" s="12">
        <v>16886</v>
      </c>
    </row>
    <row r="25" spans="1:16" ht="20.399999999999999" x14ac:dyDescent="0.3">
      <c r="A25" s="7" t="s">
        <v>25</v>
      </c>
      <c r="B25" s="2">
        <v>283</v>
      </c>
      <c r="C25" s="2">
        <v>240</v>
      </c>
      <c r="D25" s="2">
        <v>227</v>
      </c>
      <c r="E25" s="2">
        <v>169</v>
      </c>
      <c r="F25" s="8">
        <v>141</v>
      </c>
      <c r="H25" s="9" t="s">
        <v>90</v>
      </c>
      <c r="I25" s="5">
        <v>14716</v>
      </c>
      <c r="J25" s="5">
        <v>13268</v>
      </c>
      <c r="K25" s="5">
        <v>12410</v>
      </c>
      <c r="L25" s="5">
        <v>11177</v>
      </c>
      <c r="M25" s="12">
        <v>9931</v>
      </c>
    </row>
    <row r="26" spans="1:16" ht="20.399999999999999" x14ac:dyDescent="0.3">
      <c r="A26" s="9" t="s">
        <v>26</v>
      </c>
      <c r="B26" s="5">
        <v>10667</v>
      </c>
      <c r="C26" s="5">
        <v>9043</v>
      </c>
      <c r="D26" s="5">
        <v>10019</v>
      </c>
      <c r="E26" s="5">
        <v>13941</v>
      </c>
      <c r="F26" s="12">
        <v>6379</v>
      </c>
      <c r="H26" s="7" t="s">
        <v>91</v>
      </c>
      <c r="I26" s="2">
        <v>0</v>
      </c>
      <c r="J26" s="2">
        <v>0</v>
      </c>
      <c r="K26" s="2">
        <v>0</v>
      </c>
      <c r="L26" s="2">
        <v>0</v>
      </c>
      <c r="M26" s="8">
        <v>0</v>
      </c>
      <c r="P26" s="31"/>
    </row>
    <row r="27" spans="1:16" ht="21" thickBot="1" x14ac:dyDescent="0.35">
      <c r="A27" s="25" t="s">
        <v>27</v>
      </c>
      <c r="B27" s="26">
        <v>53360</v>
      </c>
      <c r="C27" s="26">
        <v>53423</v>
      </c>
      <c r="D27" s="26">
        <v>55361</v>
      </c>
      <c r="E27" s="26">
        <v>53515</v>
      </c>
      <c r="F27" s="27">
        <v>37456</v>
      </c>
      <c r="H27" s="9" t="s">
        <v>92</v>
      </c>
      <c r="I27" s="5">
        <v>14716</v>
      </c>
      <c r="J27" s="5">
        <v>13268</v>
      </c>
      <c r="K27" s="5">
        <v>12410</v>
      </c>
      <c r="L27" s="5">
        <v>11177</v>
      </c>
      <c r="M27" s="12">
        <v>9931</v>
      </c>
    </row>
    <row r="28" spans="1:16" ht="21.6" customHeight="1" thickBot="1" x14ac:dyDescent="0.35">
      <c r="A28" s="73" t="s">
        <v>28</v>
      </c>
      <c r="B28" s="74"/>
      <c r="C28" s="74"/>
      <c r="D28" s="74"/>
      <c r="E28" s="74"/>
      <c r="F28" s="75"/>
      <c r="H28" s="13" t="s">
        <v>93</v>
      </c>
      <c r="I28" s="6"/>
      <c r="J28" s="6"/>
      <c r="K28" s="6"/>
      <c r="L28" s="6"/>
      <c r="M28" s="14"/>
    </row>
    <row r="29" spans="1:16" x14ac:dyDescent="0.3">
      <c r="A29" s="40" t="s">
        <v>29</v>
      </c>
      <c r="B29" s="41"/>
      <c r="C29" s="41"/>
      <c r="D29" s="41"/>
      <c r="E29" s="41"/>
      <c r="F29" s="42"/>
      <c r="H29" s="7" t="s">
        <v>94</v>
      </c>
      <c r="I29" s="4">
        <v>3257</v>
      </c>
      <c r="J29" s="4">
        <v>2464</v>
      </c>
      <c r="K29" s="4">
        <v>2480</v>
      </c>
      <c r="L29" s="4">
        <v>1965</v>
      </c>
      <c r="M29" s="11">
        <v>2354</v>
      </c>
    </row>
    <row r="30" spans="1:16" x14ac:dyDescent="0.3">
      <c r="A30" s="7" t="s">
        <v>30</v>
      </c>
      <c r="B30" s="4">
        <v>17956</v>
      </c>
      <c r="C30" s="4">
        <v>4769</v>
      </c>
      <c r="D30" s="4">
        <v>4502</v>
      </c>
      <c r="E30" s="4">
        <v>4571</v>
      </c>
      <c r="F30" s="11">
        <v>3507</v>
      </c>
      <c r="H30" s="7" t="s">
        <v>95</v>
      </c>
      <c r="I30" s="2">
        <v>0</v>
      </c>
      <c r="J30" s="2">
        <v>0</v>
      </c>
      <c r="K30" s="2">
        <v>0</v>
      </c>
      <c r="L30" s="2">
        <v>0</v>
      </c>
      <c r="M30" s="8">
        <v>0</v>
      </c>
    </row>
    <row r="31" spans="1:16" x14ac:dyDescent="0.3">
      <c r="A31" s="7" t="s">
        <v>31</v>
      </c>
      <c r="B31" s="2">
        <v>0</v>
      </c>
      <c r="C31" s="4">
        <v>14755</v>
      </c>
      <c r="D31" s="4">
        <v>16403</v>
      </c>
      <c r="E31" s="4">
        <v>18050</v>
      </c>
      <c r="F31" s="11">
        <v>7728</v>
      </c>
      <c r="H31" s="7" t="s">
        <v>96</v>
      </c>
      <c r="I31" s="2">
        <v>0</v>
      </c>
      <c r="J31" s="2">
        <v>-70</v>
      </c>
      <c r="K31" s="4">
        <v>1187</v>
      </c>
      <c r="L31" s="2">
        <v>243</v>
      </c>
      <c r="M31" s="8">
        <v>-608</v>
      </c>
    </row>
    <row r="32" spans="1:16" x14ac:dyDescent="0.3">
      <c r="A32" s="7" t="s">
        <v>32</v>
      </c>
      <c r="B32" s="2">
        <v>0</v>
      </c>
      <c r="C32" s="2">
        <v>79</v>
      </c>
      <c r="D32" s="2">
        <v>245</v>
      </c>
      <c r="E32" s="2">
        <v>311</v>
      </c>
      <c r="F32" s="8">
        <v>212</v>
      </c>
      <c r="H32" s="7" t="s">
        <v>97</v>
      </c>
      <c r="I32" s="2">
        <v>0</v>
      </c>
      <c r="J32" s="2">
        <v>0</v>
      </c>
      <c r="K32" s="2">
        <v>0</v>
      </c>
      <c r="L32" s="2">
        <v>0</v>
      </c>
      <c r="M32" s="8">
        <v>0</v>
      </c>
    </row>
    <row r="33" spans="1:13" x14ac:dyDescent="0.3">
      <c r="A33" s="7" t="s">
        <v>33</v>
      </c>
      <c r="B33" s="2">
        <v>0</v>
      </c>
      <c r="C33" s="2">
        <v>0</v>
      </c>
      <c r="D33" s="2">
        <v>0</v>
      </c>
      <c r="E33" s="2">
        <v>0</v>
      </c>
      <c r="F33" s="8">
        <v>0</v>
      </c>
      <c r="H33" s="9" t="s">
        <v>98</v>
      </c>
      <c r="I33" s="5">
        <v>3257</v>
      </c>
      <c r="J33" s="5">
        <v>2394</v>
      </c>
      <c r="K33" s="5">
        <v>3667</v>
      </c>
      <c r="L33" s="5">
        <v>2208</v>
      </c>
      <c r="M33" s="12">
        <v>1746</v>
      </c>
    </row>
    <row r="34" spans="1:13" ht="20.399999999999999" x14ac:dyDescent="0.3">
      <c r="A34" s="9" t="s">
        <v>34</v>
      </c>
      <c r="B34" s="5">
        <v>17956</v>
      </c>
      <c r="C34" s="5">
        <v>19603</v>
      </c>
      <c r="D34" s="5">
        <v>21150</v>
      </c>
      <c r="E34" s="5">
        <v>22932</v>
      </c>
      <c r="F34" s="12">
        <v>11447</v>
      </c>
      <c r="H34" s="9" t="s">
        <v>99</v>
      </c>
      <c r="I34" s="5">
        <v>11459</v>
      </c>
      <c r="J34" s="5">
        <v>10874</v>
      </c>
      <c r="K34" s="5">
        <v>8743</v>
      </c>
      <c r="L34" s="5">
        <v>8969</v>
      </c>
      <c r="M34" s="12">
        <v>8185</v>
      </c>
    </row>
    <row r="35" spans="1:13" ht="20.399999999999999" x14ac:dyDescent="0.3">
      <c r="A35" s="7" t="s">
        <v>35</v>
      </c>
      <c r="B35" s="4">
        <v>5057</v>
      </c>
      <c r="C35" s="4">
        <v>5057</v>
      </c>
      <c r="D35" s="4">
        <v>5041</v>
      </c>
      <c r="E35" s="4">
        <v>4207</v>
      </c>
      <c r="F35" s="11">
        <v>3808</v>
      </c>
      <c r="H35" s="9" t="s">
        <v>100</v>
      </c>
      <c r="I35" s="5">
        <v>11459</v>
      </c>
      <c r="J35" s="5">
        <v>10874</v>
      </c>
      <c r="K35" s="5">
        <v>8743</v>
      </c>
      <c r="L35" s="5">
        <v>8969</v>
      </c>
      <c r="M35" s="12">
        <v>8185</v>
      </c>
    </row>
    <row r="36" spans="1:13" x14ac:dyDescent="0.3">
      <c r="A36" s="7" t="s">
        <v>36</v>
      </c>
      <c r="B36" s="2">
        <v>543</v>
      </c>
      <c r="C36" s="2">
        <v>736</v>
      </c>
      <c r="D36" s="2">
        <v>668</v>
      </c>
      <c r="E36" s="4">
        <v>1997</v>
      </c>
      <c r="F36" s="11">
        <v>2107</v>
      </c>
      <c r="H36" s="9" t="s">
        <v>101</v>
      </c>
      <c r="I36" s="5">
        <v>11459</v>
      </c>
      <c r="J36" s="5">
        <v>10874</v>
      </c>
      <c r="K36" s="5">
        <v>8743</v>
      </c>
      <c r="L36" s="5">
        <v>8969</v>
      </c>
      <c r="M36" s="12">
        <v>8185</v>
      </c>
    </row>
    <row r="37" spans="1:13" ht="20.399999999999999" x14ac:dyDescent="0.3">
      <c r="A37" s="7" t="s">
        <v>37</v>
      </c>
      <c r="B37" s="2">
        <v>0</v>
      </c>
      <c r="C37" s="2">
        <v>200</v>
      </c>
      <c r="D37" s="2">
        <v>0</v>
      </c>
      <c r="E37" s="2">
        <v>0</v>
      </c>
      <c r="F37" s="8">
        <v>355</v>
      </c>
      <c r="H37" s="13" t="s">
        <v>49</v>
      </c>
      <c r="I37" s="6"/>
      <c r="J37" s="6"/>
      <c r="K37" s="6"/>
      <c r="L37" s="6"/>
      <c r="M37" s="14"/>
    </row>
    <row r="38" spans="1:13" x14ac:dyDescent="0.3">
      <c r="A38" s="7" t="s">
        <v>38</v>
      </c>
      <c r="B38" s="4">
        <v>1233</v>
      </c>
      <c r="C38" s="2">
        <v>940</v>
      </c>
      <c r="D38" s="2">
        <v>788</v>
      </c>
      <c r="E38" s="2">
        <v>849</v>
      </c>
      <c r="F38" s="11">
        <v>1032</v>
      </c>
      <c r="H38" s="13" t="s">
        <v>102</v>
      </c>
      <c r="I38" s="6"/>
      <c r="J38" s="6"/>
      <c r="K38" s="6"/>
      <c r="L38" s="6"/>
      <c r="M38" s="14"/>
    </row>
    <row r="39" spans="1:13" ht="20.399999999999999" x14ac:dyDescent="0.3">
      <c r="A39" s="9" t="s">
        <v>39</v>
      </c>
      <c r="B39" s="5">
        <v>24789</v>
      </c>
      <c r="C39" s="5">
        <v>26536</v>
      </c>
      <c r="D39" s="5">
        <v>27647</v>
      </c>
      <c r="E39" s="5">
        <v>29985</v>
      </c>
      <c r="F39" s="12">
        <v>18749</v>
      </c>
      <c r="H39" s="7" t="s">
        <v>103</v>
      </c>
      <c r="I39" s="2">
        <v>42.32</v>
      </c>
      <c r="J39" s="2">
        <v>40.1</v>
      </c>
      <c r="K39" s="2">
        <v>32.22</v>
      </c>
      <c r="L39" s="2">
        <v>33.06</v>
      </c>
      <c r="M39" s="8">
        <v>59.69</v>
      </c>
    </row>
    <row r="40" spans="1:13" x14ac:dyDescent="0.3">
      <c r="A40" s="13" t="s">
        <v>40</v>
      </c>
      <c r="B40" s="6"/>
      <c r="C40" s="6"/>
      <c r="D40" s="6"/>
      <c r="E40" s="6"/>
      <c r="F40" s="14"/>
      <c r="H40" s="7" t="s">
        <v>104</v>
      </c>
      <c r="I40" s="2">
        <v>42.27</v>
      </c>
      <c r="J40" s="2">
        <v>40.090000000000003</v>
      </c>
      <c r="K40" s="2">
        <v>32.22</v>
      </c>
      <c r="L40" s="2">
        <v>33.049999999999997</v>
      </c>
      <c r="M40" s="8">
        <v>59.66</v>
      </c>
    </row>
    <row r="41" spans="1:13" ht="30.6" x14ac:dyDescent="0.3">
      <c r="A41" s="7" t="s">
        <v>41</v>
      </c>
      <c r="B41" s="4">
        <v>5102</v>
      </c>
      <c r="C41" s="4">
        <v>6039</v>
      </c>
      <c r="D41" s="4">
        <v>6605</v>
      </c>
      <c r="E41" s="4">
        <v>6668</v>
      </c>
      <c r="F41" s="11">
        <v>2002</v>
      </c>
      <c r="H41" s="13" t="s">
        <v>105</v>
      </c>
      <c r="I41" s="6"/>
      <c r="J41" s="6"/>
      <c r="K41" s="6"/>
      <c r="L41" s="6"/>
      <c r="M41" s="14"/>
    </row>
    <row r="42" spans="1:13" x14ac:dyDescent="0.3">
      <c r="A42" s="7" t="s">
        <v>42</v>
      </c>
      <c r="B42" s="2">
        <v>35</v>
      </c>
      <c r="C42" s="2">
        <v>23</v>
      </c>
      <c r="D42" s="2">
        <v>18</v>
      </c>
      <c r="E42" s="2">
        <v>14</v>
      </c>
      <c r="F42" s="8">
        <v>18</v>
      </c>
      <c r="H42" s="7" t="s">
        <v>106</v>
      </c>
      <c r="I42" s="2">
        <v>0</v>
      </c>
      <c r="J42" s="2">
        <v>0</v>
      </c>
      <c r="K42" s="2">
        <v>0</v>
      </c>
      <c r="L42" s="2">
        <v>0</v>
      </c>
      <c r="M42" s="8">
        <v>0</v>
      </c>
    </row>
    <row r="43" spans="1:13" x14ac:dyDescent="0.3">
      <c r="A43" s="7" t="s">
        <v>43</v>
      </c>
      <c r="B43" s="4">
        <v>12913</v>
      </c>
      <c r="C43" s="4">
        <v>11147</v>
      </c>
      <c r="D43" s="4">
        <v>5217</v>
      </c>
      <c r="E43" s="4">
        <v>7504</v>
      </c>
      <c r="F43" s="11">
        <v>6245</v>
      </c>
      <c r="H43" s="7" t="s">
        <v>107</v>
      </c>
      <c r="I43" s="2">
        <v>0</v>
      </c>
      <c r="J43" s="2">
        <v>0</v>
      </c>
      <c r="K43" s="2">
        <v>0</v>
      </c>
      <c r="L43" s="2">
        <v>0</v>
      </c>
      <c r="M43" s="8">
        <v>0</v>
      </c>
    </row>
    <row r="44" spans="1:13" x14ac:dyDescent="0.3">
      <c r="A44" s="7" t="s">
        <v>44</v>
      </c>
      <c r="B44" s="4">
        <v>6231</v>
      </c>
      <c r="C44" s="4">
        <v>4849</v>
      </c>
      <c r="D44" s="4">
        <v>5056</v>
      </c>
      <c r="E44" s="4">
        <v>1291</v>
      </c>
      <c r="F44" s="11">
        <v>6273</v>
      </c>
      <c r="H44" s="13" t="s">
        <v>108</v>
      </c>
      <c r="I44" s="6"/>
      <c r="J44" s="6"/>
      <c r="K44" s="6"/>
      <c r="L44" s="6"/>
      <c r="M44" s="14"/>
    </row>
    <row r="45" spans="1:13" ht="20.399999999999999" x14ac:dyDescent="0.3">
      <c r="A45" s="7" t="s">
        <v>45</v>
      </c>
      <c r="B45" s="4">
        <v>2602</v>
      </c>
      <c r="C45" s="4">
        <v>3008</v>
      </c>
      <c r="D45" s="4">
        <v>4841</v>
      </c>
      <c r="E45" s="4">
        <v>3391</v>
      </c>
      <c r="F45" s="11">
        <v>1244</v>
      </c>
      <c r="H45" s="7" t="s">
        <v>109</v>
      </c>
      <c r="I45" s="2">
        <v>0</v>
      </c>
      <c r="J45" s="2">
        <v>0</v>
      </c>
      <c r="K45" s="2">
        <v>0</v>
      </c>
      <c r="L45" s="2">
        <v>0</v>
      </c>
      <c r="M45" s="8">
        <v>0</v>
      </c>
    </row>
    <row r="46" spans="1:13" x14ac:dyDescent="0.3">
      <c r="A46" s="7" t="s">
        <v>46</v>
      </c>
      <c r="B46" s="4">
        <v>1688</v>
      </c>
      <c r="C46" s="4">
        <v>1821</v>
      </c>
      <c r="D46" s="4">
        <v>5977</v>
      </c>
      <c r="E46" s="4">
        <v>4662</v>
      </c>
      <c r="F46" s="11">
        <v>2925</v>
      </c>
      <c r="H46" s="7" t="s">
        <v>110</v>
      </c>
      <c r="I46" s="2">
        <v>0</v>
      </c>
      <c r="J46" s="2">
        <v>0</v>
      </c>
      <c r="K46" s="2">
        <v>0</v>
      </c>
      <c r="L46" s="2">
        <v>0</v>
      </c>
      <c r="M46" s="8">
        <v>0</v>
      </c>
    </row>
    <row r="47" spans="1:13" x14ac:dyDescent="0.3">
      <c r="A47" s="9" t="s">
        <v>47</v>
      </c>
      <c r="B47" s="5">
        <v>28571</v>
      </c>
      <c r="C47" s="5">
        <v>26887</v>
      </c>
      <c r="D47" s="5">
        <v>27714</v>
      </c>
      <c r="E47" s="5">
        <v>23530</v>
      </c>
      <c r="F47" s="12">
        <v>18707</v>
      </c>
      <c r="H47" s="13" t="s">
        <v>111</v>
      </c>
      <c r="I47" s="6"/>
      <c r="J47" s="6"/>
      <c r="K47" s="6"/>
      <c r="L47" s="6"/>
      <c r="M47" s="14"/>
    </row>
    <row r="48" spans="1:13" x14ac:dyDescent="0.3">
      <c r="A48" s="9" t="s">
        <v>48</v>
      </c>
      <c r="B48" s="5">
        <v>53360</v>
      </c>
      <c r="C48" s="5">
        <v>53423</v>
      </c>
      <c r="D48" s="5">
        <v>55361</v>
      </c>
      <c r="E48" s="5">
        <v>53515</v>
      </c>
      <c r="F48" s="12">
        <v>37456</v>
      </c>
      <c r="H48" s="7" t="s">
        <v>112</v>
      </c>
      <c r="I48" s="2">
        <v>0</v>
      </c>
      <c r="J48" s="4">
        <v>11391</v>
      </c>
      <c r="K48" s="4">
        <v>3257</v>
      </c>
      <c r="L48" s="4">
        <v>1357</v>
      </c>
      <c r="M48" s="11">
        <v>1099</v>
      </c>
    </row>
    <row r="49" spans="1:13" ht="20.399999999999999" x14ac:dyDescent="0.3">
      <c r="A49" s="13" t="s">
        <v>49</v>
      </c>
      <c r="B49" s="6"/>
      <c r="C49" s="6"/>
      <c r="D49" s="6"/>
      <c r="E49" s="6"/>
      <c r="F49" s="14"/>
      <c r="H49" s="7" t="s">
        <v>113</v>
      </c>
      <c r="I49" s="2">
        <v>0</v>
      </c>
      <c r="J49" s="2">
        <v>0</v>
      </c>
      <c r="K49" s="2">
        <v>0</v>
      </c>
      <c r="L49" s="2">
        <v>268</v>
      </c>
      <c r="M49" s="8">
        <v>222</v>
      </c>
    </row>
    <row r="50" spans="1:13" ht="21" thickBot="1" x14ac:dyDescent="0.35">
      <c r="A50" s="13" t="s">
        <v>50</v>
      </c>
      <c r="B50" s="6"/>
      <c r="C50" s="6"/>
      <c r="D50" s="6"/>
      <c r="E50" s="6"/>
      <c r="F50" s="14"/>
      <c r="H50" s="15" t="s">
        <v>114</v>
      </c>
      <c r="I50" s="44">
        <v>3300</v>
      </c>
      <c r="J50" s="44">
        <v>2100</v>
      </c>
      <c r="K50" s="16">
        <v>500</v>
      </c>
      <c r="L50" s="16">
        <v>500</v>
      </c>
      <c r="M50" s="17">
        <v>400</v>
      </c>
    </row>
    <row r="51" spans="1:13" x14ac:dyDescent="0.3">
      <c r="A51" s="7" t="s">
        <v>51</v>
      </c>
      <c r="B51" s="2">
        <v>0</v>
      </c>
      <c r="C51" s="2">
        <v>305</v>
      </c>
      <c r="D51" s="2">
        <v>200</v>
      </c>
      <c r="E51" s="2">
        <v>318</v>
      </c>
      <c r="F51" s="8">
        <v>263</v>
      </c>
    </row>
    <row r="52" spans="1:13" x14ac:dyDescent="0.3">
      <c r="A52" s="13" t="s">
        <v>52</v>
      </c>
      <c r="B52" s="6"/>
      <c r="C52" s="6"/>
      <c r="D52" s="6"/>
      <c r="E52" s="6"/>
      <c r="F52" s="14"/>
    </row>
    <row r="53" spans="1:13" x14ac:dyDescent="0.3">
      <c r="A53" s="7" t="s">
        <v>53</v>
      </c>
      <c r="B53" s="2">
        <v>0</v>
      </c>
      <c r="C53" s="2">
        <v>0</v>
      </c>
      <c r="D53" s="2">
        <v>0</v>
      </c>
      <c r="E53" s="2">
        <v>0</v>
      </c>
      <c r="F53" s="8">
        <v>0</v>
      </c>
    </row>
    <row r="54" spans="1:13" ht="20.399999999999999" x14ac:dyDescent="0.3">
      <c r="A54" s="7" t="s">
        <v>54</v>
      </c>
      <c r="B54" s="2">
        <v>0</v>
      </c>
      <c r="C54" s="2">
        <v>413</v>
      </c>
      <c r="D54" s="2">
        <v>348</v>
      </c>
      <c r="E54" s="2">
        <v>344</v>
      </c>
      <c r="F54" s="8">
        <v>325</v>
      </c>
    </row>
    <row r="55" spans="1:13" x14ac:dyDescent="0.3">
      <c r="A55" s="7" t="s">
        <v>55</v>
      </c>
      <c r="B55" s="2">
        <v>0</v>
      </c>
      <c r="C55" s="2">
        <v>413</v>
      </c>
      <c r="D55" s="2">
        <v>348</v>
      </c>
      <c r="E55" s="2">
        <v>344</v>
      </c>
      <c r="F55" s="8">
        <v>325</v>
      </c>
    </row>
    <row r="56" spans="1:13" x14ac:dyDescent="0.3">
      <c r="A56" s="7" t="s">
        <v>56</v>
      </c>
      <c r="B56" s="2">
        <v>0</v>
      </c>
      <c r="C56" s="2">
        <v>107</v>
      </c>
      <c r="D56" s="2">
        <v>175</v>
      </c>
      <c r="E56" s="2">
        <v>163</v>
      </c>
      <c r="F56" s="11">
        <v>1561</v>
      </c>
    </row>
    <row r="57" spans="1:13" ht="20.399999999999999" x14ac:dyDescent="0.3">
      <c r="A57" s="13" t="s">
        <v>57</v>
      </c>
      <c r="B57" s="6"/>
      <c r="C57" s="6"/>
      <c r="D57" s="6"/>
      <c r="E57" s="6"/>
      <c r="F57" s="14"/>
    </row>
    <row r="58" spans="1:13" ht="20.399999999999999" x14ac:dyDescent="0.3">
      <c r="A58" s="7" t="s">
        <v>58</v>
      </c>
      <c r="B58" s="2">
        <v>0</v>
      </c>
      <c r="C58" s="4">
        <v>6702</v>
      </c>
      <c r="D58" s="4">
        <v>6922</v>
      </c>
      <c r="E58" s="4">
        <v>6913</v>
      </c>
      <c r="F58" s="11">
        <v>4470</v>
      </c>
    </row>
    <row r="59" spans="1:13" ht="30.6" x14ac:dyDescent="0.3">
      <c r="A59" s="13" t="s">
        <v>59</v>
      </c>
      <c r="B59" s="6"/>
      <c r="C59" s="6"/>
      <c r="D59" s="6"/>
      <c r="E59" s="6"/>
      <c r="F59" s="14"/>
    </row>
    <row r="60" spans="1:13" ht="20.399999999999999" x14ac:dyDescent="0.3">
      <c r="A60" s="7" t="s">
        <v>60</v>
      </c>
      <c r="B60" s="2" t="s">
        <v>61</v>
      </c>
      <c r="C60" s="4">
        <v>1786</v>
      </c>
      <c r="D60" s="2">
        <v>510</v>
      </c>
      <c r="E60" s="2">
        <v>224</v>
      </c>
      <c r="F60" s="8">
        <v>183</v>
      </c>
    </row>
    <row r="61" spans="1:13" ht="20.399999999999999" x14ac:dyDescent="0.3">
      <c r="A61" s="13" t="s">
        <v>62</v>
      </c>
      <c r="B61" s="6"/>
      <c r="C61" s="6"/>
      <c r="D61" s="6"/>
      <c r="E61" s="6"/>
      <c r="F61" s="14"/>
    </row>
    <row r="62" spans="1:13" x14ac:dyDescent="0.3">
      <c r="A62" s="7" t="s">
        <v>63</v>
      </c>
      <c r="B62" s="2" t="s">
        <v>61</v>
      </c>
      <c r="C62" s="2" t="s">
        <v>61</v>
      </c>
      <c r="D62" s="2" t="s">
        <v>61</v>
      </c>
      <c r="E62" s="2" t="s">
        <v>61</v>
      </c>
      <c r="F62" s="8" t="s">
        <v>61</v>
      </c>
    </row>
    <row r="63" spans="1:13" x14ac:dyDescent="0.3">
      <c r="A63" s="7" t="s">
        <v>64</v>
      </c>
      <c r="B63" s="2" t="s">
        <v>61</v>
      </c>
      <c r="C63" s="4">
        <v>35935</v>
      </c>
      <c r="D63" s="4">
        <v>31907</v>
      </c>
      <c r="E63" s="4">
        <v>29195</v>
      </c>
      <c r="F63" s="11">
        <v>22892</v>
      </c>
    </row>
    <row r="64" spans="1:13" x14ac:dyDescent="0.3">
      <c r="A64" s="13" t="s">
        <v>65</v>
      </c>
      <c r="B64" s="6"/>
      <c r="C64" s="6"/>
      <c r="D64" s="6"/>
      <c r="E64" s="6"/>
      <c r="F64" s="14"/>
    </row>
    <row r="65" spans="1:6" x14ac:dyDescent="0.3">
      <c r="A65" s="7" t="s">
        <v>66</v>
      </c>
      <c r="B65" s="2" t="s">
        <v>61</v>
      </c>
      <c r="C65" s="2">
        <v>482.74</v>
      </c>
      <c r="D65" s="2">
        <v>482.74</v>
      </c>
      <c r="E65" s="2">
        <v>482.74</v>
      </c>
      <c r="F65" s="8">
        <v>211.34</v>
      </c>
    </row>
    <row r="66" spans="1:6" ht="20.399999999999999" x14ac:dyDescent="0.3">
      <c r="A66" s="13" t="s">
        <v>67</v>
      </c>
      <c r="B66" s="6"/>
      <c r="C66" s="6"/>
      <c r="D66" s="6"/>
      <c r="E66" s="6"/>
      <c r="F66" s="14"/>
    </row>
    <row r="67" spans="1:6" ht="20.399999999999999" x14ac:dyDescent="0.3">
      <c r="A67" s="7" t="s">
        <v>68</v>
      </c>
      <c r="B67" s="2" t="s">
        <v>61</v>
      </c>
      <c r="C67" s="2" t="s">
        <v>61</v>
      </c>
      <c r="D67" s="2" t="s">
        <v>61</v>
      </c>
      <c r="E67" s="2" t="s">
        <v>61</v>
      </c>
      <c r="F67" s="8" t="s">
        <v>61</v>
      </c>
    </row>
    <row r="68" spans="1:6" ht="20.399999999999999" x14ac:dyDescent="0.3">
      <c r="A68" s="7" t="s">
        <v>69</v>
      </c>
      <c r="B68" s="2" t="s">
        <v>61</v>
      </c>
      <c r="C68" s="4">
        <v>5057</v>
      </c>
      <c r="D68" s="4">
        <v>5041</v>
      </c>
      <c r="E68" s="4">
        <v>4207</v>
      </c>
      <c r="F68" s="11">
        <v>3808</v>
      </c>
    </row>
    <row r="69" spans="1:6" x14ac:dyDescent="0.3">
      <c r="A69" s="13" t="s">
        <v>70</v>
      </c>
      <c r="B69" s="6"/>
      <c r="C69" s="6"/>
      <c r="D69" s="6"/>
      <c r="E69" s="6"/>
      <c r="F69" s="14"/>
    </row>
    <row r="70" spans="1:6" ht="20.399999999999999" x14ac:dyDescent="0.3">
      <c r="A70" s="7" t="s">
        <v>71</v>
      </c>
      <c r="B70" s="2" t="s">
        <v>61</v>
      </c>
      <c r="C70" s="4">
        <v>3783</v>
      </c>
      <c r="D70" s="4">
        <v>5749</v>
      </c>
      <c r="E70" s="4">
        <v>3691</v>
      </c>
      <c r="F70" s="11">
        <v>1226</v>
      </c>
    </row>
    <row r="71" spans="1:6" ht="21" thickBot="1" x14ac:dyDescent="0.35">
      <c r="A71" s="15" t="s">
        <v>72</v>
      </c>
      <c r="B71" s="16" t="s">
        <v>61</v>
      </c>
      <c r="C71" s="44">
        <v>2256</v>
      </c>
      <c r="D71" s="16">
        <v>856</v>
      </c>
      <c r="E71" s="44">
        <v>2977</v>
      </c>
      <c r="F71" s="17">
        <v>776</v>
      </c>
    </row>
  </sheetData>
  <mergeCells count="19">
    <mergeCell ref="A1:M2"/>
    <mergeCell ref="A3:F3"/>
    <mergeCell ref="H3:M3"/>
    <mergeCell ref="A5:A6"/>
    <mergeCell ref="B5:B6"/>
    <mergeCell ref="C5:C6"/>
    <mergeCell ref="D5:D6"/>
    <mergeCell ref="E5:E6"/>
    <mergeCell ref="F5:F6"/>
    <mergeCell ref="H5:H6"/>
    <mergeCell ref="H15:M15"/>
    <mergeCell ref="A28:F28"/>
    <mergeCell ref="A8:F8"/>
    <mergeCell ref="J5:J6"/>
    <mergeCell ref="K5:K6"/>
    <mergeCell ref="L5:L6"/>
    <mergeCell ref="M5:M6"/>
    <mergeCell ref="H8:M8"/>
    <mergeCell ref="I5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0DA1-824A-4E1C-8FB5-4CD4148438BF}">
  <sheetPr>
    <tabColor rgb="FFFFC000"/>
  </sheetPr>
  <dimension ref="A1:L15"/>
  <sheetViews>
    <sheetView workbookViewId="0">
      <selection activeCell="A2" sqref="A2:L5"/>
    </sheetView>
  </sheetViews>
  <sheetFormatPr defaultRowHeight="14.4" x14ac:dyDescent="0.3"/>
  <cols>
    <col min="1" max="1" width="12.33203125" customWidth="1"/>
    <col min="2" max="3" width="12.5546875" bestFit="1" customWidth="1"/>
    <col min="4" max="6" width="12" bestFit="1" customWidth="1"/>
  </cols>
  <sheetData>
    <row r="1" spans="1:12" ht="21.6" thickBot="1" x14ac:dyDescent="0.45">
      <c r="A1" s="125" t="s">
        <v>193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2" ht="14.4" customHeight="1" x14ac:dyDescent="0.3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x14ac:dyDescent="0.3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x14ac:dyDescent="0.3">
      <c r="A4" s="115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</row>
    <row r="5" spans="1:12" ht="15" thickBot="1" x14ac:dyDescent="0.35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0"/>
    </row>
    <row r="6" spans="1:12" x14ac:dyDescent="0.3">
      <c r="A6" s="106" t="s">
        <v>139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" thickBot="1" x14ac:dyDescent="0.35">
      <c r="A7" s="109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12" ht="18.600000000000001" thickBot="1" x14ac:dyDescent="0.35">
      <c r="A8" s="121" t="s">
        <v>134</v>
      </c>
      <c r="B8" s="122"/>
      <c r="C8" s="122"/>
      <c r="D8" s="122"/>
      <c r="E8" s="122"/>
      <c r="F8" s="122"/>
      <c r="G8" s="123"/>
      <c r="H8" s="123"/>
      <c r="I8" s="123"/>
      <c r="J8" s="123"/>
      <c r="K8" s="123"/>
      <c r="L8" s="124"/>
    </row>
    <row r="9" spans="1:12" x14ac:dyDescent="0.3">
      <c r="A9" s="67" t="s">
        <v>1</v>
      </c>
      <c r="B9" s="65">
        <v>2023</v>
      </c>
      <c r="C9" s="65">
        <v>2022</v>
      </c>
      <c r="D9" s="65">
        <v>2021</v>
      </c>
      <c r="E9" s="65">
        <v>2020</v>
      </c>
      <c r="F9" s="66">
        <v>2019</v>
      </c>
    </row>
    <row r="10" spans="1:12" x14ac:dyDescent="0.3">
      <c r="A10" s="68" t="s">
        <v>2</v>
      </c>
      <c r="B10" s="59">
        <f>('Asian paints'!B47-'Asian paints'!B26)/'Asian paints'!B48</f>
        <v>0.35704958401835074</v>
      </c>
      <c r="C10" s="59">
        <f>('Asian paints'!C47-'Asian paints'!C26)/'Asian paints'!C48</f>
        <v>0.3566587453593546</v>
      </c>
      <c r="D10" s="59">
        <f>('Asian paints'!D47-'Asian paints'!D26)/'Asian paints'!D48</f>
        <v>0.30605192499205192</v>
      </c>
      <c r="E10" s="59">
        <f>('Asian paints'!E47-'Asian paints'!E26)/'Asian paints'!E48</f>
        <v>0.19360638581296793</v>
      </c>
      <c r="F10" s="61">
        <f>('Asian paints'!F47-'Asian paints'!F26)/'Asian paints'!F48</f>
        <v>0.16165736916689388</v>
      </c>
    </row>
    <row r="11" spans="1:12" x14ac:dyDescent="0.3">
      <c r="A11" s="68" t="s">
        <v>3</v>
      </c>
      <c r="B11" s="59">
        <f>'Asian paints'!B13/'Asian paints'!B48</f>
        <v>0.68751664459223849</v>
      </c>
      <c r="C11" s="59">
        <f>'Asian paints'!C13/'Asian paints'!C48</f>
        <v>0.66570978078020604</v>
      </c>
      <c r="D11" s="59">
        <f>'Asian paints'!D13/'Asian paints'!D48</f>
        <v>0.68221606843556759</v>
      </c>
      <c r="E11" s="59">
        <f>'Asian paints'!E13/'Asian paints'!E48</f>
        <v>0.68866880292501553</v>
      </c>
      <c r="F11" s="61">
        <f>'Asian paints'!F13/'Asian paints'!F48</f>
        <v>0.63926845863702775</v>
      </c>
    </row>
    <row r="12" spans="1:12" x14ac:dyDescent="0.3">
      <c r="A12" s="68" t="s">
        <v>4</v>
      </c>
      <c r="B12" s="59">
        <f>'Asian paints'!P10/'Asian paints'!B48</f>
        <v>0.24776030366837937</v>
      </c>
      <c r="C12" s="59">
        <f>'Asian paints'!Q10/'Asian paints'!C48</f>
        <v>0.21418170183033935</v>
      </c>
      <c r="D12" s="59">
        <f>'Asian paints'!R10/'Asian paints'!D48</f>
        <v>0.23665347754351304</v>
      </c>
      <c r="E12" s="59">
        <f>'Asian paints'!S10/'Asian paints'!E48</f>
        <v>0.25692505383577108</v>
      </c>
      <c r="F12" s="61">
        <f>'Asian paints'!T10/'Asian paints'!F48</f>
        <v>0.23737675301051167</v>
      </c>
    </row>
    <row r="13" spans="1:12" x14ac:dyDescent="0.3">
      <c r="A13" s="68" t="s">
        <v>5</v>
      </c>
      <c r="B13" s="60">
        <f>('Asian paints'!B73*'Asian paints'!B74)/('Asian paints'!B20+'Asian paints'!B26)</f>
        <v>3.8687956130801177E-6</v>
      </c>
      <c r="C13" s="60">
        <f>('Asian paints'!C73*'Asian paints'!C74)/('Asian paints'!C20+'Asian paints'!C26)</f>
        <v>4.4999878034650355E-6</v>
      </c>
      <c r="D13" s="60">
        <f>('Asian paints'!D73*'Asian paints'!D74)/('Asian paints'!D20+'Asian paints'!D26)</f>
        <v>4.1691173926582014E-6</v>
      </c>
      <c r="E13" s="60">
        <f>('Asian paints'!E73*'Asian paints'!E74)/('Asian paints'!E20+'Asian paints'!E26)</f>
        <v>6.3512104742485482E-6</v>
      </c>
      <c r="F13" s="62">
        <f>('Asian paints'!F73*'Asian paints'!F74)/('Asian paints'!F20+'Asian paints'!F26)</f>
        <v>3.5075920519511648E-6</v>
      </c>
    </row>
    <row r="14" spans="1:12" ht="15" thickBot="1" x14ac:dyDescent="0.35">
      <c r="A14" s="69" t="s">
        <v>6</v>
      </c>
      <c r="B14" s="63">
        <f>'Asian paints'!P6/'Asian paints'!B48</f>
        <v>1.3350294542704253</v>
      </c>
      <c r="C14" s="63">
        <f>'Asian paints'!Q6/'Asian paints'!C48</f>
        <v>1.2651990397989181</v>
      </c>
      <c r="D14" s="63">
        <f>'Asian paints'!R6/'Asian paints'!D48</f>
        <v>1.0530823816860579</v>
      </c>
      <c r="E14" s="63">
        <f>'Asian paints'!S6/'Asian paints'!E48</f>
        <v>1.2654166071762383</v>
      </c>
      <c r="F14" s="64">
        <f>'Asian paints'!T6/'Asian paints'!F48</f>
        <v>1.1979194453803255</v>
      </c>
    </row>
    <row r="15" spans="1:12" ht="15" thickBot="1" x14ac:dyDescent="0.35">
      <c r="A15" s="70" t="s">
        <v>137</v>
      </c>
      <c r="B15" s="71">
        <f>1.2*B10+1.4*B11+3.3*B12+0.6*B13+0.999*B14</f>
        <v>3.5422885514503291</v>
      </c>
      <c r="C15" s="71">
        <f t="shared" ref="C15:F15" si="0">1.2*C10+1.4*C11+3.3*C12+0.6*C13+0.999*C14</f>
        <v>3.3307203443154352</v>
      </c>
      <c r="D15" s="71">
        <f t="shared" si="0"/>
        <v>3.1553530824686575</v>
      </c>
      <c r="E15" s="71">
        <f t="shared" si="0"/>
        <v>3.3084716660239746</v>
      </c>
      <c r="F15" s="72">
        <f t="shared" si="0"/>
        <v>3.0690316005169764</v>
      </c>
    </row>
  </sheetData>
  <mergeCells count="4">
    <mergeCell ref="A6:L7"/>
    <mergeCell ref="A2:L5"/>
    <mergeCell ref="A8:L8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69D9-D7A2-4886-8297-D15C3B27A00C}">
  <sheetPr>
    <tabColor rgb="FFFFC000"/>
  </sheetPr>
  <dimension ref="A1:L14"/>
  <sheetViews>
    <sheetView workbookViewId="0">
      <selection activeCell="A2" sqref="A2:L5"/>
    </sheetView>
  </sheetViews>
  <sheetFormatPr defaultRowHeight="14.4" x14ac:dyDescent="0.3"/>
  <cols>
    <col min="1" max="1" width="12.33203125" customWidth="1"/>
    <col min="2" max="3" width="12.5546875" bestFit="1" customWidth="1"/>
    <col min="4" max="6" width="12" bestFit="1" customWidth="1"/>
  </cols>
  <sheetData>
    <row r="1" spans="1:12" ht="21.6" thickBot="1" x14ac:dyDescent="0.45">
      <c r="A1" s="125" t="s">
        <v>194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2" ht="14.4" customHeight="1" x14ac:dyDescent="0.3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x14ac:dyDescent="0.3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x14ac:dyDescent="0.3">
      <c r="A4" s="115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</row>
    <row r="5" spans="1:12" ht="15" thickBot="1" x14ac:dyDescent="0.35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0"/>
    </row>
    <row r="6" spans="1:12" x14ac:dyDescent="0.3">
      <c r="A6" s="106" t="s">
        <v>140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" thickBot="1" x14ac:dyDescent="0.35">
      <c r="A7" s="109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12" ht="18.600000000000001" thickBot="1" x14ac:dyDescent="0.35">
      <c r="A8" s="128" t="s">
        <v>138</v>
      </c>
      <c r="B8" s="129"/>
      <c r="C8" s="129"/>
      <c r="D8" s="129"/>
      <c r="E8" s="129"/>
      <c r="F8" s="129"/>
      <c r="G8" s="130"/>
      <c r="H8" s="130"/>
      <c r="I8" s="130"/>
      <c r="J8" s="130"/>
      <c r="K8" s="130"/>
      <c r="L8" s="131"/>
    </row>
    <row r="9" spans="1:12" x14ac:dyDescent="0.3">
      <c r="A9" s="67" t="s">
        <v>1</v>
      </c>
      <c r="B9" s="65">
        <v>2023</v>
      </c>
      <c r="C9" s="65">
        <v>2022</v>
      </c>
      <c r="D9" s="65">
        <v>2021</v>
      </c>
      <c r="E9" s="65">
        <v>2020</v>
      </c>
      <c r="F9" s="66">
        <v>2019</v>
      </c>
    </row>
    <row r="10" spans="1:12" x14ac:dyDescent="0.3">
      <c r="A10" s="68" t="s">
        <v>2</v>
      </c>
      <c r="B10" s="59">
        <f>('Hcl technologies'!B47-'Hcl technologies'!B26)/'Hcl technologies'!B48</f>
        <v>0.33553223388305847</v>
      </c>
      <c r="C10" s="59">
        <f>('Hcl technologies'!C47-'Hcl technologies'!C26)/'Hcl technologies'!C48</f>
        <v>0.3340134399041611</v>
      </c>
      <c r="D10" s="59">
        <f>('Hcl technologies'!D47-'Hcl technologies'!D26)/'Hcl technologies'!D48</f>
        <v>0.31962934195552828</v>
      </c>
      <c r="E10" s="59">
        <f>('Hcl technologies'!E47-'Hcl technologies'!E26)/'Hcl technologies'!E48</f>
        <v>0.17918340652153603</v>
      </c>
      <c r="F10" s="59">
        <f>('Hcl technologies'!F47-'Hcl technologies'!F26)/'Hcl technologies'!F48</f>
        <v>0.32913284920973945</v>
      </c>
    </row>
    <row r="11" spans="1:12" x14ac:dyDescent="0.3">
      <c r="A11" s="68" t="s">
        <v>3</v>
      </c>
      <c r="B11" s="59">
        <f>'Hcl technologies'!B13/'Hcl technologies'!B48</f>
        <v>0.76013868065967016</v>
      </c>
      <c r="C11" s="59">
        <f>'Hcl technologies'!C13/'Hcl technologies'!C48</f>
        <v>0.78707672725230704</v>
      </c>
      <c r="D11" s="59">
        <f>'Hcl technologies'!D13/'Hcl technologies'!D48</f>
        <v>0.77690070627336938</v>
      </c>
      <c r="E11" s="59">
        <f>'Hcl technologies'!E13/'Hcl technologies'!E48</f>
        <v>0.68677940764271694</v>
      </c>
      <c r="F11" s="59">
        <f>'Hcl technologies'!F13/'Hcl technologies'!F48</f>
        <v>0.80542503203759075</v>
      </c>
    </row>
    <row r="12" spans="1:12" x14ac:dyDescent="0.3">
      <c r="A12" s="68" t="s">
        <v>4</v>
      </c>
      <c r="B12" s="59">
        <f>'Hcl technologies'!P10/'Hcl technologies'!B48</f>
        <v>0.27816716641679162</v>
      </c>
      <c r="C12" s="59">
        <f>'Hcl technologies'!Q10/'Hcl technologies'!C48</f>
        <v>0.25039776875128689</v>
      </c>
      <c r="D12" s="59">
        <f>'Hcl technologies'!R10/'Hcl technologies'!D48</f>
        <v>0.22736222250320623</v>
      </c>
      <c r="E12" s="59">
        <f>'Hcl technologies'!S10/'Hcl technologies'!E48</f>
        <v>0.21330468093058022</v>
      </c>
      <c r="F12" s="59">
        <f>'Hcl technologies'!T10/'Hcl technologies'!F48</f>
        <v>0.26556492951730032</v>
      </c>
    </row>
    <row r="13" spans="1:12" ht="15" thickBot="1" x14ac:dyDescent="0.35">
      <c r="A13" s="68" t="s">
        <v>5</v>
      </c>
      <c r="B13" s="59">
        <f>'Hcl technologies'!B11/('Hcl technologies'!B26+'Hcl technologies'!B20)</f>
        <v>4.4304830287206269E-2</v>
      </c>
      <c r="C13" s="59">
        <f>'Hcl technologies'!C11/('Hcl technologies'!C26+'Hcl technologies'!C20)</f>
        <v>5.0129246676514035E-2</v>
      </c>
      <c r="D13" s="59">
        <f>'Hcl technologies'!D11/('Hcl technologies'!D26+'Hcl technologies'!D20)</f>
        <v>4.5985772357723574E-2</v>
      </c>
      <c r="E13" s="59">
        <f>'Hcl technologies'!E11/('Hcl technologies'!E26+'Hcl technologies'!E20)</f>
        <v>3.3479252728281644E-2</v>
      </c>
      <c r="F13" s="59">
        <f>'Hcl technologies'!F11/('Hcl technologies'!F26+'Hcl technologies'!F20)</f>
        <v>3.8620493088214337E-2</v>
      </c>
    </row>
    <row r="14" spans="1:12" ht="15" thickBot="1" x14ac:dyDescent="0.35">
      <c r="A14" s="70" t="s">
        <v>137</v>
      </c>
      <c r="B14" s="71">
        <f>6.56*B10+3.26*B11+6.72*B12+1.05*B13</f>
        <v>6.5949469833457943</v>
      </c>
      <c r="C14" s="71">
        <f t="shared" ref="C14:F14" si="0">6.56*C10+3.26*C11+6.72*C12+1.05*C13</f>
        <v>6.4923070116328052</v>
      </c>
      <c r="D14" s="71">
        <f t="shared" si="0"/>
        <v>6.2056239818766041</v>
      </c>
      <c r="E14" s="71">
        <f t="shared" si="0"/>
        <v>4.8829046869147286</v>
      </c>
      <c r="F14" s="71">
        <f t="shared" si="0"/>
        <v>6.6099449393573204</v>
      </c>
    </row>
  </sheetData>
  <mergeCells count="4">
    <mergeCell ref="A1:L1"/>
    <mergeCell ref="A2:L5"/>
    <mergeCell ref="A6:L7"/>
    <mergeCell ref="A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B03A-0B57-463B-AC7B-1E3F85AA77AF}">
  <sheetPr>
    <tabColor theme="8" tint="0.59999389629810485"/>
  </sheetPr>
  <dimension ref="A1:J24"/>
  <sheetViews>
    <sheetView zoomScale="85" workbookViewId="0">
      <selection activeCell="A3" sqref="A3:J5"/>
    </sheetView>
  </sheetViews>
  <sheetFormatPr defaultRowHeight="14.4" x14ac:dyDescent="0.3"/>
  <cols>
    <col min="6" max="7" width="14.44140625" bestFit="1" customWidth="1"/>
  </cols>
  <sheetData>
    <row r="1" spans="1:10" x14ac:dyDescent="0.3">
      <c r="A1" s="133" t="s">
        <v>195</v>
      </c>
      <c r="B1" s="134"/>
      <c r="C1" s="134"/>
      <c r="D1" s="134"/>
      <c r="E1" s="134"/>
      <c r="F1" s="134"/>
      <c r="G1" s="134"/>
      <c r="H1" s="134"/>
      <c r="I1" s="134"/>
      <c r="J1" s="135"/>
    </row>
    <row r="2" spans="1:10" ht="15" thickBot="1" x14ac:dyDescent="0.35">
      <c r="A2" s="136"/>
      <c r="B2" s="137"/>
      <c r="C2" s="137"/>
      <c r="D2" s="137"/>
      <c r="E2" s="137"/>
      <c r="F2" s="137"/>
      <c r="G2" s="137"/>
      <c r="H2" s="137"/>
      <c r="I2" s="137"/>
      <c r="J2" s="138"/>
    </row>
    <row r="3" spans="1:10" ht="15" customHeight="1" x14ac:dyDescent="0.3">
      <c r="A3" s="139" t="s">
        <v>141</v>
      </c>
      <c r="B3" s="140"/>
      <c r="C3" s="140"/>
      <c r="D3" s="140"/>
      <c r="E3" s="140"/>
      <c r="F3" s="140"/>
      <c r="G3" s="140"/>
      <c r="H3" s="140"/>
      <c r="I3" s="140"/>
      <c r="J3" s="141"/>
    </row>
    <row r="4" spans="1:10" x14ac:dyDescent="0.3">
      <c r="A4" s="142"/>
      <c r="B4" s="143"/>
      <c r="C4" s="143"/>
      <c r="D4" s="143"/>
      <c r="E4" s="143"/>
      <c r="F4" s="143"/>
      <c r="G4" s="143"/>
      <c r="H4" s="143"/>
      <c r="I4" s="143"/>
      <c r="J4" s="144"/>
    </row>
    <row r="5" spans="1:10" ht="15" thickBot="1" x14ac:dyDescent="0.35">
      <c r="A5" s="145"/>
      <c r="B5" s="146"/>
      <c r="C5" s="146"/>
      <c r="D5" s="146"/>
      <c r="E5" s="146"/>
      <c r="F5" s="146"/>
      <c r="G5" s="146"/>
      <c r="H5" s="146"/>
      <c r="I5" s="146"/>
      <c r="J5" s="147"/>
    </row>
    <row r="6" spans="1:10" ht="24" thickBot="1" x14ac:dyDescent="0.5">
      <c r="A6" s="153" t="s">
        <v>152</v>
      </c>
      <c r="B6" s="148"/>
      <c r="C6" s="148"/>
      <c r="D6" s="148"/>
      <c r="E6" s="148"/>
      <c r="F6" s="148"/>
      <c r="G6" s="148"/>
      <c r="H6" s="149"/>
      <c r="I6" s="149"/>
      <c r="J6" s="150"/>
    </row>
    <row r="7" spans="1:10" ht="15.6" thickBot="1" x14ac:dyDescent="0.4">
      <c r="A7" s="157" t="s">
        <v>142</v>
      </c>
      <c r="B7" s="158"/>
      <c r="C7" s="158"/>
      <c r="D7" s="158"/>
      <c r="E7" s="159"/>
      <c r="F7" s="151">
        <v>2023</v>
      </c>
      <c r="G7" s="152">
        <v>2022</v>
      </c>
      <c r="H7" s="152" t="s">
        <v>154</v>
      </c>
    </row>
    <row r="8" spans="1:10" ht="15" x14ac:dyDescent="0.35">
      <c r="A8" s="160" t="s">
        <v>143</v>
      </c>
      <c r="B8" s="160"/>
      <c r="C8" s="160"/>
      <c r="D8" s="160"/>
      <c r="E8" s="160"/>
      <c r="F8" s="163">
        <f>'Asian paints'!B43/'Asian paints'!P6*365</f>
        <v>42.01917181993484</v>
      </c>
      <c r="G8" s="163">
        <f>'Asian paints'!C43/'Asian paints'!Q6*365</f>
        <v>42.25250317611561</v>
      </c>
      <c r="H8" s="163">
        <f>F8/G8</f>
        <v>0.99447769152970167</v>
      </c>
    </row>
    <row r="9" spans="1:10" ht="15" x14ac:dyDescent="0.35">
      <c r="A9" s="161" t="s">
        <v>144</v>
      </c>
      <c r="B9" s="161"/>
      <c r="C9" s="161"/>
      <c r="D9" s="161"/>
      <c r="E9" s="161"/>
      <c r="F9" s="163">
        <f>('Asian paints'!P6-('Asian paints'!I16+'Asian paints'!I17-'Asian paints'!I19))/'Asian paints'!P6</f>
        <v>0.3707354212381142</v>
      </c>
      <c r="G9" s="163">
        <f>('Asian paints'!Q6-('Asian paints'!J16+'Asian paints'!J17-'Asian paints'!J19))/'Asian paints'!Q6</f>
        <v>0.28433301572177222</v>
      </c>
      <c r="H9" s="163">
        <f>G9/F9</f>
        <v>0.76694321457660808</v>
      </c>
    </row>
    <row r="10" spans="1:10" ht="15" x14ac:dyDescent="0.35">
      <c r="A10" s="161" t="s">
        <v>145</v>
      </c>
      <c r="B10" s="161"/>
      <c r="C10" s="161"/>
      <c r="D10" s="161"/>
      <c r="E10" s="161"/>
      <c r="F10" s="163">
        <f>('Asian paints'!B48-'Asian paints'!B47-('Asian paints'!B30+'Asian paints'!B32))/'Asian paints'!B48</f>
        <v>0.13793040696249953</v>
      </c>
      <c r="G10" s="163">
        <f>('Asian paints'!C48-'Asian paints'!C47-('Asian paints'!C30+'Asian paints'!C32))/'Asian paints'!C48</f>
        <v>0.12352166153564871</v>
      </c>
      <c r="H10" s="163">
        <f>F10/G10</f>
        <v>1.1166495434704982</v>
      </c>
    </row>
    <row r="11" spans="1:10" ht="15" x14ac:dyDescent="0.35">
      <c r="A11" s="161" t="s">
        <v>146</v>
      </c>
      <c r="B11" s="161"/>
      <c r="C11" s="161"/>
      <c r="D11" s="161"/>
      <c r="E11" s="161"/>
      <c r="F11" s="164">
        <f>'Asian paints'!P6</f>
        <v>30078</v>
      </c>
      <c r="G11" s="164">
        <f>'Asian paints'!Q6</f>
        <v>25188</v>
      </c>
      <c r="H11" s="163">
        <f>F11/G11</f>
        <v>1.1941400666984279</v>
      </c>
    </row>
    <row r="12" spans="1:10" ht="15" x14ac:dyDescent="0.35">
      <c r="A12" s="161" t="s">
        <v>147</v>
      </c>
      <c r="B12" s="161"/>
      <c r="C12" s="161"/>
      <c r="D12" s="161"/>
      <c r="E12" s="161"/>
      <c r="F12" s="163">
        <f>'Asian paints'!I22/(('Asian paints'!B30+'Asian paints'!B32)+'Asian paints'!I22)</f>
        <v>0.11992751956003993</v>
      </c>
      <c r="G12" s="163">
        <f>'Asian paints'!J22/(('Asian paints'!C30+'Asian paints'!C32)+'Asian paints'!J22)</f>
        <v>0.13305893937885171</v>
      </c>
      <c r="H12" s="163">
        <f>G12/F12</f>
        <v>1.1094946336502669</v>
      </c>
    </row>
    <row r="13" spans="1:10" ht="15" x14ac:dyDescent="0.35">
      <c r="A13" s="161" t="s">
        <v>148</v>
      </c>
      <c r="B13" s="161"/>
      <c r="C13" s="161"/>
      <c r="D13" s="161"/>
      <c r="E13" s="161"/>
      <c r="F13" s="163">
        <f>('Asian paints'!I20+'Asian paints'!I23)/'Asian paints'!P6</f>
        <v>0.19716669991355809</v>
      </c>
      <c r="G13" s="163">
        <f>('Asian paints'!J20+'Asian paints'!J23)/'Asian paints'!Q6</f>
        <v>0.1981800857551215</v>
      </c>
      <c r="H13" s="163">
        <f>F13/G13</f>
        <v>0.99488654050328962</v>
      </c>
    </row>
    <row r="14" spans="1:10" ht="15" x14ac:dyDescent="0.35">
      <c r="A14" s="161" t="s">
        <v>149</v>
      </c>
      <c r="B14" s="161"/>
      <c r="C14" s="161"/>
      <c r="D14" s="161"/>
      <c r="E14" s="161"/>
      <c r="F14" s="163">
        <f>('Asian paints'!B26+('Asian paints'!B16+'Asian paints'!B18))/'Asian paints'!B48</f>
        <v>0.29251561484679872</v>
      </c>
      <c r="G14" s="163">
        <f>('Asian paints'!C26+('Asian paints'!C16+'Asian paints'!C18))/'Asian paints'!C48</f>
        <v>0.31070662381023417</v>
      </c>
      <c r="H14" s="163">
        <f>F14/G14</f>
        <v>0.94145278030974422</v>
      </c>
    </row>
    <row r="15" spans="1:10" ht="15.6" thickBot="1" x14ac:dyDescent="0.4">
      <c r="A15" s="161" t="s">
        <v>150</v>
      </c>
      <c r="B15" s="161"/>
      <c r="C15" s="161"/>
      <c r="D15" s="161"/>
      <c r="E15" s="161"/>
      <c r="F15" s="163">
        <f>('Asian paints'!I35-'Asian paints'!P15)/'Asian paints'!B48</f>
        <v>-3.35479524044556E-2</v>
      </c>
      <c r="G15" s="163">
        <v>0</v>
      </c>
      <c r="H15" s="163">
        <f>F15</f>
        <v>-3.35479524044556E-2</v>
      </c>
    </row>
    <row r="16" spans="1:10" ht="15.6" thickBot="1" x14ac:dyDescent="0.4">
      <c r="A16" s="178" t="s">
        <v>151</v>
      </c>
      <c r="B16" s="179"/>
      <c r="C16" s="179"/>
      <c r="D16" s="179"/>
      <c r="E16" s="179"/>
      <c r="F16" s="180"/>
      <c r="G16" s="180"/>
      <c r="H16" s="181">
        <f>-4.84+0.92*H8+0.528*H9+0.404*H10+0.892*H11+0.115*H12-0.172*H13-0.327*H14+4.697*H15</f>
        <v>-2.5127935451409464</v>
      </c>
    </row>
    <row r="17" spans="1:8" ht="15" x14ac:dyDescent="0.35">
      <c r="A17" s="177"/>
      <c r="B17" s="177"/>
      <c r="C17" s="177"/>
      <c r="D17" s="177"/>
      <c r="E17" s="177"/>
      <c r="F17" s="162"/>
      <c r="G17" s="162"/>
    </row>
    <row r="18" spans="1:8" ht="15" x14ac:dyDescent="0.35">
      <c r="A18" s="177"/>
      <c r="B18" s="177"/>
      <c r="C18" s="177"/>
      <c r="D18" s="177"/>
      <c r="E18" s="177"/>
      <c r="F18" s="162"/>
      <c r="G18" s="162"/>
    </row>
    <row r="19" spans="1:8" ht="15" x14ac:dyDescent="0.35">
      <c r="A19" s="177"/>
      <c r="B19" s="177"/>
      <c r="C19" s="177"/>
      <c r="D19" s="177"/>
      <c r="E19" s="177"/>
      <c r="F19" s="162"/>
      <c r="G19" s="162"/>
    </row>
    <row r="20" spans="1:8" ht="15" thickBot="1" x14ac:dyDescent="0.35"/>
    <row r="21" spans="1:8" ht="15.6" thickBot="1" x14ac:dyDescent="0.4">
      <c r="A21" s="155" t="s">
        <v>155</v>
      </c>
      <c r="B21" s="156"/>
      <c r="C21" s="156"/>
      <c r="D21" s="156"/>
      <c r="E21" s="156"/>
      <c r="F21" s="156"/>
      <c r="G21" s="156"/>
      <c r="H21" s="176"/>
    </row>
    <row r="22" spans="1:8" ht="15" x14ac:dyDescent="0.35">
      <c r="A22" s="165" t="s">
        <v>158</v>
      </c>
      <c r="B22" s="166"/>
      <c r="C22" s="167"/>
      <c r="D22" s="167"/>
      <c r="E22" s="166"/>
      <c r="F22" s="168"/>
      <c r="G22" s="168"/>
      <c r="H22" s="169"/>
    </row>
    <row r="23" spans="1:8" ht="15" x14ac:dyDescent="0.35">
      <c r="A23" s="170" t="s">
        <v>156</v>
      </c>
      <c r="B23" s="166"/>
      <c r="C23" s="167"/>
      <c r="D23" s="167"/>
      <c r="E23" s="166"/>
      <c r="F23" s="168"/>
      <c r="G23" s="168"/>
      <c r="H23" s="169"/>
    </row>
    <row r="24" spans="1:8" ht="15.6" thickBot="1" x14ac:dyDescent="0.4">
      <c r="A24" s="171" t="s">
        <v>157</v>
      </c>
      <c r="B24" s="172"/>
      <c r="C24" s="173"/>
      <c r="D24" s="173"/>
      <c r="E24" s="172"/>
      <c r="F24" s="174"/>
      <c r="G24" s="174"/>
      <c r="H24" s="175"/>
    </row>
  </sheetData>
  <mergeCells count="14">
    <mergeCell ref="A13:E13"/>
    <mergeCell ref="A14:E14"/>
    <mergeCell ref="A15:E15"/>
    <mergeCell ref="A16:E16"/>
    <mergeCell ref="A21:H21"/>
    <mergeCell ref="A7:E7"/>
    <mergeCell ref="A8:E8"/>
    <mergeCell ref="A9:E9"/>
    <mergeCell ref="A10:E10"/>
    <mergeCell ref="A11:E11"/>
    <mergeCell ref="A12:E12"/>
    <mergeCell ref="A3:J5"/>
    <mergeCell ref="A1:J2"/>
    <mergeCell ref="A6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8AB4-B4F1-43B9-8F25-438C96A8C337}">
  <sheetPr>
    <tabColor theme="9" tint="0.79998168889431442"/>
  </sheetPr>
  <dimension ref="A1:R22"/>
  <sheetViews>
    <sheetView workbookViewId="0">
      <selection activeCell="J17" sqref="J17"/>
    </sheetView>
  </sheetViews>
  <sheetFormatPr defaultRowHeight="14.4" x14ac:dyDescent="0.3"/>
  <sheetData>
    <row r="1" spans="1:18" ht="24" thickBot="1" x14ac:dyDescent="0.5">
      <c r="A1" s="237" t="s">
        <v>196</v>
      </c>
      <c r="B1" s="238"/>
      <c r="C1" s="238"/>
      <c r="D1" s="238"/>
      <c r="E1" s="238"/>
      <c r="F1" s="238"/>
      <c r="G1" s="238"/>
      <c r="H1" s="238"/>
      <c r="I1" s="239"/>
    </row>
    <row r="2" spans="1:18" x14ac:dyDescent="0.3">
      <c r="A2" s="182" t="s">
        <v>162</v>
      </c>
      <c r="B2" s="183"/>
      <c r="C2" s="183"/>
      <c r="D2" s="183"/>
      <c r="E2" s="183"/>
      <c r="F2" s="183"/>
      <c r="G2" s="183"/>
      <c r="H2" s="183"/>
      <c r="I2" s="184"/>
    </row>
    <row r="3" spans="1:18" x14ac:dyDescent="0.3">
      <c r="A3" s="185"/>
      <c r="B3" s="186"/>
      <c r="C3" s="186"/>
      <c r="D3" s="186"/>
      <c r="E3" s="186"/>
      <c r="F3" s="186"/>
      <c r="G3" s="186"/>
      <c r="H3" s="186"/>
      <c r="I3" s="187"/>
    </row>
    <row r="4" spans="1:18" ht="15" thickBot="1" x14ac:dyDescent="0.35">
      <c r="A4" s="188"/>
      <c r="B4" s="189"/>
      <c r="C4" s="189"/>
      <c r="D4" s="189"/>
      <c r="E4" s="189"/>
      <c r="F4" s="189"/>
      <c r="G4" s="189"/>
      <c r="H4" s="189"/>
      <c r="I4" s="190"/>
    </row>
    <row r="5" spans="1:18" ht="15" thickBot="1" x14ac:dyDescent="0.35"/>
    <row r="6" spans="1:18" ht="15" thickBot="1" x14ac:dyDescent="0.35">
      <c r="A6" s="196" t="s">
        <v>159</v>
      </c>
      <c r="B6" s="197"/>
      <c r="C6" s="197"/>
      <c r="D6" s="197"/>
      <c r="E6" s="197"/>
      <c r="F6" s="197"/>
      <c r="G6" s="198"/>
    </row>
    <row r="7" spans="1:18" x14ac:dyDescent="0.3">
      <c r="A7" s="213" t="s">
        <v>163</v>
      </c>
      <c r="B7" s="214"/>
      <c r="C7" s="214"/>
      <c r="D7" s="214"/>
      <c r="E7" s="215"/>
      <c r="F7" s="215">
        <f>'Asian paints'!I34/'Asian paints'!C48</f>
        <v>0.20595298550908087</v>
      </c>
      <c r="G7" s="216">
        <f>IF(F7&gt;0,1,0)</f>
        <v>1</v>
      </c>
      <c r="H7" t="s">
        <v>172</v>
      </c>
    </row>
    <row r="8" spans="1:18" x14ac:dyDescent="0.3">
      <c r="A8" s="211" t="s">
        <v>164</v>
      </c>
      <c r="B8" s="210"/>
      <c r="C8" s="210"/>
      <c r="D8" s="210"/>
      <c r="E8" s="154"/>
      <c r="F8" s="154">
        <f>'Asian paints'!P15/'Asian paints'!C48</f>
        <v>0.24391850044679789</v>
      </c>
      <c r="G8" s="212">
        <f>IF(F8&gt;0,1,0)</f>
        <v>1</v>
      </c>
      <c r="H8" t="s">
        <v>173</v>
      </c>
    </row>
    <row r="9" spans="1:18" ht="16.2" customHeight="1" x14ac:dyDescent="0.3">
      <c r="A9" s="211" t="s">
        <v>165</v>
      </c>
      <c r="B9" s="210"/>
      <c r="C9" s="210"/>
      <c r="D9" s="210"/>
      <c r="E9" s="154"/>
      <c r="F9" s="154">
        <f>('Asian paints'!I34/'Asian paints'!C48)-('Asian paints'!J34/'Asian paints'!D48)</f>
        <v>2.7668913749786028E-2</v>
      </c>
      <c r="G9" s="212">
        <f>IF(F9&gt;0,1,0)</f>
        <v>1</v>
      </c>
      <c r="H9" s="132" t="s">
        <v>180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</row>
    <row r="10" spans="1:18" ht="15" thickBot="1" x14ac:dyDescent="0.35">
      <c r="A10" s="217" t="s">
        <v>166</v>
      </c>
      <c r="B10" s="218"/>
      <c r="C10" s="218"/>
      <c r="D10" s="218"/>
      <c r="E10" s="219">
        <f>'Asian paints'!P15/'Asian paints'!C48</f>
        <v>0.24391850044679789</v>
      </c>
      <c r="F10" s="219">
        <f>'Asian paints'!I34/'Asian paints'!C48</f>
        <v>0.20595298550908087</v>
      </c>
      <c r="G10" s="220">
        <f>IF(E10&gt;F10,1,0)</f>
        <v>1</v>
      </c>
      <c r="H10" t="s">
        <v>174</v>
      </c>
    </row>
    <row r="11" spans="1:18" ht="15" thickBot="1" x14ac:dyDescent="0.35">
      <c r="A11" s="196" t="s">
        <v>160</v>
      </c>
      <c r="B11" s="197"/>
      <c r="C11" s="197"/>
      <c r="D11" s="197"/>
      <c r="E11" s="197"/>
      <c r="F11" s="197"/>
      <c r="G11" s="198"/>
    </row>
    <row r="12" spans="1:18" x14ac:dyDescent="0.3">
      <c r="A12" s="213" t="s">
        <v>167</v>
      </c>
      <c r="B12" s="214"/>
      <c r="C12" s="214"/>
      <c r="D12" s="214"/>
      <c r="E12" s="215">
        <f>('Asian paints'!B16+'Asian paints'!B18)/(AVERAGE('Asian paints'!C48,'Asian paints'!B48))</f>
        <v>3.5763559079008356E-2</v>
      </c>
      <c r="F12" s="215">
        <f>('Asian paints'!C16+'Asian paints'!C18)/AVERAGE('Asian paints'!D48,'Asian paints'!C48)</f>
        <v>2.8711424075111357E-2</v>
      </c>
      <c r="G12" s="216">
        <f>IF(E12&lt;F12,1,0)</f>
        <v>0</v>
      </c>
      <c r="H12" t="s">
        <v>175</v>
      </c>
    </row>
    <row r="13" spans="1:18" x14ac:dyDescent="0.3">
      <c r="A13" s="211" t="s">
        <v>168</v>
      </c>
      <c r="B13" s="210"/>
      <c r="C13" s="210"/>
      <c r="D13" s="210"/>
      <c r="E13" s="154">
        <f>'Asian paints'!B47/'Asian paints'!B26</f>
        <v>2.3794607182420866</v>
      </c>
      <c r="F13" s="154">
        <f>'Asian paints'!C47/'Asian paints'!C26</f>
        <v>2.2572917994702024</v>
      </c>
      <c r="G13" s="212">
        <f>IF(E13&gt;F13,1,0)</f>
        <v>1</v>
      </c>
      <c r="H13" t="s">
        <v>176</v>
      </c>
    </row>
    <row r="14" spans="1:18" ht="15" thickBot="1" x14ac:dyDescent="0.35">
      <c r="A14" s="217" t="s">
        <v>169</v>
      </c>
      <c r="B14" s="218"/>
      <c r="C14" s="218"/>
      <c r="D14" s="218"/>
      <c r="E14" s="219"/>
      <c r="F14" s="219"/>
      <c r="G14" s="220">
        <f>IF('Asian paints'!B11&lt;='Asian paints'!C11,1,0)</f>
        <v>1</v>
      </c>
      <c r="H14" t="s">
        <v>177</v>
      </c>
    </row>
    <row r="15" spans="1:18" ht="15" thickBot="1" x14ac:dyDescent="0.35">
      <c r="A15" s="196" t="s">
        <v>161</v>
      </c>
      <c r="B15" s="197"/>
      <c r="C15" s="197"/>
      <c r="D15" s="197"/>
      <c r="E15" s="197"/>
      <c r="F15" s="197"/>
      <c r="G15" s="198"/>
    </row>
    <row r="16" spans="1:18" x14ac:dyDescent="0.3">
      <c r="A16" s="213" t="s">
        <v>170</v>
      </c>
      <c r="B16" s="214"/>
      <c r="C16" s="214"/>
      <c r="D16" s="214"/>
      <c r="E16" s="215">
        <f>'Asian paints'!P14/'Asian paints'!I14</f>
        <v>0.49555389014593537</v>
      </c>
      <c r="F16" s="215">
        <f>'Asian paints'!Q14/'Asian paints'!J14</f>
        <v>0.43537503315080889</v>
      </c>
      <c r="G16" s="216">
        <f>IF((E16-F16)&gt;0,1,0)</f>
        <v>1</v>
      </c>
      <c r="H16" t="s">
        <v>178</v>
      </c>
    </row>
    <row r="17" spans="1:8" ht="15" thickBot="1" x14ac:dyDescent="0.35">
      <c r="A17" s="217" t="s">
        <v>171</v>
      </c>
      <c r="B17" s="218"/>
      <c r="C17" s="218"/>
      <c r="D17" s="218"/>
      <c r="E17" s="219">
        <f>'Asian paints'!I14/'Asian paints'!C48</f>
        <v>1.5368647194415603</v>
      </c>
      <c r="F17" s="219">
        <f>'Asian paints'!J14/'Asian paints'!D48</f>
        <v>1.4582768146134804</v>
      </c>
      <c r="G17" s="220">
        <f>IF((E17-F17)&gt;0,1,0)</f>
        <v>1</v>
      </c>
      <c r="H17" t="s">
        <v>179</v>
      </c>
    </row>
    <row r="18" spans="1:8" ht="15" thickBot="1" x14ac:dyDescent="0.35">
      <c r="A18" s="208" t="s">
        <v>185</v>
      </c>
      <c r="B18" s="209"/>
      <c r="C18" s="209"/>
      <c r="D18" s="209"/>
      <c r="E18" s="209"/>
      <c r="F18" s="209"/>
      <c r="G18" s="221">
        <f>G7+G8+G9+G10+G12+G13+G14+G16+G17</f>
        <v>8</v>
      </c>
    </row>
    <row r="19" spans="1:8" ht="15" thickBot="1" x14ac:dyDescent="0.35"/>
    <row r="20" spans="1:8" x14ac:dyDescent="0.3">
      <c r="A20" s="199" t="s">
        <v>182</v>
      </c>
      <c r="B20" s="200"/>
      <c r="C20" s="200"/>
      <c r="D20" s="200"/>
      <c r="E20" s="200"/>
      <c r="F20" s="200"/>
      <c r="G20" s="201"/>
    </row>
    <row r="21" spans="1:8" x14ac:dyDescent="0.3">
      <c r="A21" s="202" t="s">
        <v>183</v>
      </c>
      <c r="B21" s="203"/>
      <c r="C21" s="203"/>
      <c r="D21" s="203"/>
      <c r="E21" s="203"/>
      <c r="F21" s="203"/>
      <c r="G21" s="204"/>
    </row>
    <row r="22" spans="1:8" ht="15" thickBot="1" x14ac:dyDescent="0.35">
      <c r="A22" s="205" t="s">
        <v>184</v>
      </c>
      <c r="B22" s="206"/>
      <c r="C22" s="206"/>
      <c r="D22" s="206"/>
      <c r="E22" s="206"/>
      <c r="F22" s="206"/>
      <c r="G22" s="207"/>
    </row>
  </sheetData>
  <mergeCells count="11">
    <mergeCell ref="A16:D16"/>
    <mergeCell ref="A17:D17"/>
    <mergeCell ref="A12:D12"/>
    <mergeCell ref="A13:D13"/>
    <mergeCell ref="A14:D14"/>
    <mergeCell ref="A1:I1"/>
    <mergeCell ref="A2:I4"/>
    <mergeCell ref="A7:D7"/>
    <mergeCell ref="A8:D8"/>
    <mergeCell ref="A9:D9"/>
    <mergeCell ref="A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</vt:lpstr>
      <vt:lpstr>Asian paints</vt:lpstr>
      <vt:lpstr>Hcl technologies</vt:lpstr>
      <vt:lpstr>ALTMAN Z SCORE(manufacturing)</vt:lpstr>
      <vt:lpstr>ALTMAN Z SCORE(NON-MANUFACT)</vt:lpstr>
      <vt:lpstr>Beneish M-score(Asian paints)</vt:lpstr>
      <vt:lpstr>Piotroski F Score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2023-06-06T02:22:36Z</dcterms:created>
  <dcterms:modified xsi:type="dcterms:W3CDTF">2023-06-10T18:22:03Z</dcterms:modified>
</cp:coreProperties>
</file>