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uloudoussdiakite/Desktop/PFE/Risk based solvency/Application Bs4/Data/"/>
    </mc:Choice>
  </mc:AlternateContent>
  <xr:revisionPtr revIDLastSave="0" documentId="13_ncr:1_{49CC35C4-29CE-A740-AA56-B0EC758D24AE}" xr6:coauthVersionLast="47" xr6:coauthVersionMax="47" xr10:uidLastSave="{00000000-0000-0000-0000-000000000000}"/>
  <bookViews>
    <workbookView xWindow="0" yWindow="0" windowWidth="27320" windowHeight="15360" activeTab="3" xr2:uid="{00000000-000D-0000-FFFF-FFFF00000000}"/>
  </bookViews>
  <sheets>
    <sheet name="triangle" sheetId="1" r:id="rId1"/>
    <sheet name="Cumulative Somme" sheetId="2" r:id="rId2"/>
    <sheet name="fdi" sheetId="3" r:id="rId3"/>
    <sheet name="fdc" sheetId="4" r:id="rId4"/>
    <sheet name="Reglements  futurs" sheetId="5" r:id="rId5"/>
    <sheet name="Feuil5" sheetId="10" r:id="rId6"/>
    <sheet name="Triangle décumulé" sheetId="7" r:id="rId7"/>
    <sheet name="Reserve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7" l="1"/>
  <c r="C13" i="7"/>
  <c r="C17" i="7" s="1"/>
  <c r="D13" i="7"/>
  <c r="D17" i="7" s="1"/>
  <c r="C16" i="7"/>
  <c r="D10" i="4"/>
  <c r="E10" i="4"/>
  <c r="F10" i="4"/>
  <c r="G10" i="4"/>
  <c r="H10" i="4"/>
  <c r="I10" i="4"/>
  <c r="J10" i="4"/>
  <c r="K10" i="4"/>
  <c r="L10" i="4"/>
  <c r="C10" i="4"/>
  <c r="C3" i="4"/>
  <c r="D3" i="4"/>
  <c r="E3" i="4"/>
  <c r="F3" i="4"/>
  <c r="G3" i="4"/>
  <c r="H3" i="4"/>
  <c r="I3" i="4"/>
  <c r="J3" i="4"/>
  <c r="K3" i="4"/>
  <c r="L3" i="4"/>
  <c r="E17" i="7"/>
  <c r="F17" i="7"/>
  <c r="G17" i="7"/>
  <c r="H17" i="7"/>
  <c r="I17" i="7"/>
  <c r="J17" i="7"/>
  <c r="K17" i="7"/>
  <c r="B17" i="7"/>
  <c r="B13" i="7"/>
  <c r="E13" i="7"/>
  <c r="F13" i="7"/>
  <c r="G13" i="7"/>
  <c r="H13" i="7"/>
  <c r="I13" i="7"/>
  <c r="J13" i="7"/>
  <c r="K13" i="7"/>
  <c r="L13" i="7"/>
  <c r="M3" i="7"/>
  <c r="M4" i="7"/>
  <c r="M5" i="7"/>
  <c r="M6" i="7"/>
  <c r="M7" i="7"/>
  <c r="M8" i="7"/>
  <c r="M9" i="7"/>
  <c r="M10" i="7"/>
  <c r="M11" i="7"/>
  <c r="M12" i="7"/>
  <c r="M2" i="7"/>
  <c r="K16" i="7"/>
  <c r="D16" i="7"/>
  <c r="E16" i="7"/>
  <c r="F16" i="7"/>
  <c r="G16" i="7"/>
  <c r="H16" i="7"/>
  <c r="I16" i="7"/>
  <c r="J16" i="7"/>
  <c r="B16" i="7"/>
  <c r="N3" i="5"/>
  <c r="N4" i="5"/>
  <c r="N5" i="5"/>
  <c r="N6" i="5"/>
  <c r="N7" i="5"/>
  <c r="N8" i="5"/>
  <c r="N9" i="5"/>
  <c r="N10" i="5"/>
  <c r="N11" i="5"/>
  <c r="N12" i="5"/>
  <c r="N2" i="5"/>
  <c r="M12" i="5"/>
  <c r="M11" i="5"/>
  <c r="M10" i="5"/>
  <c r="M9" i="5"/>
  <c r="M8" i="5"/>
  <c r="M7" i="5"/>
  <c r="M6" i="5"/>
  <c r="M5" i="5"/>
  <c r="M4" i="5"/>
  <c r="M3" i="5"/>
  <c r="M2" i="5"/>
  <c r="B13" i="5"/>
  <c r="B2" i="7"/>
  <c r="Q3" i="1" l="1"/>
  <c r="Q4" i="1"/>
  <c r="Q5" i="1"/>
  <c r="Q6" i="1"/>
  <c r="Q7" i="1"/>
  <c r="Q8" i="1"/>
  <c r="Q9" i="1"/>
  <c r="Q10" i="1"/>
  <c r="Q11" i="1"/>
  <c r="Q12" i="1"/>
  <c r="Q2" i="1"/>
  <c r="M3" i="1"/>
  <c r="M4" i="1"/>
  <c r="M5" i="1"/>
  <c r="M6" i="1"/>
  <c r="M7" i="1"/>
  <c r="M8" i="1"/>
  <c r="M9" i="1"/>
  <c r="M10" i="1"/>
  <c r="M11" i="1"/>
  <c r="M12" i="1"/>
  <c r="M2" i="1"/>
  <c r="B12" i="5"/>
  <c r="C11" i="5"/>
  <c r="B11" i="5"/>
  <c r="D10" i="5"/>
  <c r="C10" i="5"/>
  <c r="B10" i="5"/>
  <c r="E9" i="5"/>
  <c r="D9" i="5"/>
  <c r="C9" i="5"/>
  <c r="B9" i="5"/>
  <c r="F8" i="5"/>
  <c r="E8" i="5"/>
  <c r="D8" i="5"/>
  <c r="C8" i="5"/>
  <c r="C8" i="7" s="1"/>
  <c r="B8" i="5"/>
  <c r="G7" i="5"/>
  <c r="F7" i="5"/>
  <c r="E7" i="5"/>
  <c r="E7" i="7" s="1"/>
  <c r="D7" i="5"/>
  <c r="C7" i="5"/>
  <c r="B7" i="5"/>
  <c r="H6" i="5"/>
  <c r="H6" i="7" s="1"/>
  <c r="G6" i="5"/>
  <c r="F6" i="5"/>
  <c r="E6" i="5"/>
  <c r="D6" i="5"/>
  <c r="C6" i="5"/>
  <c r="B6" i="5"/>
  <c r="I5" i="5"/>
  <c r="H5" i="5"/>
  <c r="H5" i="7" s="1"/>
  <c r="G5" i="5"/>
  <c r="F5" i="5"/>
  <c r="E5" i="5"/>
  <c r="D5" i="5"/>
  <c r="C5" i="5"/>
  <c r="B5" i="5"/>
  <c r="J4" i="5"/>
  <c r="I4" i="5"/>
  <c r="I4" i="7" s="1"/>
  <c r="H4" i="5"/>
  <c r="G4" i="5"/>
  <c r="F4" i="5"/>
  <c r="E4" i="5"/>
  <c r="E4" i="7" s="1"/>
  <c r="D4" i="5"/>
  <c r="C4" i="5"/>
  <c r="B4" i="5"/>
  <c r="K3" i="5"/>
  <c r="J3" i="5"/>
  <c r="I3" i="5"/>
  <c r="H3" i="5"/>
  <c r="G3" i="5"/>
  <c r="F3" i="5"/>
  <c r="E3" i="5"/>
  <c r="D3" i="5"/>
  <c r="C3" i="5"/>
  <c r="B3" i="5"/>
  <c r="L2" i="5"/>
  <c r="K2" i="5"/>
  <c r="J2" i="5"/>
  <c r="J2" i="7" s="1"/>
  <c r="I2" i="5"/>
  <c r="H2" i="5"/>
  <c r="G2" i="5"/>
  <c r="F2" i="5"/>
  <c r="F2" i="7" s="1"/>
  <c r="E2" i="5"/>
  <c r="D2" i="5"/>
  <c r="C2" i="5"/>
  <c r="B2" i="5"/>
  <c r="B12" i="7"/>
  <c r="B11" i="7"/>
  <c r="B10" i="7"/>
  <c r="B9" i="7"/>
  <c r="B8" i="7"/>
  <c r="B7" i="7"/>
  <c r="B6" i="7"/>
  <c r="B5" i="7"/>
  <c r="B4" i="7"/>
  <c r="B3" i="7"/>
  <c r="C11" i="10"/>
  <c r="C10" i="10"/>
  <c r="D10" i="10"/>
  <c r="C9" i="10"/>
  <c r="D9" i="10"/>
  <c r="E9" i="10"/>
  <c r="C8" i="10"/>
  <c r="D8" i="10"/>
  <c r="E8" i="10"/>
  <c r="F8" i="10"/>
  <c r="C7" i="10"/>
  <c r="D7" i="10"/>
  <c r="E7" i="10"/>
  <c r="F7" i="10"/>
  <c r="G7" i="10"/>
  <c r="C6" i="10"/>
  <c r="D6" i="10"/>
  <c r="E6" i="10"/>
  <c r="F6" i="10"/>
  <c r="G6" i="10"/>
  <c r="H6" i="10"/>
  <c r="C5" i="10"/>
  <c r="D5" i="10"/>
  <c r="E5" i="10"/>
  <c r="F5" i="10"/>
  <c r="G5" i="10"/>
  <c r="H5" i="10"/>
  <c r="I5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K3" i="10"/>
  <c r="C2" i="10"/>
  <c r="D2" i="10"/>
  <c r="E2" i="10"/>
  <c r="F2" i="10"/>
  <c r="G2" i="10"/>
  <c r="H2" i="10"/>
  <c r="I2" i="10"/>
  <c r="J2" i="10"/>
  <c r="K2" i="10"/>
  <c r="L2" i="10"/>
  <c r="B3" i="10"/>
  <c r="B4" i="10"/>
  <c r="B5" i="10"/>
  <c r="B6" i="10"/>
  <c r="B7" i="10"/>
  <c r="B8" i="10"/>
  <c r="B9" i="10"/>
  <c r="B10" i="10"/>
  <c r="B11" i="10"/>
  <c r="B12" i="10"/>
  <c r="B2" i="10"/>
  <c r="C2" i="4"/>
  <c r="B2" i="6"/>
  <c r="L2" i="4"/>
  <c r="K2" i="4"/>
  <c r="J2" i="4"/>
  <c r="I2" i="4"/>
  <c r="H2" i="4"/>
  <c r="G2" i="4"/>
  <c r="F2" i="4"/>
  <c r="E2" i="4"/>
  <c r="D2" i="4"/>
  <c r="D5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C3" i="7" l="1"/>
  <c r="G3" i="7"/>
  <c r="K3" i="7"/>
  <c r="L3" i="10"/>
  <c r="E10" i="10"/>
  <c r="G8" i="5"/>
  <c r="G8" i="7" s="1"/>
  <c r="G2" i="7"/>
  <c r="K2" i="7"/>
  <c r="D2" i="7"/>
  <c r="H2" i="7"/>
  <c r="L2" i="7"/>
  <c r="E2" i="7"/>
  <c r="I2" i="7"/>
  <c r="C5" i="7"/>
  <c r="G5" i="7"/>
  <c r="C6" i="7"/>
  <c r="G6" i="7"/>
  <c r="F8" i="7"/>
  <c r="K4" i="10"/>
  <c r="L4" i="10" s="1"/>
  <c r="J3" i="7"/>
  <c r="H7" i="10"/>
  <c r="I7" i="10" s="1"/>
  <c r="H4" i="7"/>
  <c r="F3" i="7"/>
  <c r="E9" i="7"/>
  <c r="D5" i="7"/>
  <c r="D6" i="7"/>
  <c r="D4" i="7"/>
  <c r="D7" i="7"/>
  <c r="C11" i="7"/>
  <c r="I6" i="5"/>
  <c r="I6" i="7" s="1"/>
  <c r="D3" i="7"/>
  <c r="H3" i="7"/>
  <c r="F4" i="7"/>
  <c r="J4" i="7"/>
  <c r="E5" i="7"/>
  <c r="I5" i="7"/>
  <c r="E6" i="7"/>
  <c r="F7" i="7"/>
  <c r="D8" i="7"/>
  <c r="C9" i="7"/>
  <c r="C10" i="7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E3" i="7"/>
  <c r="I3" i="7"/>
  <c r="C4" i="7"/>
  <c r="G4" i="7"/>
  <c r="F5" i="7"/>
  <c r="F6" i="7"/>
  <c r="C7" i="7"/>
  <c r="G7" i="7"/>
  <c r="E8" i="7"/>
  <c r="D9" i="7"/>
  <c r="D10" i="7"/>
  <c r="J7" i="10"/>
  <c r="K7" i="10" s="1"/>
  <c r="L7" i="10" s="1"/>
  <c r="H8" i="5"/>
  <c r="F10" i="10"/>
  <c r="G10" i="10" s="1"/>
  <c r="H10" i="10" s="1"/>
  <c r="I10" i="10" s="1"/>
  <c r="J10" i="10" s="1"/>
  <c r="K10" i="10" s="1"/>
  <c r="L10" i="10" s="1"/>
  <c r="L3" i="5"/>
  <c r="H7" i="5"/>
  <c r="D11" i="5"/>
  <c r="K4" i="5"/>
  <c r="J5" i="5"/>
  <c r="F9" i="5"/>
  <c r="E10" i="5"/>
  <c r="C2" i="7"/>
  <c r="C12" i="5"/>
  <c r="C13" i="5" s="1"/>
  <c r="D11" i="10"/>
  <c r="E11" i="10" s="1"/>
  <c r="F11" i="10" s="1"/>
  <c r="G11" i="10" s="1"/>
  <c r="H11" i="10" s="1"/>
  <c r="I11" i="10" s="1"/>
  <c r="J11" i="10" s="1"/>
  <c r="K11" i="10" s="1"/>
  <c r="L11" i="10" s="1"/>
  <c r="G8" i="10"/>
  <c r="H8" i="10" s="1"/>
  <c r="I8" i="10" s="1"/>
  <c r="J8" i="10" s="1"/>
  <c r="K8" i="10" s="1"/>
  <c r="L8" i="10" s="1"/>
  <c r="I6" i="10"/>
  <c r="J6" i="10" s="1"/>
  <c r="K6" i="10" s="1"/>
  <c r="L6" i="10" s="1"/>
  <c r="F9" i="10"/>
  <c r="G9" i="10" s="1"/>
  <c r="H9" i="10" s="1"/>
  <c r="I9" i="10" s="1"/>
  <c r="J9" i="10" s="1"/>
  <c r="K9" i="10" s="1"/>
  <c r="L9" i="10" s="1"/>
  <c r="J5" i="10"/>
  <c r="K5" i="10" s="1"/>
  <c r="L5" i="10" s="1"/>
  <c r="J6" i="5" l="1"/>
  <c r="K6" i="5" s="1"/>
  <c r="G9" i="5"/>
  <c r="F9" i="7"/>
  <c r="K5" i="5"/>
  <c r="J5" i="7"/>
  <c r="E11" i="5"/>
  <c r="D11" i="7"/>
  <c r="L4" i="5"/>
  <c r="L4" i="7" s="1"/>
  <c r="K4" i="7"/>
  <c r="I7" i="5"/>
  <c r="H7" i="7"/>
  <c r="F10" i="5"/>
  <c r="E10" i="7"/>
  <c r="B3" i="6"/>
  <c r="L3" i="7"/>
  <c r="I8" i="5"/>
  <c r="H8" i="7"/>
  <c r="D12" i="5"/>
  <c r="D13" i="5" s="1"/>
  <c r="C12" i="7"/>
  <c r="B4" i="6"/>
  <c r="J6" i="7" l="1"/>
  <c r="J7" i="5"/>
  <c r="I7" i="7"/>
  <c r="G10" i="5"/>
  <c r="F10" i="7"/>
  <c r="L5" i="5"/>
  <c r="K5" i="7"/>
  <c r="F11" i="5"/>
  <c r="E11" i="7"/>
  <c r="H9" i="5"/>
  <c r="G9" i="7"/>
  <c r="J8" i="5"/>
  <c r="I8" i="7"/>
  <c r="L6" i="5"/>
  <c r="L6" i="7" s="1"/>
  <c r="K6" i="7"/>
  <c r="E12" i="5"/>
  <c r="E13" i="5" s="1"/>
  <c r="D12" i="7"/>
  <c r="B6" i="6" l="1"/>
  <c r="I9" i="5"/>
  <c r="H9" i="7"/>
  <c r="L5" i="7"/>
  <c r="B5" i="6"/>
  <c r="K7" i="5"/>
  <c r="J7" i="7"/>
  <c r="K8" i="5"/>
  <c r="J8" i="7"/>
  <c r="G11" i="5"/>
  <c r="F11" i="7"/>
  <c r="H10" i="5"/>
  <c r="G10" i="7"/>
  <c r="F12" i="5"/>
  <c r="F13" i="5" s="1"/>
  <c r="E12" i="7"/>
  <c r="H11" i="5" l="1"/>
  <c r="G11" i="7"/>
  <c r="L7" i="5"/>
  <c r="K7" i="7"/>
  <c r="J9" i="5"/>
  <c r="I9" i="7"/>
  <c r="I10" i="5"/>
  <c r="H10" i="7"/>
  <c r="L8" i="5"/>
  <c r="B8" i="6" s="1"/>
  <c r="K8" i="7"/>
  <c r="G12" i="5"/>
  <c r="G13" i="5" s="1"/>
  <c r="F12" i="7"/>
  <c r="J10" i="5" l="1"/>
  <c r="I10" i="7"/>
  <c r="L7" i="7"/>
  <c r="B7" i="6"/>
  <c r="L8" i="7"/>
  <c r="K9" i="5"/>
  <c r="J9" i="7"/>
  <c r="I11" i="5"/>
  <c r="H11" i="7"/>
  <c r="H12" i="5"/>
  <c r="H13" i="5" s="1"/>
  <c r="G12" i="7"/>
  <c r="J11" i="5" l="1"/>
  <c r="I11" i="7"/>
  <c r="L9" i="5"/>
  <c r="K9" i="7"/>
  <c r="K10" i="5"/>
  <c r="J10" i="7"/>
  <c r="I12" i="5"/>
  <c r="I13" i="5" s="1"/>
  <c r="H12" i="7"/>
  <c r="L9" i="7" l="1"/>
  <c r="B9" i="6"/>
  <c r="L10" i="5"/>
  <c r="K10" i="7"/>
  <c r="K11" i="5"/>
  <c r="J11" i="7"/>
  <c r="J12" i="5"/>
  <c r="J13" i="5" s="1"/>
  <c r="I12" i="7"/>
  <c r="L11" i="5" l="1"/>
  <c r="K11" i="7"/>
  <c r="L10" i="7"/>
  <c r="B10" i="6"/>
  <c r="K12" i="5"/>
  <c r="K13" i="5" s="1"/>
  <c r="J12" i="7"/>
  <c r="L11" i="7" l="1"/>
  <c r="B11" i="6"/>
  <c r="L12" i="5"/>
  <c r="L13" i="5" s="1"/>
  <c r="K12" i="7"/>
  <c r="L12" i="7" l="1"/>
  <c r="B12" i="6"/>
  <c r="B13" i="6" s="1"/>
  <c r="O5" i="5" l="1"/>
  <c r="O3" i="5"/>
  <c r="O4" i="5"/>
  <c r="O11" i="5"/>
  <c r="O7" i="5"/>
  <c r="O6" i="5"/>
  <c r="O2" i="5"/>
  <c r="O10" i="5"/>
  <c r="O12" i="5"/>
  <c r="O8" i="5"/>
  <c r="O9" i="5"/>
</calcChain>
</file>

<file path=xl/sharedStrings.xml><?xml version="1.0" encoding="utf-8"?>
<sst xmlns="http://schemas.openxmlformats.org/spreadsheetml/2006/main" count="10" uniqueCount="10">
  <si>
    <t>fdc</t>
  </si>
  <si>
    <t>Total</t>
  </si>
  <si>
    <t>PSAP</t>
  </si>
  <si>
    <t>Rglts</t>
  </si>
  <si>
    <t>Charges</t>
  </si>
  <si>
    <t>CF</t>
  </si>
  <si>
    <t>CU</t>
  </si>
  <si>
    <t>Cad Liq</t>
  </si>
  <si>
    <t>fdc cumul</t>
  </si>
  <si>
    <t>1/fdc cumul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</si>
</sst>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#\ ##0.00"/>
    <numFmt numFmtId="168" formatCode="#\ ###\ ##0.00"/>
    <numFmt numFmtId="169" formatCode="_ * #,##0.0000_)\ _M_A_D_ ;_ * \(#,##0.0000\)\ _M_A_D_ ;_ * &quot;-&quot;????_)\ _M_A_D_ ;_ @_ "/>
    <numFmt numFmtId="170" formatCode="####\ ##0.00"/>
    <numFmt numFmtId="171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1" xfId="1" applyNumberFormat="1" applyFont="1" applyBorder="1" applyAlignment="1">
      <alignment horizontal="center" vertical="center"/>
    </xf>
    <xf numFmtId="168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2" fontId="0" fillId="6" borderId="1" xfId="0" applyNumberFormat="1" applyFill="1" applyBorder="1"/>
    <xf numFmtId="0" fontId="2" fillId="7" borderId="1" xfId="0" applyFont="1" applyFill="1" applyBorder="1"/>
    <xf numFmtId="171" fontId="0" fillId="0" borderId="0" xfId="2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zoomScale="150" zoomScaleNormal="150" workbookViewId="0">
      <selection activeCell="B2" sqref="B2:L12"/>
    </sheetView>
  </sheetViews>
  <sheetFormatPr baseColWidth="10" defaultRowHeight="15" x14ac:dyDescent="0.2"/>
  <sheetData>
    <row r="1" spans="1:17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 s="10">
        <f>SUM(B2:L2)</f>
        <v>520915.15974999993</v>
      </c>
      <c r="O2">
        <v>520915.15974999993</v>
      </c>
      <c r="Q2">
        <f>M2/O2</f>
        <v>1</v>
      </c>
    </row>
    <row r="3" spans="1:17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  <c r="M3" s="10">
        <f t="shared" ref="M3:M12" si="0">SUM(B3:L3)</f>
        <v>428747.36074000003</v>
      </c>
      <c r="O3">
        <v>494105.88594069087</v>
      </c>
      <c r="Q3">
        <f t="shared" ref="Q3:Q12" si="1">M3/O3</f>
        <v>0.86772364576013972</v>
      </c>
    </row>
    <row r="4" spans="1:17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  <c r="M4" s="10">
        <f t="shared" si="0"/>
        <v>346325.68111</v>
      </c>
      <c r="O4">
        <v>460757.69920277654</v>
      </c>
      <c r="Q4">
        <f t="shared" si="1"/>
        <v>0.7516438286527346</v>
      </c>
    </row>
    <row r="5" spans="1:17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  <c r="M5" s="10">
        <f t="shared" si="0"/>
        <v>358428.40081999998</v>
      </c>
      <c r="O5">
        <v>560420.17664962728</v>
      </c>
      <c r="Q5">
        <f t="shared" si="1"/>
        <v>0.63957083587318475</v>
      </c>
    </row>
    <row r="6" spans="1:17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  <c r="M6" s="10">
        <f t="shared" si="0"/>
        <v>313153.59048000001</v>
      </c>
      <c r="O6">
        <v>613252.78126777685</v>
      </c>
      <c r="Q6">
        <f t="shared" si="1"/>
        <v>0.51064357153442974</v>
      </c>
    </row>
    <row r="7" spans="1:17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0">
        <f t="shared" si="0"/>
        <v>162306.04853999999</v>
      </c>
      <c r="O7">
        <v>396349.58555834746</v>
      </c>
      <c r="Q7">
        <f t="shared" si="1"/>
        <v>0.40950225370200766</v>
      </c>
    </row>
    <row r="8" spans="1:17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0">
        <f t="shared" si="0"/>
        <v>159930.90086999998</v>
      </c>
      <c r="O8">
        <v>538046.26194706874</v>
      </c>
      <c r="Q8">
        <f t="shared" si="1"/>
        <v>0.29724377285188436</v>
      </c>
    </row>
    <row r="9" spans="1:17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0">
        <f t="shared" si="0"/>
        <v>137029.20567</v>
      </c>
      <c r="O9">
        <v>698476.30514951074</v>
      </c>
      <c r="Q9">
        <f t="shared" si="1"/>
        <v>0.19618304108493489</v>
      </c>
    </row>
    <row r="10" spans="1:17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>
        <f t="shared" si="0"/>
        <v>79596.056849999994</v>
      </c>
      <c r="O10">
        <v>694961.31741089746</v>
      </c>
      <c r="Q10">
        <f t="shared" si="1"/>
        <v>0.11453307523149327</v>
      </c>
    </row>
    <row r="11" spans="1:17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f t="shared" si="0"/>
        <v>26134.784199999987</v>
      </c>
      <c r="O11">
        <v>577100.68714350893</v>
      </c>
      <c r="Q11">
        <f t="shared" si="1"/>
        <v>4.5286350860817795E-2</v>
      </c>
    </row>
    <row r="12" spans="1:17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f t="shared" si="0"/>
        <v>5818.6407599999984</v>
      </c>
      <c r="O12">
        <v>592963.73937458463</v>
      </c>
      <c r="Q12">
        <f t="shared" si="1"/>
        <v>9.8128104192966008E-3</v>
      </c>
    </row>
    <row r="13" spans="1:17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1:17" x14ac:dyDescent="0.2">
      <c r="C15" s="14"/>
    </row>
  </sheetData>
  <pageMargins left="0.7" right="0.7" top="0.75" bottom="0.75" header="0.3" footer="0.3"/>
  <ignoredErrors>
    <ignoredError sqref="M2:M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0093-19E7-FE42-A77C-3B1A0DA36EB9}">
  <dimension ref="A1:L19"/>
  <sheetViews>
    <sheetView zoomScale="150" zoomScaleNormal="150" workbookViewId="0">
      <selection activeCell="B13" sqref="B13:L14"/>
    </sheetView>
  </sheetViews>
  <sheetFormatPr baseColWidth="10" defaultRowHeight="15" x14ac:dyDescent="0.2"/>
  <cols>
    <col min="2" max="4" width="11" bestFit="1" customWidth="1"/>
    <col min="5" max="12" width="11.16406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</row>
    <row r="3" spans="1:12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</row>
    <row r="4" spans="1:12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</row>
    <row r="5" spans="1:12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</row>
    <row r="6" spans="1:12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</row>
    <row r="7" spans="1:12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8" spans="4:4" x14ac:dyDescent="0.2">
      <c r="D18" s="5"/>
    </row>
    <row r="19" spans="4:4" x14ac:dyDescent="0.2">
      <c r="D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DD7F-70EE-F14D-ABA0-A3A8981DA74C}">
  <dimension ref="A1:L12"/>
  <sheetViews>
    <sheetView zoomScale="150" zoomScaleNormal="150" workbookViewId="0">
      <selection activeCell="B2" sqref="B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4">
        <f>IFERROR(IF('Cumulative Somme'!C2/'Cumulative Somme'!B2 =1,"",'Cumulative Somme'!C2/'Cumulative Somme'!B2),"")</f>
        <v>5.090939940068492</v>
      </c>
      <c r="C2" s="4">
        <f>IFERROR(IF('Cumulative Somme'!D2/'Cumulative Somme'!C2 =1,"",'Cumulative Somme'!D2/'Cumulative Somme'!C2),"")</f>
        <v>1.668406924131334</v>
      </c>
      <c r="D2" s="4">
        <f>IFERROR(IF('Cumulative Somme'!E2/'Cumulative Somme'!D2 =1,"",'Cumulative Somme'!E2/'Cumulative Somme'!D2),"")</f>
        <v>1.255089242914514</v>
      </c>
      <c r="E2" s="4">
        <f>IFERROR(IF('Cumulative Somme'!F2/'Cumulative Somme'!E2 =1,"",'Cumulative Somme'!F2/'Cumulative Somme'!E2),"")</f>
        <v>1.2880270295979643</v>
      </c>
      <c r="F2" s="4">
        <f>IFERROR(IF('Cumulative Somme'!G2/'Cumulative Somme'!F2 =1,"",'Cumulative Somme'!G2/'Cumulative Somme'!F2),"")</f>
        <v>1.1283596825250193</v>
      </c>
      <c r="G2" s="4">
        <f>IFERROR(IF('Cumulative Somme'!H2/'Cumulative Somme'!G2 =1,"",'Cumulative Somme'!H2/'Cumulative Somme'!G2),"")</f>
        <v>1.1234506055860891</v>
      </c>
      <c r="H2" s="4">
        <f>IFERROR(IF('Cumulative Somme'!I2/'Cumulative Somme'!H2 =1,"",'Cumulative Somme'!I2/'Cumulative Somme'!H2),"")</f>
        <v>1.0649768855206729</v>
      </c>
      <c r="I2" s="4">
        <f>IFERROR(IF('Cumulative Somme'!J2/'Cumulative Somme'!I2 =1,"",'Cumulative Somme'!J2/'Cumulative Somme'!I2),"")</f>
        <v>1.0326561210376373</v>
      </c>
      <c r="J2" s="4">
        <f>IFERROR(IF('Cumulative Somme'!K2/'Cumulative Somme'!J2 =1,"",'Cumulative Somme'!K2/'Cumulative Somme'!J2),"")</f>
        <v>1.0132102759951727</v>
      </c>
      <c r="K2" s="4">
        <f>IFERROR(IF('Cumulative Somme'!L2/'Cumulative Somme'!K2 =1,"",'Cumulative Somme'!L2/'Cumulative Somme'!K2),"")</f>
        <v>1.0163622910852779</v>
      </c>
      <c r="L2" s="4">
        <f>IFERROR(IF('Cumulative Somme'!M2/'Cumulative Somme'!L2 =1,"",'Cumulative Somme'!M2/'Cumulative Somme'!L2),"")</f>
        <v>0</v>
      </c>
    </row>
    <row r="3" spans="1:12" x14ac:dyDescent="0.2">
      <c r="A3" s="3">
        <v>2012</v>
      </c>
      <c r="B3" s="4">
        <f>IFERROR(IF('Cumulative Somme'!C3/'Cumulative Somme'!B3 =1,"",'Cumulative Somme'!C3/'Cumulative Somme'!B3),"")</f>
        <v>2.9797087650044602</v>
      </c>
      <c r="C3" s="4">
        <f>IFERROR(IF('Cumulative Somme'!D3/'Cumulative Somme'!C3 =1,"",'Cumulative Somme'!D3/'Cumulative Somme'!C3),"")</f>
        <v>1.7497618102118679</v>
      </c>
      <c r="D3" s="4">
        <f>IFERROR(IF('Cumulative Somme'!E3/'Cumulative Somme'!D3 =1,"",'Cumulative Somme'!E3/'Cumulative Somme'!D3),"")</f>
        <v>1.5447565893318147</v>
      </c>
      <c r="E3" s="4">
        <f>IFERROR(IF('Cumulative Somme'!F3/'Cumulative Somme'!E3 =1,"",'Cumulative Somme'!F3/'Cumulative Somme'!E3),"")</f>
        <v>1.1860541738228774</v>
      </c>
      <c r="F3" s="4">
        <f>IFERROR(IF('Cumulative Somme'!G3/'Cumulative Somme'!F3 =1,"",'Cumulative Somme'!G3/'Cumulative Somme'!F3),"")</f>
        <v>1.188878744573215</v>
      </c>
      <c r="G3" s="4">
        <f>IFERROR(IF('Cumulative Somme'!H3/'Cumulative Somme'!G3 =1,"",'Cumulative Somme'!H3/'Cumulative Somme'!G3),"")</f>
        <v>1.0625599655690312</v>
      </c>
      <c r="H3" s="4">
        <f>IFERROR(IF('Cumulative Somme'!I3/'Cumulative Somme'!H3 =1,"",'Cumulative Somme'!I3/'Cumulative Somme'!H3),"")</f>
        <v>1.0718701383661851</v>
      </c>
      <c r="I3" s="4">
        <f>IFERROR(IF('Cumulative Somme'!J3/'Cumulative Somme'!I3 =1,"",'Cumulative Somme'!J3/'Cumulative Somme'!I3),"")</f>
        <v>1.0186904506960828</v>
      </c>
      <c r="J3" s="4">
        <f>IFERROR(IF('Cumulative Somme'!K3/'Cumulative Somme'!J3 =1,"",'Cumulative Somme'!K3/'Cumulative Somme'!J3),"")</f>
        <v>1.022248547119736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">
      <c r="A4" s="3">
        <v>2013</v>
      </c>
      <c r="B4" s="4">
        <f>IFERROR(IF('Cumulative Somme'!C4/'Cumulative Somme'!B4 =1,"",'Cumulative Somme'!C4/'Cumulative Somme'!B4),"")</f>
        <v>3.2679709809292916</v>
      </c>
      <c r="C4" s="4">
        <f>IFERROR(IF('Cumulative Somme'!D4/'Cumulative Somme'!C4 =1,"",'Cumulative Somme'!D4/'Cumulative Somme'!C4),"")</f>
        <v>2.2646199524126756</v>
      </c>
      <c r="D4" s="4">
        <f>IFERROR(IF('Cumulative Somme'!E4/'Cumulative Somme'!D4 =1,"",'Cumulative Somme'!E4/'Cumulative Somme'!D4),"")</f>
        <v>1.4064961016138184</v>
      </c>
      <c r="E4" s="4">
        <f>IFERROR(IF('Cumulative Somme'!F4/'Cumulative Somme'!E4 =1,"",'Cumulative Somme'!F4/'Cumulative Somme'!E4),"")</f>
        <v>1.1684906309525316</v>
      </c>
      <c r="F4" s="4">
        <f>IFERROR(IF('Cumulative Somme'!G4/'Cumulative Somme'!F4 =1,"",'Cumulative Somme'!G4/'Cumulative Somme'!F4),"")</f>
        <v>1.1063554537435849</v>
      </c>
      <c r="G4" s="4">
        <f>IFERROR(IF('Cumulative Somme'!H4/'Cumulative Somme'!G4 =1,"",'Cumulative Somme'!H4/'Cumulative Somme'!G4),"")</f>
        <v>1.0395184305384269</v>
      </c>
      <c r="H4" s="4">
        <f>IFERROR(IF('Cumulative Somme'!I4/'Cumulative Somme'!H4 =1,"",'Cumulative Somme'!I4/'Cumulative Somme'!H4),"")</f>
        <v>1.0249886083623803</v>
      </c>
      <c r="I4" s="4">
        <f>IFERROR(IF('Cumulative Somme'!J4/'Cumulative Somme'!I4 =1,"",'Cumulative Somme'!J4/'Cumulative Somme'!I4),"")</f>
        <v>1.0177565374260504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">
      <c r="A5" s="3">
        <v>2014</v>
      </c>
      <c r="B5" s="4">
        <f>IFERROR(IF('Cumulative Somme'!C5/'Cumulative Somme'!B5 =1,"",'Cumulative Somme'!C5/'Cumulative Somme'!B5),"")</f>
        <v>4.6688757977417774</v>
      </c>
      <c r="C5" s="4">
        <f>IFERROR(IF('Cumulative Somme'!D5/'Cumulative Somme'!C5 =1,"",'Cumulative Somme'!D5/'Cumulative Somme'!C5),"")</f>
        <v>1.8783975605909258</v>
      </c>
      <c r="D5" s="4">
        <f>IFERROR(IF('Cumulative Somme'!E5/'Cumulative Somme'!D5 =1,"",'Cumulative Somme'!E5/'Cumulative Somme'!D5),"")</f>
        <v>1.4236334630132386</v>
      </c>
      <c r="E5" s="4">
        <f>IFERROR(IF('Cumulative Somme'!F5/'Cumulative Somme'!E5 =1,"",'Cumulative Somme'!F5/'Cumulative Somme'!E5),"")</f>
        <v>1.1484714440184802</v>
      </c>
      <c r="F5" s="4">
        <f>IFERROR(IF('Cumulative Somme'!G5/'Cumulative Somme'!F5 =1,"",'Cumulative Somme'!G5/'Cumulative Somme'!F5),"")</f>
        <v>1.063701814197922</v>
      </c>
      <c r="G5" s="4">
        <f>IFERROR(IF('Cumulative Somme'!H5/'Cumulative Somme'!G5 =1,"",'Cumulative Somme'!H5/'Cumulative Somme'!G5),"")</f>
        <v>1.0220845238326504</v>
      </c>
      <c r="H5" s="4">
        <f>IFERROR(IF('Cumulative Somme'!I5/'Cumulative Somme'!H5 =1,"",'Cumulative Somme'!I5/'Cumulative Somme'!H5),"")</f>
        <v>1.0183120093067428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">
      <c r="A6" s="3">
        <v>2015</v>
      </c>
      <c r="B6" s="4">
        <f>IFERROR(IF('Cumulative Somme'!C6/'Cumulative Somme'!B6 =1,"",'Cumulative Somme'!C6/'Cumulative Somme'!B6),"")</f>
        <v>3.8485207100591716</v>
      </c>
      <c r="C6" s="4">
        <f>IFERROR(IF('Cumulative Somme'!D6/'Cumulative Somme'!C6 =1,"",'Cumulative Somme'!D6/'Cumulative Somme'!C6),"")</f>
        <v>2.1299712997129969</v>
      </c>
      <c r="D6" s="4">
        <f>IFERROR(IF('Cumulative Somme'!E6/'Cumulative Somme'!D6 =1,"",'Cumulative Somme'!E6/'Cumulative Somme'!D6),"")</f>
        <v>1.2492059672762272</v>
      </c>
      <c r="E6" s="4">
        <f>IFERROR(IF('Cumulative Somme'!F6/'Cumulative Somme'!E6 =1,"",'Cumulative Somme'!F6/'Cumulative Somme'!E6),"")</f>
        <v>1.1396737284511818</v>
      </c>
      <c r="F6" s="4">
        <f>IFERROR(IF('Cumulative Somme'!G6/'Cumulative Somme'!F6 =1,"",'Cumulative Somme'!G6/'Cumulative Somme'!F6),"")</f>
        <v>1.1201679254115673</v>
      </c>
      <c r="G6" s="4">
        <f>IFERROR(IF('Cumulative Somme'!H6/'Cumulative Somme'!G6 =1,"",'Cumulative Somme'!H6/'Cumulative Somme'!G6),"")</f>
        <v>1.0508304418093279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">
      <c r="A7" s="3">
        <v>2016</v>
      </c>
      <c r="B7" s="4">
        <f>IFERROR(IF('Cumulative Somme'!C7/'Cumulative Somme'!B7 =1,"",'Cumulative Somme'!C7/'Cumulative Somme'!B7),"")</f>
        <v>4.7000261985852765</v>
      </c>
      <c r="C7" s="4">
        <f>IFERROR(IF('Cumulative Somme'!D7/'Cumulative Somme'!C7 =1,"",'Cumulative Somme'!D7/'Cumulative Somme'!C7),"")</f>
        <v>1.5239130434782608</v>
      </c>
      <c r="D7" s="4">
        <f>IFERROR(IF('Cumulative Somme'!E7/'Cumulative Somme'!D7 =1,"",'Cumulative Somme'!E7/'Cumulative Somme'!D7),"")</f>
        <v>1.2314522133216284</v>
      </c>
      <c r="E7" s="4">
        <f>IFERROR(IF('Cumulative Somme'!F7/'Cumulative Somme'!E7 =1,"",'Cumulative Somme'!F7/'Cumulative Somme'!E7),"")</f>
        <v>1.1255630331523774</v>
      </c>
      <c r="F7" s="4">
        <f>IFERROR(IF('Cumulative Somme'!G7/'Cumulative Somme'!F7 =1,"",'Cumulative Somme'!G7/'Cumulative Somme'!F7),"")</f>
        <v>1.0991042712179331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">
      <c r="A8" s="3">
        <v>2017</v>
      </c>
      <c r="B8" s="4">
        <f>IFERROR(IF('Cumulative Somme'!C8/'Cumulative Somme'!B8 =1,"",'Cumulative Somme'!C8/'Cumulative Somme'!B8),"")</f>
        <v>3.0308752232712428</v>
      </c>
      <c r="C8" s="4">
        <f>IFERROR(IF('Cumulative Somme'!D8/'Cumulative Somme'!C8 =1,"",'Cumulative Somme'!D8/'Cumulative Somme'!C8),"")</f>
        <v>1.4518375551439635</v>
      </c>
      <c r="D8" s="4">
        <f>IFERROR(IF('Cumulative Somme'!E8/'Cumulative Somme'!D8 =1,"",'Cumulative Somme'!E8/'Cumulative Somme'!D8),"")</f>
        <v>1.2370384234308431</v>
      </c>
      <c r="E8" s="4">
        <f>IFERROR(IF('Cumulative Somme'!F8/'Cumulative Somme'!E8 =1,"",'Cumulative Somme'!F8/'Cumulative Somme'!E8),"")</f>
        <v>1.1996120166423883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">
      <c r="A9" s="3">
        <v>2018</v>
      </c>
      <c r="B9" s="4">
        <f>IFERROR(IF('Cumulative Somme'!C9/'Cumulative Somme'!B9 =1,"",'Cumulative Somme'!C9/'Cumulative Somme'!B9),"")</f>
        <v>3.8284194538361502</v>
      </c>
      <c r="C9" s="4">
        <f>IFERROR(IF('Cumulative Somme'!D9/'Cumulative Somme'!C9 =1,"",'Cumulative Somme'!D9/'Cumulative Somme'!C9),"")</f>
        <v>1.4615209396798681</v>
      </c>
      <c r="D9" s="4">
        <f>IFERROR(IF('Cumulative Somme'!E9/'Cumulative Somme'!D9 =1,"",'Cumulative Somme'!E9/'Cumulative Somme'!D9),"")</f>
        <v>1.3217142497070131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">
      <c r="A10" s="3">
        <v>2019</v>
      </c>
      <c r="B10" s="4">
        <f>IFERROR(IF('Cumulative Somme'!C10/'Cumulative Somme'!B10 =1,"",'Cumulative Somme'!C10/'Cumulative Somme'!B10),"")</f>
        <v>3.1321274381645212</v>
      </c>
      <c r="C10" s="4">
        <f>IFERROR(IF('Cumulative Somme'!D10/'Cumulative Somme'!C10 =1,"",'Cumulative Somme'!D10/'Cumulative Somme'!C10),"")</f>
        <v>1.52491142694237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">
      <c r="A11" s="3">
        <v>2020</v>
      </c>
      <c r="B11" s="4">
        <f>IFERROR(IF('Cumulative Somme'!C11/'Cumulative Somme'!B11 =1,"",'Cumulative Somme'!C11/'Cumulative Somme'!B11),"")</f>
        <v>4.2479751167901014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BB43-4DA8-B54E-AEFF-B6A6C5AF1249}">
  <dimension ref="A1:L10"/>
  <sheetViews>
    <sheetView tabSelected="1" zoomScale="150" zoomScaleNormal="150" workbookViewId="0">
      <selection activeCell="C2" sqref="C2"/>
    </sheetView>
  </sheetViews>
  <sheetFormatPr baseColWidth="10" defaultRowHeight="15" x14ac:dyDescent="0.2"/>
  <cols>
    <col min="3" max="3" width="14.33203125" bestFit="1" customWidth="1"/>
    <col min="4" max="4" width="13.33203125" bestFit="1" customWidth="1"/>
    <col min="5" max="12" width="12.332031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6" t="s">
        <v>0</v>
      </c>
      <c r="B2" s="7"/>
      <c r="C2" s="7">
        <f>SUM('Cumulative Somme'!C2:C11)/SUM('Cumulative Somme'!B2:B11)</f>
        <v>3.7311726010931845</v>
      </c>
      <c r="D2" s="7">
        <f>SUM('Cumulative Somme'!D2:D10)/SUM('Cumulative Somme'!C2:C10)</f>
        <v>1.6890457488874799</v>
      </c>
      <c r="E2" s="7">
        <f>SUM('Cumulative Somme'!E2:E9)/SUM('Cumulative Somme'!D2:D9)</f>
        <v>1.326267431374752</v>
      </c>
      <c r="F2" s="7">
        <f>SUM('Cumulative Somme'!F2:F8)/SUM('Cumulative Somme'!E2:E8)</f>
        <v>1.177003415185262</v>
      </c>
      <c r="G2" s="7">
        <f>SUM('Cumulative Somme'!G2:G7)/SUM('Cumulative Somme'!F2:F7)</f>
        <v>1.116072026759217</v>
      </c>
      <c r="H2" s="7">
        <f>SUM('Cumulative Somme'!H2:H6)/SUM('Cumulative Somme'!G2:G6)</f>
        <v>1.0584961584013857</v>
      </c>
      <c r="I2" s="7">
        <f>SUM('Cumulative Somme'!I2:I5)/SUM('Cumulative Somme'!H2:H5)</f>
        <v>1.0450069243690561</v>
      </c>
      <c r="J2" s="7">
        <f>SUM('Cumulative Somme'!J2:J4)/SUM('Cumulative Somme'!I2:I4)</f>
        <v>1.023406304113577</v>
      </c>
      <c r="K2" s="7">
        <f>SUM('Cumulative Somme'!K2:K3)/SUM('Cumulative Somme'!J2:J3)</f>
        <v>1.0175844897148647</v>
      </c>
      <c r="L2" s="7">
        <f>SUM('Cumulative Somme'!L2:L2)/SUM('Cumulative Somme'!K2:K2)</f>
        <v>1.0163622910852779</v>
      </c>
    </row>
    <row r="3" spans="1:12" x14ac:dyDescent="0.2">
      <c r="C3" s="16">
        <f>PRODUCT(C$2:$L2)</f>
        <v>12.854742101781781</v>
      </c>
      <c r="D3" s="16">
        <f>PRODUCT(D$2:$L2)</f>
        <v>3.4452284780434743</v>
      </c>
      <c r="E3" s="16">
        <f>PRODUCT(E$2:$L2)</f>
        <v>2.039748467626016</v>
      </c>
      <c r="F3" s="16">
        <f>PRODUCT(F$2:$L2)</f>
        <v>1.5379616654777539</v>
      </c>
      <c r="G3" s="16">
        <f>PRODUCT(G$2:$L2)</f>
        <v>1.3066756184693624</v>
      </c>
      <c r="H3" s="16">
        <f>PRODUCT(H$2:$L2)</f>
        <v>1.1707807266378751</v>
      </c>
      <c r="I3" s="16">
        <f>PRODUCT(I$2:$L2)</f>
        <v>1.1060793346723803</v>
      </c>
      <c r="J3" s="16">
        <f>PRODUCT(J$2:$L2)</f>
        <v>1.0584421106493604</v>
      </c>
      <c r="K3" s="16">
        <f>PRODUCT(K$2:$L2)</f>
        <v>1.0342345033394433</v>
      </c>
      <c r="L3" s="16">
        <f>PRODUCT($L$2:L2)</f>
        <v>1.0163622910852779</v>
      </c>
    </row>
    <row r="4" spans="1:12" x14ac:dyDescent="0.2">
      <c r="C4" s="16"/>
      <c r="D4" s="16"/>
      <c r="E4" s="16"/>
      <c r="F4" s="16"/>
      <c r="G4" s="16"/>
      <c r="H4" s="16"/>
      <c r="I4" s="16"/>
      <c r="J4" s="16"/>
      <c r="K4" s="16"/>
      <c r="L4" s="16"/>
    </row>
    <row r="8" spans="1:12" x14ac:dyDescent="0.2">
      <c r="B8" t="s">
        <v>8</v>
      </c>
      <c r="C8">
        <v>1.0163622910852779</v>
      </c>
      <c r="D8">
        <v>1.0342345033394433</v>
      </c>
      <c r="E8">
        <v>1.0584421106493604</v>
      </c>
      <c r="F8">
        <v>1.1060793346723803</v>
      </c>
      <c r="G8">
        <v>1.1707807266378751</v>
      </c>
      <c r="H8">
        <v>1.3066756184693624</v>
      </c>
      <c r="I8">
        <v>1.5379616654777539</v>
      </c>
      <c r="J8">
        <v>2.039748467626016</v>
      </c>
      <c r="K8">
        <v>3.4452284780434743</v>
      </c>
      <c r="L8">
        <v>12.854742101781781</v>
      </c>
    </row>
    <row r="9" spans="1:12" x14ac:dyDescent="0.2">
      <c r="C9">
        <v>10</v>
      </c>
      <c r="D9">
        <v>9</v>
      </c>
      <c r="E9">
        <v>8</v>
      </c>
      <c r="F9">
        <v>7</v>
      </c>
      <c r="G9">
        <v>6</v>
      </c>
      <c r="H9">
        <v>5</v>
      </c>
      <c r="I9">
        <v>4</v>
      </c>
      <c r="J9">
        <v>3</v>
      </c>
      <c r="K9">
        <v>2</v>
      </c>
      <c r="L9">
        <v>1</v>
      </c>
    </row>
    <row r="10" spans="1:12" x14ac:dyDescent="0.2">
      <c r="B10" t="s">
        <v>9</v>
      </c>
      <c r="C10">
        <f>1/C8</f>
        <v>0.98390112341947855</v>
      </c>
      <c r="D10">
        <f t="shared" ref="D10:L10" si="0">1/D8</f>
        <v>0.96689870311916359</v>
      </c>
      <c r="E10">
        <f t="shared" si="0"/>
        <v>0.94478478316258041</v>
      </c>
      <c r="F10">
        <f t="shared" si="0"/>
        <v>0.90409428026805971</v>
      </c>
      <c r="G10">
        <f t="shared" si="0"/>
        <v>0.85413090363359045</v>
      </c>
      <c r="H10">
        <f t="shared" si="0"/>
        <v>0.76530087947259495</v>
      </c>
      <c r="I10">
        <f t="shared" si="0"/>
        <v>0.65021126497932513</v>
      </c>
      <c r="J10">
        <f t="shared" si="0"/>
        <v>0.49025652715104678</v>
      </c>
      <c r="K10">
        <f t="shared" si="0"/>
        <v>0.29025651168653244</v>
      </c>
      <c r="L10">
        <f t="shared" si="0"/>
        <v>7.7792303578100658E-2</v>
      </c>
    </row>
  </sheetData>
  <sortState xmlns:xlrd2="http://schemas.microsoft.com/office/spreadsheetml/2017/richdata2" columnSort="1" ref="C8:L9">
    <sortCondition descending="1" ref="C9:L9"/>
  </sortState>
  <pageMargins left="0.7" right="0.7" top="0.75" bottom="0.75" header="0.3" footer="0.3"/>
  <ignoredErrors>
    <ignoredError sqref="C2:D2 E2:K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27FB-03A8-5744-A2CF-F947B91DF9B7}">
  <dimension ref="A1:O15"/>
  <sheetViews>
    <sheetView zoomScale="150" zoomScaleNormal="150" workbookViewId="0">
      <selection sqref="A1:L12"/>
    </sheetView>
  </sheetViews>
  <sheetFormatPr baseColWidth="10" defaultRowHeight="15" x14ac:dyDescent="0.2"/>
  <sheetData>
    <row r="1" spans="1:15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3</v>
      </c>
      <c r="N1" t="s">
        <v>4</v>
      </c>
    </row>
    <row r="2" spans="1:15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  <c r="M2" s="10">
        <f>L2</f>
        <v>69073.142739999996</v>
      </c>
      <c r="N2" s="10">
        <f>L2</f>
        <v>69073.142739999996</v>
      </c>
      <c r="O2">
        <f>M2/SUM('Triangle décumulé'!$M$2:$M$12)</f>
        <v>8.9076783722755112E-2</v>
      </c>
    </row>
    <row r="3" spans="1:15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  <c r="M3" s="10">
        <f>K3</f>
        <v>64306.326370000002</v>
      </c>
      <c r="N3" s="10">
        <f t="shared" ref="N3:N12" si="0">L3</f>
        <v>65358.525200690819</v>
      </c>
      <c r="O3">
        <f>M3/SUM('Triangle décumulé'!$M$2:$M$12)</f>
        <v>8.2929493271025209E-2</v>
      </c>
    </row>
    <row r="4" spans="1:15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  <c r="M4" s="10">
        <f>J4</f>
        <v>55771.010249999999</v>
      </c>
      <c r="N4" s="10">
        <f t="shared" si="0"/>
        <v>57680.303086647749</v>
      </c>
      <c r="O4">
        <f>M4/SUM('Triangle décumulé'!$M$2:$M$12)</f>
        <v>7.1922342331209935E-2</v>
      </c>
    </row>
    <row r="5" spans="1:15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  <c r="M5" s="10">
        <f>I5</f>
        <v>64673.568980000004</v>
      </c>
      <c r="N5" s="10">
        <f t="shared" si="0"/>
        <v>68453.228854418208</v>
      </c>
      <c r="O5">
        <f>M5/SUM('Triangle décumulé'!$M$2:$M$12)</f>
        <v>8.3403089653744988E-2</v>
      </c>
    </row>
    <row r="6" spans="1:15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  <c r="M6" s="10">
        <f>I5</f>
        <v>64673.568980000004</v>
      </c>
      <c r="N6" s="10">
        <f t="shared" si="0"/>
        <v>77035.726560895651</v>
      </c>
      <c r="O6">
        <f>M6/SUM('Triangle décumulé'!$M$2:$M$12)</f>
        <v>8.3403089653744988E-2</v>
      </c>
    </row>
    <row r="7" spans="1:15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  <c r="M7" s="10">
        <f>G7</f>
        <v>41649.414959999995</v>
      </c>
      <c r="N7" s="10">
        <f t="shared" si="0"/>
        <v>48762.332310911188</v>
      </c>
      <c r="O7">
        <f>M7/SUM('Triangle décumulé'!$M$2:$M$12)</f>
        <v>5.3711121014662563E-2</v>
      </c>
    </row>
    <row r="8" spans="1:15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  <c r="M8" s="10">
        <f>F8</f>
        <v>51181.774579999998</v>
      </c>
      <c r="N8" s="10">
        <f t="shared" si="0"/>
        <v>66877.976953680991</v>
      </c>
      <c r="O8">
        <f>M8/SUM('Triangle décumulé'!$M$2:$M$12)</f>
        <v>6.6004060101485768E-2</v>
      </c>
    </row>
    <row r="9" spans="1:15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  <c r="M9" s="10">
        <f>E9</f>
        <v>56870.686200000004</v>
      </c>
      <c r="N9" s="10">
        <f t="shared" si="0"/>
        <v>87464.935265014705</v>
      </c>
      <c r="O9">
        <f>M9/SUM('Triangle décumulé'!$M$2:$M$12)</f>
        <v>7.3340485373173198E-2</v>
      </c>
    </row>
    <row r="10" spans="1:15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  <c r="M10" s="10">
        <f>D10</f>
        <v>42675.498189999998</v>
      </c>
      <c r="N10" s="10">
        <f t="shared" si="0"/>
        <v>87047.282038229314</v>
      </c>
      <c r="O10">
        <f>M10/SUM('Triangle décumulé'!$M$2:$M$12)</f>
        <v>5.5034358822218216E-2</v>
      </c>
    </row>
    <row r="11" spans="1:15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  <c r="M11" s="10">
        <f>C11</f>
        <v>21154.809329999993</v>
      </c>
      <c r="N11" s="10">
        <f t="shared" si="0"/>
        <v>72883.151551295741</v>
      </c>
      <c r="O11">
        <f>M11/SUM('Triangle décumulé'!$M$2:$M$12)</f>
        <v>2.7281260134313839E-2</v>
      </c>
    </row>
    <row r="12" spans="1:15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  <c r="M12" s="10">
        <f>B12</f>
        <v>5818.6407599999984</v>
      </c>
      <c r="N12" s="10">
        <f t="shared" si="0"/>
        <v>74797.126352715539</v>
      </c>
      <c r="O12">
        <f>M12/SUM('Triangle décumulé'!$M$2:$M$12)</f>
        <v>7.5037240811511299E-3</v>
      </c>
    </row>
    <row r="13" spans="1:15" x14ac:dyDescent="0.2">
      <c r="B13" s="10">
        <f t="shared" ref="B13:L13" si="1">SUM(B2:B12)</f>
        <v>60322.776199999993</v>
      </c>
      <c r="C13" s="10">
        <f t="shared" si="1"/>
        <v>225074.68977931602</v>
      </c>
      <c r="D13" s="10">
        <f t="shared" si="1"/>
        <v>380161.44795392203</v>
      </c>
      <c r="E13" s="10">
        <f t="shared" si="1"/>
        <v>504195.74708555464</v>
      </c>
      <c r="F13" s="10">
        <f t="shared" si="1"/>
        <v>593440.11624158232</v>
      </c>
      <c r="G13" s="10">
        <f t="shared" si="1"/>
        <v>662321.91329396819</v>
      </c>
      <c r="H13" s="10">
        <f t="shared" si="1"/>
        <v>701065.20084672107</v>
      </c>
      <c r="I13" s="10">
        <f t="shared" si="1"/>
        <v>732617.98931900656</v>
      </c>
      <c r="J13" s="10">
        <f t="shared" si="1"/>
        <v>749765.86877608451</v>
      </c>
      <c r="K13" s="10">
        <f t="shared" si="1"/>
        <v>762950.11898413394</v>
      </c>
      <c r="L13" s="10">
        <f t="shared" si="1"/>
        <v>775433.73091449996</v>
      </c>
      <c r="N13" s="10"/>
    </row>
    <row r="15" spans="1:15" x14ac:dyDescent="0.2">
      <c r="B1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A670-46BA-1D49-9194-BC40D2498B2F}">
  <dimension ref="A1:L12"/>
  <sheetViews>
    <sheetView zoomScale="150" zoomScaleNormal="150" workbookViewId="0">
      <selection sqref="A1:L1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</row>
    <row r="3" spans="1:12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</row>
    <row r="4" spans="1:12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</row>
    <row r="5" spans="1:12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</row>
    <row r="6" spans="1:12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</row>
    <row r="7" spans="1:12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</row>
    <row r="8" spans="1:12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</row>
    <row r="9" spans="1:12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</row>
    <row r="10" spans="1:12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</row>
    <row r="11" spans="1:12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</row>
    <row r="12" spans="1:12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ADE9-5ADD-954E-81FC-C51BD67139AC}">
  <dimension ref="A1:N26"/>
  <sheetViews>
    <sheetView zoomScale="150" zoomScaleNormal="150" workbookViewId="0">
      <selection activeCell="B17" sqref="B17:L17"/>
    </sheetView>
  </sheetViews>
  <sheetFormatPr baseColWidth="10" defaultRowHeight="15" x14ac:dyDescent="0.2"/>
  <cols>
    <col min="2" max="2" width="11.6640625" bestFit="1" customWidth="1"/>
    <col min="3" max="10" width="12.6640625" bestFit="1" customWidth="1"/>
    <col min="11" max="12" width="13.6640625" bestFit="1" customWidth="1"/>
  </cols>
  <sheetData>
    <row r="1" spans="1:14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6</v>
      </c>
    </row>
    <row r="2" spans="1:14" x14ac:dyDescent="0.2">
      <c r="A2" s="3">
        <v>2011</v>
      </c>
      <c r="B2" s="8">
        <f>'Cumulative Somme'!B2</f>
        <v>3504</v>
      </c>
      <c r="C2" s="8">
        <f>'Reglements  futurs'!C2-'Reglements  futurs'!B2</f>
        <v>14334.653549999995</v>
      </c>
      <c r="D2" s="8">
        <f>'Reglements  futurs'!D2-'Reglements  futurs'!C2</f>
        <v>11923.47955</v>
      </c>
      <c r="E2" s="8">
        <f>'Reglements  futurs'!E2-'Reglements  futurs'!D2</f>
        <v>7591.9999999999964</v>
      </c>
      <c r="F2" s="8">
        <f>'Reglements  futurs'!F2-'Reglements  futurs'!E2</f>
        <v>10759</v>
      </c>
      <c r="G2" s="8">
        <f>'Reglements  futurs'!G2-'Reglements  futurs'!F2</f>
        <v>6175.7864899999986</v>
      </c>
      <c r="H2" s="8">
        <f>'Reglements  futurs'!H2-'Reglements  futurs'!G2</f>
        <v>6702</v>
      </c>
      <c r="I2" s="8">
        <f>'Reglements  futurs'!I2-'Reglements  futurs'!H2</f>
        <v>3963</v>
      </c>
      <c r="J2" s="8">
        <f>'Reglements  futurs'!J2-'Reglements  futurs'!I2</f>
        <v>2121.1430600000022</v>
      </c>
      <c r="K2" s="8">
        <f>'Reglements  futurs'!K2-'Reglements  futurs'!J2</f>
        <v>886.08009000000311</v>
      </c>
      <c r="L2" s="8">
        <f>'Reglements  futurs'!L2-'Reglements  futurs'!K2</f>
        <v>1112</v>
      </c>
      <c r="M2" s="10">
        <f>SUM(B2:L2)</f>
        <v>69073.142739999996</v>
      </c>
      <c r="N2" s="10"/>
    </row>
    <row r="3" spans="1:14" x14ac:dyDescent="0.2">
      <c r="A3" s="3">
        <v>2012</v>
      </c>
      <c r="B3" s="8">
        <f>'Cumulative Somme'!B3</f>
        <v>4774.2421799999993</v>
      </c>
      <c r="C3" s="8">
        <f>'Reglements  futurs'!C3-'Reglements  futurs'!B3</f>
        <v>9451.6090899999999</v>
      </c>
      <c r="D3" s="8">
        <f>'Reglements  futurs'!D3-'Reglements  futurs'!C3</f>
        <v>10666</v>
      </c>
      <c r="E3" s="8">
        <f>'Reglements  futurs'!E3-'Reglements  futurs'!D3</f>
        <v>13560</v>
      </c>
      <c r="F3" s="8">
        <f>'Reglements  futurs'!F3-'Reglements  futurs'!E3</f>
        <v>7154.1274200000043</v>
      </c>
      <c r="G3" s="8">
        <f>'Reglements  futurs'!G3-'Reglements  futurs'!F3</f>
        <v>8614</v>
      </c>
      <c r="H3" s="8">
        <f>'Reglements  futurs'!H3-'Reglements  futurs'!G3</f>
        <v>3392</v>
      </c>
      <c r="I3" s="8">
        <f>'Reglements  futurs'!I3-'Reglements  futurs'!H3</f>
        <v>4140.5808800000013</v>
      </c>
      <c r="J3" s="8">
        <f>'Reglements  futurs'!J3-'Reglements  futurs'!I3</f>
        <v>1154.1831699999966</v>
      </c>
      <c r="K3" s="8">
        <f>'Reglements  futurs'!K3-'Reglements  futurs'!J3</f>
        <v>1399.583630000001</v>
      </c>
      <c r="L3" s="9">
        <f>'Reglements  futurs'!L3-'Reglements  futurs'!K3</f>
        <v>1052.198830690817</v>
      </c>
      <c r="M3" s="10">
        <f t="shared" ref="M3:M12" si="0">SUM(B3:L3)</f>
        <v>65358.525200690819</v>
      </c>
      <c r="N3" s="10"/>
    </row>
    <row r="4" spans="1:14" x14ac:dyDescent="0.2">
      <c r="A4" s="3">
        <v>2013</v>
      </c>
      <c r="B4" s="8">
        <f>'Cumulative Somme'!B4</f>
        <v>3821.9183899999998</v>
      </c>
      <c r="C4" s="8">
        <f>'Reglements  futurs'!C4-'Reglements  futurs'!B4</f>
        <v>8668</v>
      </c>
      <c r="D4" s="8">
        <f>'Reglements  futurs'!D4-'Reglements  futurs'!C4</f>
        <v>15795</v>
      </c>
      <c r="E4" s="8">
        <f>'Reglements  futurs'!E4-'Reglements  futurs'!D4</f>
        <v>11497.709060000001</v>
      </c>
      <c r="F4" s="8">
        <f>'Reglements  futurs'!F4-'Reglements  futurs'!E4</f>
        <v>6703</v>
      </c>
      <c r="G4" s="8">
        <f>'Reglements  futurs'!G4-'Reglements  futurs'!F4</f>
        <v>4944</v>
      </c>
      <c r="H4" s="8">
        <f>'Reglements  futurs'!H4-'Reglements  futurs'!G4</f>
        <v>2032.4181600000011</v>
      </c>
      <c r="I4" s="8">
        <f>'Reglements  futurs'!I4-'Reglements  futurs'!H4</f>
        <v>1335.9421199999997</v>
      </c>
      <c r="J4" s="8">
        <f>'Reglements  futurs'!J4-'Reglements  futurs'!I4</f>
        <v>973.02251999999862</v>
      </c>
      <c r="K4" s="9">
        <f>'Reglements  futurs'!K4-'Reglements  futurs'!J4</f>
        <v>980.70475612873997</v>
      </c>
      <c r="L4" s="9">
        <f>'Reglements  futurs'!L4-'Reglements  futurs'!K4</f>
        <v>928.58808051900996</v>
      </c>
      <c r="M4" s="10">
        <f t="shared" si="0"/>
        <v>57680.303086647749</v>
      </c>
      <c r="N4" s="10"/>
    </row>
    <row r="5" spans="1:14" x14ac:dyDescent="0.2">
      <c r="A5" s="3">
        <v>2014</v>
      </c>
      <c r="B5" s="8">
        <f>'Cumulative Somme'!B5</f>
        <v>4074</v>
      </c>
      <c r="C5" s="8">
        <f>'Reglements  futurs'!C5-'Reglements  futurs'!B5</f>
        <v>14947</v>
      </c>
      <c r="D5" s="8">
        <f>'Reglements  futurs'!D5-'Reglements  futurs'!C5</f>
        <v>16708</v>
      </c>
      <c r="E5" s="8">
        <f>'Reglements  futurs'!E5-'Reglements  futurs'!D5</f>
        <v>15136</v>
      </c>
      <c r="F5" s="8">
        <f>'Reglements  futurs'!F5-'Reglements  futurs'!E5</f>
        <v>7552</v>
      </c>
      <c r="G5" s="8">
        <f>'Reglements  futurs'!G5-'Reglements  futurs'!F5</f>
        <v>3721.2688800000033</v>
      </c>
      <c r="H5" s="8">
        <f>'Reglements  futurs'!H5-'Reglements  futurs'!G5</f>
        <v>1372.2940799999997</v>
      </c>
      <c r="I5" s="8">
        <f>'Reglements  futurs'!I5-'Reglements  futurs'!H5</f>
        <v>1163.0060200000007</v>
      </c>
      <c r="J5" s="9">
        <f>'Reglements  futurs'!J5-'Reglements  futurs'!I5</f>
        <v>1513.7692236562798</v>
      </c>
      <c r="K5" s="9">
        <f>'Reglements  futurs'!K5-'Reglements  futurs'!J5</f>
        <v>1163.8705678964616</v>
      </c>
      <c r="L5" s="9">
        <f>'Reglements  futurs'!L5-'Reglements  futurs'!K5</f>
        <v>1102.0200828654633</v>
      </c>
      <c r="M5" s="10">
        <f t="shared" si="0"/>
        <v>68453.228854418208</v>
      </c>
      <c r="N5" s="10"/>
    </row>
    <row r="6" spans="1:14" x14ac:dyDescent="0.2">
      <c r="A6" s="3">
        <v>2015</v>
      </c>
      <c r="B6" s="8">
        <f>'Cumulative Somme'!B6</f>
        <v>5070</v>
      </c>
      <c r="C6" s="8">
        <f>'Reglements  futurs'!C6-'Reglements  futurs'!B6</f>
        <v>14442</v>
      </c>
      <c r="D6" s="8">
        <f>'Reglements  futurs'!D6-'Reglements  futurs'!C6</f>
        <v>22048</v>
      </c>
      <c r="E6" s="8">
        <f>'Reglements  futurs'!E6-'Reglements  futurs'!D6</f>
        <v>10357</v>
      </c>
      <c r="F6" s="8">
        <f>'Reglements  futurs'!F6-'Reglements  futurs'!E6</f>
        <v>7251.4409599999999</v>
      </c>
      <c r="G6" s="8">
        <f>'Reglements  futurs'!G6-'Reglements  futurs'!F6</f>
        <v>7110.1488000000027</v>
      </c>
      <c r="H6" s="8">
        <f>'Reglements  futurs'!H6-'Reglements  futurs'!G6</f>
        <v>3368.9700000000012</v>
      </c>
      <c r="I6" s="9">
        <f>'Reglements  futurs'!I6-'Reglements  futurs'!H6</f>
        <v>3134.6224546076264</v>
      </c>
      <c r="J6" s="9">
        <f>'Reglements  futurs'!J6-'Reglements  futurs'!I6</f>
        <v>1703.5618909648765</v>
      </c>
      <c r="K6" s="9">
        <f>'Reglements  futurs'!K6-'Reglements  futurs'!J6</f>
        <v>1309.7938011284859</v>
      </c>
      <c r="L6" s="9">
        <f>'Reglements  futurs'!L6-'Reglements  futurs'!K6</f>
        <v>1240.1886541946587</v>
      </c>
      <c r="M6" s="10">
        <f t="shared" si="0"/>
        <v>77035.726560895651</v>
      </c>
      <c r="N6" s="10"/>
    </row>
    <row r="7" spans="1:14" x14ac:dyDescent="0.2">
      <c r="A7" s="3">
        <v>2016</v>
      </c>
      <c r="B7" s="8">
        <f>'Cumulative Somme'!B7</f>
        <v>3817</v>
      </c>
      <c r="C7" s="8">
        <f>'Reglements  futurs'!C7-'Reglements  futurs'!B7</f>
        <v>14123</v>
      </c>
      <c r="D7" s="8">
        <f>'Reglements  futurs'!D7-'Reglements  futurs'!C7</f>
        <v>9399</v>
      </c>
      <c r="E7" s="8">
        <f>'Reglements  futurs'!E7-'Reglements  futurs'!D7</f>
        <v>6327.6720599999971</v>
      </c>
      <c r="F7" s="8">
        <f>'Reglements  futurs'!F7-'Reglements  futurs'!E7</f>
        <v>4227.28946</v>
      </c>
      <c r="G7" s="8">
        <f>'Reglements  futurs'!G7-'Reglements  futurs'!F7</f>
        <v>3755.4534399999975</v>
      </c>
      <c r="H7" s="9">
        <f>'Reglements  futurs'!H7-'Reglements  futurs'!G7</f>
        <v>2436.3307748252046</v>
      </c>
      <c r="I7" s="9">
        <f>'Reglements  futurs'!I7-'Reglements  futurs'!H7</f>
        <v>1984.1638240407119</v>
      </c>
      <c r="J7" s="9">
        <f>'Reglements  futurs'!J7-'Reglements  futurs'!I7</f>
        <v>1078.3263136198075</v>
      </c>
      <c r="K7" s="9">
        <f>'Reglements  futurs'!K7-'Reglements  futurs'!J7</f>
        <v>829.07766877373797</v>
      </c>
      <c r="L7" s="9">
        <f>'Reglements  futurs'!L7-'Reglements  futurs'!K7</f>
        <v>785.01876965173142</v>
      </c>
      <c r="M7" s="10">
        <f t="shared" si="0"/>
        <v>48762.332310911188</v>
      </c>
      <c r="N7" s="10"/>
    </row>
    <row r="8" spans="1:14" x14ac:dyDescent="0.2">
      <c r="A8" s="3">
        <v>2017</v>
      </c>
      <c r="B8" s="8">
        <f>'Cumulative Somme'!B8</f>
        <v>7838</v>
      </c>
      <c r="C8" s="8">
        <f>'Reglements  futurs'!C8-'Reglements  futurs'!B8</f>
        <v>15918</v>
      </c>
      <c r="D8" s="8">
        <f>'Reglements  futurs'!D8-'Reglements  futurs'!C8</f>
        <v>10733.852959999997</v>
      </c>
      <c r="E8" s="8">
        <f>'Reglements  futurs'!E8-'Reglements  futurs'!D8</f>
        <v>8175.4203699999998</v>
      </c>
      <c r="F8" s="8">
        <f>'Reglements  futurs'!F8-'Reglements  futurs'!E8</f>
        <v>8516.5012500000012</v>
      </c>
      <c r="G8" s="9">
        <f>'Reglements  futurs'!G8-'Reglements  futurs'!F8</f>
        <v>5940.7723086339756</v>
      </c>
      <c r="H8" s="9">
        <f>'Reglements  futurs'!H8-'Reglements  futurs'!G8</f>
        <v>3341.4495510881097</v>
      </c>
      <c r="I8" s="9">
        <f>'Reglements  futurs'!I8-'Reglements  futurs'!H8</f>
        <v>2721.2985148134467</v>
      </c>
      <c r="J8" s="9">
        <f>'Reglements  futurs'!J8-'Reglements  futurs'!I8</f>
        <v>1478.9342292119254</v>
      </c>
      <c r="K8" s="9">
        <f>'Reglements  futurs'!K8-'Reglements  futurs'!J8</f>
        <v>1137.0874730012656</v>
      </c>
      <c r="L8" s="9">
        <f>'Reglements  futurs'!L8-'Reglements  futurs'!K8</f>
        <v>1076.6602969322703</v>
      </c>
      <c r="M8" s="10">
        <f t="shared" si="0"/>
        <v>66877.976953680991</v>
      </c>
      <c r="N8" s="10"/>
    </row>
    <row r="9" spans="1:14" x14ac:dyDescent="0.2">
      <c r="A9" s="3">
        <v>2018</v>
      </c>
      <c r="B9" s="8">
        <f>'Cumulative Somme'!B9</f>
        <v>7690</v>
      </c>
      <c r="C9" s="8">
        <f>'Reglements  futurs'!C9-'Reglements  futurs'!B9</f>
        <v>21750.545599999994</v>
      </c>
      <c r="D9" s="8">
        <f>'Reglements  futurs'!D9-'Reglements  futurs'!C9</f>
        <v>13587.42827</v>
      </c>
      <c r="E9" s="8">
        <f>'Reglements  futurs'!E9-'Reglements  futurs'!D9</f>
        <v>13842.712330000009</v>
      </c>
      <c r="F9" s="9">
        <f>'Reglements  futurs'!F9-'Reglements  futurs'!E9</f>
        <v>10066.305681329344</v>
      </c>
      <c r="G9" s="9">
        <f>'Reglements  futurs'!G9-'Reglements  futurs'!F9</f>
        <v>7769.5123128311534</v>
      </c>
      <c r="H9" s="9">
        <f>'Reglements  futurs'!H9-'Reglements  futurs'!G9</f>
        <v>4370.0435029553919</v>
      </c>
      <c r="I9" s="9">
        <f>'Reglements  futurs'!I9-'Reglements  futurs'!H9</f>
        <v>3558.992201570145</v>
      </c>
      <c r="J9" s="9">
        <f>'Reglements  futurs'!J9-'Reglements  futurs'!I9</f>
        <v>1934.1925774582778</v>
      </c>
      <c r="K9" s="9">
        <f>'Reglements  futurs'!K9-'Reglements  futurs'!J9</f>
        <v>1487.1155909156223</v>
      </c>
      <c r="L9" s="9">
        <f>'Reglements  futurs'!L9-'Reglements  futurs'!K9</f>
        <v>1408.0871979547665</v>
      </c>
      <c r="M9" s="10">
        <f t="shared" si="0"/>
        <v>87464.935265014705</v>
      </c>
      <c r="N9" s="10"/>
    </row>
    <row r="10" spans="1:14" x14ac:dyDescent="0.2">
      <c r="A10" s="3">
        <v>2019</v>
      </c>
      <c r="B10" s="8">
        <f>'Cumulative Somme'!B10</f>
        <v>8935</v>
      </c>
      <c r="C10" s="8">
        <f>'Reglements  futurs'!C10-'Reglements  futurs'!B10</f>
        <v>19050.558659999999</v>
      </c>
      <c r="D10" s="8">
        <f>'Reglements  futurs'!D10-'Reglements  futurs'!C10</f>
        <v>14689.93953</v>
      </c>
      <c r="E10" s="9">
        <f>'Reglements  futurs'!E10-'Reglements  futurs'!D10</f>
        <v>13923.625177089176</v>
      </c>
      <c r="F10" s="9">
        <f>'Reglements  futurs'!F10-'Reglements  futurs'!E10</f>
        <v>10018.238132466744</v>
      </c>
      <c r="G10" s="9">
        <f>'Reglements  futurs'!G10-'Reglements  futurs'!F10</f>
        <v>7732.4121666048886</v>
      </c>
      <c r="H10" s="9">
        <f>'Reglements  futurs'!H10-'Reglements  futurs'!G10</f>
        <v>4349.1761374829221</v>
      </c>
      <c r="I10" s="9">
        <f>'Reglements  futurs'!I10-'Reglements  futurs'!H10</f>
        <v>3541.9976817367278</v>
      </c>
      <c r="J10" s="9">
        <f>'Reglements  futurs'!J10-'Reglements  futurs'!I10</f>
        <v>1924.9566274315293</v>
      </c>
      <c r="K10" s="9">
        <f>'Reglements  futurs'!K10-'Reglements  futurs'!J10</f>
        <v>1480.0144752140332</v>
      </c>
      <c r="L10" s="9">
        <f>'Reglements  futurs'!L10-'Reglements  futurs'!K10</f>
        <v>1401.3634502032946</v>
      </c>
      <c r="M10" s="10">
        <f t="shared" si="0"/>
        <v>87047.282038229314</v>
      </c>
      <c r="N10" s="10"/>
    </row>
    <row r="11" spans="1:14" x14ac:dyDescent="0.2">
      <c r="A11" s="3">
        <v>2020</v>
      </c>
      <c r="B11" s="8">
        <f>'Cumulative Somme'!B11</f>
        <v>4979.9748699999936</v>
      </c>
      <c r="C11" s="8">
        <f>'Reglements  futurs'!C11-'Reglements  futurs'!B11</f>
        <v>16174.834459999998</v>
      </c>
      <c r="D11" s="9">
        <f>'Reglements  futurs'!D11-'Reglements  futurs'!C11</f>
        <v>14576.631437361695</v>
      </c>
      <c r="E11" s="9">
        <f>'Reglements  futurs'!E11-'Reglements  futurs'!D11</f>
        <v>11658.005398486195</v>
      </c>
      <c r="F11" s="9">
        <f>'Reglements  futurs'!F11-'Reglements  futurs'!E11</f>
        <v>8388.0938150931906</v>
      </c>
      <c r="G11" s="9">
        <f>'Reglements  futurs'!G11-'Reglements  futurs'!F11</f>
        <v>6474.2121132310858</v>
      </c>
      <c r="H11" s="9">
        <f>'Reglements  futurs'!H11-'Reglements  futurs'!G11</f>
        <v>3641.4883512644883</v>
      </c>
      <c r="I11" s="9">
        <f>'Reglements  futurs'!I11-'Reglements  futurs'!H11</f>
        <v>2965.6520891597902</v>
      </c>
      <c r="J11" s="9">
        <f>'Reglements  futurs'!J11-'Reglements  futurs'!I11</f>
        <v>1611.7321795888856</v>
      </c>
      <c r="K11" s="9">
        <f>'Reglements  futurs'!K11-'Reglements  futurs'!J11</f>
        <v>1239.1899754866754</v>
      </c>
      <c r="L11" s="9">
        <f>'Reglements  futurs'!L11-'Reglements  futurs'!K11</f>
        <v>1173.3368616237422</v>
      </c>
      <c r="M11" s="10">
        <f t="shared" si="0"/>
        <v>72883.151551295741</v>
      </c>
      <c r="N11" s="10"/>
    </row>
    <row r="12" spans="1:14" x14ac:dyDescent="0.2">
      <c r="A12" s="3">
        <v>2021</v>
      </c>
      <c r="B12" s="8">
        <f>'Cumulative Somme'!B12</f>
        <v>5818.6407599999984</v>
      </c>
      <c r="C12" s="9">
        <f>'Reglements  futurs'!C12-'Reglements  futurs'!B12</f>
        <v>15891.712219316021</v>
      </c>
      <c r="D12" s="9">
        <f>'Reglements  futurs'!D12-'Reglements  futurs'!C12</f>
        <v>14959.42642724434</v>
      </c>
      <c r="E12" s="9">
        <f>'Reglements  futurs'!E12-'Reglements  futurs'!D12</f>
        <v>11964.154736057229</v>
      </c>
      <c r="F12" s="9">
        <f>'Reglements  futurs'!F12-'Reglements  futurs'!E12</f>
        <v>8608.3724371384305</v>
      </c>
      <c r="G12" s="9">
        <f>'Reglements  futurs'!G12-'Reglements  futurs'!F12</f>
        <v>6644.2305410847475</v>
      </c>
      <c r="H12" s="9">
        <f>'Reglements  futurs'!H12-'Reglements  futurs'!G12</f>
        <v>3737.1169951367119</v>
      </c>
      <c r="I12" s="9">
        <f>'Reglements  futurs'!I12-'Reglements  futurs'!H12</f>
        <v>3043.5326863570081</v>
      </c>
      <c r="J12" s="9">
        <f>'Reglements  futurs'!J12-'Reglements  futurs'!I12</f>
        <v>1654.0576651463925</v>
      </c>
      <c r="K12" s="9">
        <f>'Reglements  futurs'!K12-'Reglements  futurs'!J12</f>
        <v>1271.73217950463</v>
      </c>
      <c r="L12" s="9">
        <f>'Reglements  futurs'!L12-'Reglements  futurs'!K12</f>
        <v>1204.1497057300294</v>
      </c>
      <c r="M12" s="10">
        <f t="shared" si="0"/>
        <v>74797.126352715539</v>
      </c>
      <c r="N12" s="10"/>
    </row>
    <row r="13" spans="1:14" x14ac:dyDescent="0.2">
      <c r="B13" s="10">
        <f>SUM(B2:B12)</f>
        <v>60322.776199999993</v>
      </c>
      <c r="C13" s="10">
        <f>SUM(C2:C12)</f>
        <v>164751.91357931602</v>
      </c>
      <c r="D13" s="10">
        <f>SUM(D2:D12)</f>
        <v>155086.75817460608</v>
      </c>
      <c r="E13" s="10">
        <f>SUM(E2:E12)</f>
        <v>124034.29913163259</v>
      </c>
      <c r="F13" s="10">
        <f>SUM(F2:F12)</f>
        <v>89244.369156027708</v>
      </c>
      <c r="G13" s="10">
        <f>SUM(G2:G12)</f>
        <v>68881.797052385853</v>
      </c>
      <c r="H13" s="10">
        <f>SUM(H2:H12)</f>
        <v>38743.28755275283</v>
      </c>
      <c r="I13" s="10">
        <f>SUM(I2:I12)</f>
        <v>31552.788472285458</v>
      </c>
      <c r="J13" s="10">
        <f>SUM(J2:J12)</f>
        <v>17147.879457077972</v>
      </c>
      <c r="K13" s="10">
        <f>SUM(K2:K12)</f>
        <v>13184.250208049656</v>
      </c>
      <c r="L13" s="10">
        <f>SUM(L2:L12)</f>
        <v>12483.611930365783</v>
      </c>
    </row>
    <row r="14" spans="1:14" x14ac:dyDescent="0.2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x14ac:dyDescent="0.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4" x14ac:dyDescent="0.2">
      <c r="A16" s="19" t="s">
        <v>5</v>
      </c>
      <c r="B16" s="18">
        <f>SUM(C12,D11,E10,F9,G8,H7,I6,J5,K4,L3)</f>
        <v>69516.672863638873</v>
      </c>
      <c r="C16" s="18">
        <f>SUM(D12,E11,F10,G9,H8,I7,J6,K5,L4,M3)</f>
        <v>118885.34138622842</v>
      </c>
      <c r="D16" s="18">
        <f t="shared" ref="C16:J16" si="1">SUM(E12,F11,G10,H9,I8,J7,K6,L5,M4,N3)</f>
        <v>96346.446019785653</v>
      </c>
      <c r="E16" s="18">
        <f t="shared" si="1"/>
        <v>94992.182296021114</v>
      </c>
      <c r="F16" s="18">
        <f t="shared" si="1"/>
        <v>94719.74195509289</v>
      </c>
      <c r="G16" s="18">
        <f t="shared" si="1"/>
        <v>59953.833910487112</v>
      </c>
      <c r="H16" s="18">
        <f t="shared" si="1"/>
        <v>74421.343492795684</v>
      </c>
      <c r="I16" s="18">
        <f t="shared" si="1"/>
        <v>91759.546355851067</v>
      </c>
      <c r="J16" s="18">
        <f t="shared" si="1"/>
        <v>89492.351079357686</v>
      </c>
      <c r="K16" s="18">
        <f>SUM(L12,M11,N10,O9,P8,Q7,R6,S5,T4,U3)</f>
        <v>74087.301257025771</v>
      </c>
      <c r="L16" s="14"/>
    </row>
    <row r="17" spans="1:12" x14ac:dyDescent="0.2">
      <c r="A17" t="s">
        <v>7</v>
      </c>
      <c r="B17" s="20">
        <f>B13/SUM($M$2:$M$12)</f>
        <v>7.7792303578100658E-2</v>
      </c>
      <c r="C17" s="20">
        <f t="shared" ref="C17:L17" si="2">C13/SUM($M$2:$M$12)</f>
        <v>0.21246420810843181</v>
      </c>
      <c r="D17" s="20">
        <f t="shared" si="2"/>
        <v>0.20000001546451437</v>
      </c>
      <c r="E17" s="20">
        <f t="shared" si="2"/>
        <v>0.15995473782827838</v>
      </c>
      <c r="F17" s="20">
        <f t="shared" si="2"/>
        <v>0.11508961449326979</v>
      </c>
      <c r="G17" s="20">
        <f t="shared" si="2"/>
        <v>8.8830024160995419E-2</v>
      </c>
      <c r="H17" s="20">
        <f t="shared" si="2"/>
        <v>4.9963376634469231E-2</v>
      </c>
      <c r="I17" s="20">
        <f t="shared" si="2"/>
        <v>4.0690502894520718E-2</v>
      </c>
      <c r="J17" s="20">
        <f t="shared" si="2"/>
        <v>2.2113919956583256E-2</v>
      </c>
      <c r="K17" s="20">
        <f t="shared" si="2"/>
        <v>1.7002420300314951E-2</v>
      </c>
      <c r="L17" s="20">
        <f>L13/SUM($M$2:$M$12)</f>
        <v>1.609887658052141E-2</v>
      </c>
    </row>
    <row r="18" spans="1:12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D066-EADC-4940-B7D7-74684C89AA43}">
  <dimension ref="A1:E15"/>
  <sheetViews>
    <sheetView zoomScale="150" zoomScaleNormal="150" workbookViewId="0">
      <selection activeCell="B2" sqref="B2"/>
    </sheetView>
  </sheetViews>
  <sheetFormatPr baseColWidth="10" defaultRowHeight="15" x14ac:dyDescent="0.2"/>
  <cols>
    <col min="2" max="2" width="11.33203125" bestFit="1" customWidth="1"/>
  </cols>
  <sheetData>
    <row r="1" spans="1:5" x14ac:dyDescent="0.2">
      <c r="A1" s="1"/>
      <c r="B1" s="15" t="s">
        <v>2</v>
      </c>
    </row>
    <row r="2" spans="1:5" x14ac:dyDescent="0.2">
      <c r="A2" s="3">
        <v>2011</v>
      </c>
      <c r="B2" s="11">
        <f>'Reglements  futurs'!L2-'Reglements  futurs'!L2</f>
        <v>0</v>
      </c>
    </row>
    <row r="3" spans="1:5" x14ac:dyDescent="0.2">
      <c r="A3" s="3">
        <v>2012</v>
      </c>
      <c r="B3" s="11">
        <f>'Reglements  futurs'!L3-'Reglements  futurs'!K3</f>
        <v>1052.198830690817</v>
      </c>
    </row>
    <row r="4" spans="1:5" x14ac:dyDescent="0.2">
      <c r="A4" s="3">
        <v>2013</v>
      </c>
      <c r="B4" s="11">
        <f>'Reglements  futurs'!L4-'Reglements  futurs'!J4</f>
        <v>1909.2928366477499</v>
      </c>
    </row>
    <row r="5" spans="1:5" x14ac:dyDescent="0.2">
      <c r="A5" s="3">
        <v>2014</v>
      </c>
      <c r="B5" s="11">
        <f>'Reglements  futurs'!L5-'Reglements  futurs'!I5</f>
        <v>3779.6598744182047</v>
      </c>
    </row>
    <row r="6" spans="1:5" x14ac:dyDescent="0.2">
      <c r="A6" s="3">
        <v>2015</v>
      </c>
      <c r="B6" s="11">
        <f>'Reglements  futurs'!L6-'Reglements  futurs'!H6</f>
        <v>7388.1668008956476</v>
      </c>
    </row>
    <row r="7" spans="1:5" x14ac:dyDescent="0.2">
      <c r="A7" s="3">
        <v>2016</v>
      </c>
      <c r="B7" s="11">
        <f>'Reglements  futurs'!L7-'Reglements  futurs'!G7</f>
        <v>7112.9173509111934</v>
      </c>
    </row>
    <row r="8" spans="1:5" x14ac:dyDescent="0.2">
      <c r="A8" s="3">
        <v>2017</v>
      </c>
      <c r="B8" s="11">
        <f>'Reglements  futurs'!L8-'Reglements  futurs'!F8</f>
        <v>15696.202373680993</v>
      </c>
    </row>
    <row r="9" spans="1:5" x14ac:dyDescent="0.2">
      <c r="A9" s="3">
        <v>2018</v>
      </c>
      <c r="B9" s="11">
        <f>'Reglements  futurs'!L9-'Reglements  futurs'!E9</f>
        <v>30594.249065014701</v>
      </c>
    </row>
    <row r="10" spans="1:5" x14ac:dyDescent="0.2">
      <c r="A10" s="3">
        <v>2019</v>
      </c>
      <c r="B10" s="11">
        <f>'Reglements  futurs'!L10-'Reglements  futurs'!D10</f>
        <v>44371.783848229315</v>
      </c>
    </row>
    <row r="11" spans="1:5" x14ac:dyDescent="0.2">
      <c r="A11" s="3">
        <v>2020</v>
      </c>
      <c r="B11" s="11">
        <f>'Reglements  futurs'!L11-'Reglements  futurs'!C11</f>
        <v>51728.342221295752</v>
      </c>
    </row>
    <row r="12" spans="1:5" x14ac:dyDescent="0.2">
      <c r="A12" s="3">
        <v>2021</v>
      </c>
      <c r="B12" s="11">
        <f>'Reglements  futurs'!L12-'Reglements  futurs'!B12</f>
        <v>68978.485592715544</v>
      </c>
    </row>
    <row r="13" spans="1:5" x14ac:dyDescent="0.2">
      <c r="A13" t="s">
        <v>1</v>
      </c>
      <c r="B13" s="12">
        <f>SUM(B2:B12)</f>
        <v>232611.29879449995</v>
      </c>
    </row>
    <row r="15" spans="1:5" x14ac:dyDescent="0.2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triangle</vt:lpstr>
      <vt:lpstr>Cumulative Somme</vt:lpstr>
      <vt:lpstr>fdi</vt:lpstr>
      <vt:lpstr>fdc</vt:lpstr>
      <vt:lpstr>Reglements  futurs</vt:lpstr>
      <vt:lpstr>Feuil5</vt:lpstr>
      <vt:lpstr>Triangle décumulé</vt:lpstr>
      <vt:lpstr>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Microsoft Office User</cp:lastModifiedBy>
  <dcterms:created xsi:type="dcterms:W3CDTF">2022-06-21T13:52:38Z</dcterms:created>
  <dcterms:modified xsi:type="dcterms:W3CDTF">2023-05-22T15:18:53Z</dcterms:modified>
</cp:coreProperties>
</file>