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ocument SBR\"/>
    </mc:Choice>
  </mc:AlternateContent>
  <xr:revisionPtr revIDLastSave="0" documentId="13_ncr:1_{2C299B29-727E-4941-B796-234288B6DED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ZC-30-12-2022" sheetId="3" r:id="rId1"/>
    <sheet name="Feuil1" sheetId="1" r:id="rId2"/>
    <sheet name="BE cedes" sheetId="2" r:id="rId3"/>
    <sheet name="Adj" sheetId="4" r:id="rId4"/>
    <sheet name="Parametres" sheetId="5" r:id="rId5"/>
  </sheets>
  <definedNames>
    <definedName name="PFP">Parametres!$B$6</definedName>
    <definedName name="PPNA">Parametres!$B$5</definedName>
    <definedName name="RS_moy">Parametres!$B$7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B14" i="4"/>
  <c r="B13" i="4"/>
  <c r="C11" i="4"/>
  <c r="C13" i="4" s="1"/>
  <c r="B11" i="4"/>
  <c r="B10" i="4"/>
  <c r="C10" i="4"/>
  <c r="D11" i="4"/>
  <c r="E11" i="4"/>
  <c r="F11" i="4"/>
  <c r="G11" i="4"/>
  <c r="G13" i="4" s="1"/>
  <c r="G14" i="4" s="1"/>
  <c r="H11" i="4"/>
  <c r="I11" i="4"/>
  <c r="J11" i="4"/>
  <c r="K11" i="4"/>
  <c r="K13" i="4" s="1"/>
  <c r="K14" i="4" s="1"/>
  <c r="J4" i="2"/>
  <c r="C5" i="4"/>
  <c r="J2" i="2"/>
  <c r="B11" i="5"/>
  <c r="B4" i="4"/>
  <c r="D13" i="4"/>
  <c r="D14" i="4" s="1"/>
  <c r="E13" i="4"/>
  <c r="E14" i="4" s="1"/>
  <c r="F13" i="4"/>
  <c r="F14" i="4" s="1"/>
  <c r="H13" i="4"/>
  <c r="H14" i="4" s="1"/>
  <c r="I13" i="4"/>
  <c r="I14" i="4" s="1"/>
  <c r="J13" i="4"/>
  <c r="J14" i="4" s="1"/>
  <c r="C4" i="4"/>
  <c r="K4" i="4"/>
  <c r="J4" i="4"/>
  <c r="G4" i="4"/>
  <c r="F4" i="4"/>
  <c r="D4" i="4"/>
  <c r="E4" i="4"/>
  <c r="H4" i="4"/>
  <c r="I4" i="4"/>
  <c r="C9" i="4"/>
  <c r="D9" i="4"/>
  <c r="E9" i="4"/>
  <c r="F9" i="4"/>
  <c r="D10" i="4" s="1"/>
  <c r="G9" i="4"/>
  <c r="H9" i="4"/>
  <c r="I9" i="4"/>
  <c r="J9" i="4"/>
  <c r="K9" i="4"/>
  <c r="B9" i="4"/>
  <c r="B8" i="5"/>
  <c r="K10" i="4"/>
  <c r="J3" i="2"/>
  <c r="J14" i="1"/>
  <c r="K14" i="1"/>
  <c r="I14" i="1"/>
  <c r="H14" i="1"/>
  <c r="G14" i="1"/>
  <c r="F14" i="1"/>
  <c r="L14" i="1"/>
  <c r="E14" i="1"/>
  <c r="D14" i="1"/>
  <c r="C14" i="1"/>
  <c r="B14" i="1"/>
  <c r="B15" i="4" l="1"/>
  <c r="C14" i="4"/>
  <c r="C15" i="4" s="1"/>
  <c r="D15" i="4"/>
  <c r="F15" i="4"/>
  <c r="K15" i="4"/>
  <c r="G15" i="4"/>
  <c r="J15" i="4"/>
  <c r="I15" i="4"/>
  <c r="E15" i="4"/>
  <c r="H15" i="4"/>
  <c r="H10" i="4"/>
  <c r="I5" i="4"/>
  <c r="J10" i="4"/>
  <c r="F10" i="4"/>
  <c r="G10" i="4"/>
  <c r="I10" i="4"/>
  <c r="E10" i="4"/>
  <c r="F5" i="4"/>
  <c r="E5" i="4"/>
  <c r="J5" i="4"/>
  <c r="B5" i="4"/>
  <c r="K5" i="4"/>
  <c r="H5" i="4"/>
  <c r="D5" i="4"/>
  <c r="G5" i="4"/>
  <c r="B16" i="4" l="1"/>
</calcChain>
</file>

<file path=xl/sharedStrings.xml><?xml version="1.0" encoding="utf-8"?>
<sst xmlns="http://schemas.openxmlformats.org/spreadsheetml/2006/main" count="96" uniqueCount="89">
  <si>
    <t>fic</t>
  </si>
  <si>
    <t>BE sinistres net</t>
  </si>
  <si>
    <t>BE primes net</t>
  </si>
  <si>
    <t>Tx sinstes cedes</t>
  </si>
  <si>
    <t xml:space="preserve">Tx primes cedes </t>
  </si>
  <si>
    <t>BE sinistres cedes</t>
  </si>
  <si>
    <t>BE primes cedes</t>
  </si>
  <si>
    <t xml:space="preserve">épôt en espèces et en valeurs </t>
  </si>
  <si>
    <t>solde de réassurance</t>
  </si>
  <si>
    <t xml:space="preserve">Echelle de notation </t>
  </si>
  <si>
    <t xml:space="preserve">Probabilité de défaut
annuelle </t>
  </si>
  <si>
    <t xml:space="preserve">0,240% </t>
  </si>
  <si>
    <t xml:space="preserve">1,200% </t>
  </si>
  <si>
    <t>4,200%</t>
  </si>
  <si>
    <t>Exported data</t>
  </si>
  <si>
    <t>Maturité</t>
  </si>
  <si>
    <t>Taux zéro coupon</t>
  </si>
  <si>
    <t>Taux zéro coupon (%)</t>
  </si>
  <si>
    <t>Taux actuariel</t>
  </si>
  <si>
    <t>Taux actuariel (%)</t>
  </si>
  <si>
    <t>3,017%</t>
  </si>
  <si>
    <t>3,034%</t>
  </si>
  <si>
    <t>2,966%</t>
  </si>
  <si>
    <t>2,968%</t>
  </si>
  <si>
    <t>2,952%</t>
  </si>
  <si>
    <t>2,954%</t>
  </si>
  <si>
    <t>2,975%</t>
  </si>
  <si>
    <t>2,996%</t>
  </si>
  <si>
    <t>2,995%</t>
  </si>
  <si>
    <t>3,041%</t>
  </si>
  <si>
    <t>3,036%</t>
  </si>
  <si>
    <t>3,104%</t>
  </si>
  <si>
    <t>3,093%</t>
  </si>
  <si>
    <t>3,16%</t>
  </si>
  <si>
    <t>3,143%</t>
  </si>
  <si>
    <t>3,205%</t>
  </si>
  <si>
    <t>3,183%</t>
  </si>
  <si>
    <t>3,284%</t>
  </si>
  <si>
    <t>3,251%</t>
  </si>
  <si>
    <t>3,374%</t>
  </si>
  <si>
    <t>3,327%</t>
  </si>
  <si>
    <t>3,34%</t>
  </si>
  <si>
    <t>3,303%</t>
  </si>
  <si>
    <t>3,434%</t>
  </si>
  <si>
    <t>3,379%</t>
  </si>
  <si>
    <t>3,468%</t>
  </si>
  <si>
    <t>3,408%</t>
  </si>
  <si>
    <t>3,504%</t>
  </si>
  <si>
    <t>3,438%</t>
  </si>
  <si>
    <t>3,544%</t>
  </si>
  <si>
    <t>3,47%</t>
  </si>
  <si>
    <t>3,579%</t>
  </si>
  <si>
    <t>3,498%</t>
  </si>
  <si>
    <t>3,605%</t>
  </si>
  <si>
    <t>3,519%</t>
  </si>
  <si>
    <t>3,632%</t>
  </si>
  <si>
    <t>3,54%</t>
  </si>
  <si>
    <t>3,659%</t>
  </si>
  <si>
    <t>3,561%</t>
  </si>
  <si>
    <t>3,688%</t>
  </si>
  <si>
    <t>3,583%</t>
  </si>
  <si>
    <t>3,717%</t>
  </si>
  <si>
    <t>3,604%</t>
  </si>
  <si>
    <t>3,766%</t>
  </si>
  <si>
    <t>3,637%</t>
  </si>
  <si>
    <t>3,833%</t>
  </si>
  <si>
    <t>3,68%</t>
  </si>
  <si>
    <t>3,902%</t>
  </si>
  <si>
    <t>3,723%</t>
  </si>
  <si>
    <t>3,974%</t>
  </si>
  <si>
    <t>3,858%</t>
  </si>
  <si>
    <t>3,707%</t>
  </si>
  <si>
    <t>FRF</t>
  </si>
  <si>
    <t>Cad Liq</t>
  </si>
  <si>
    <t>PPNA</t>
  </si>
  <si>
    <t>PFP</t>
  </si>
  <si>
    <t>FRF actualise</t>
  </si>
  <si>
    <t>Cad actualise</t>
  </si>
  <si>
    <t>Cad cumele</t>
  </si>
  <si>
    <t>PFP*</t>
  </si>
  <si>
    <t>RSmoy</t>
  </si>
  <si>
    <t xml:space="preserve">BE eng cedes </t>
  </si>
  <si>
    <t xml:space="preserve">BE primes </t>
  </si>
  <si>
    <t xml:space="preserve">BE sinitres  </t>
  </si>
  <si>
    <t>PD</t>
  </si>
  <si>
    <t>Afj actualise</t>
  </si>
  <si>
    <t xml:space="preserve">Adj </t>
  </si>
  <si>
    <t>BE eng cedes</t>
  </si>
  <si>
    <t xml:space="preserve">BE cessionaire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</si>
</sst>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  <numFmt numFmtId="167" formatCode="#,##0.0000"/>
    <numFmt numFmtId="170" formatCode="0.000"/>
    <numFmt numFmtId="171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0" xfId="2" applyAlignment="1">
      <alignment horizontal="center"/>
    </xf>
    <xf numFmtId="0" fontId="4" fillId="0" borderId="0" xfId="2"/>
    <xf numFmtId="0" fontId="4" fillId="0" borderId="0" xfId="2"/>
    <xf numFmtId="0" fontId="5" fillId="0" borderId="0" xfId="2" applyFont="1"/>
    <xf numFmtId="1" fontId="4" fillId="0" borderId="0" xfId="2" applyNumberFormat="1"/>
    <xf numFmtId="0" fontId="3" fillId="0" borderId="0" xfId="0" applyFont="1" applyAlignment="1">
      <alignment horizontal="center"/>
    </xf>
    <xf numFmtId="167" fontId="0" fillId="0" borderId="1" xfId="0" applyNumberFormat="1" applyBorder="1"/>
    <xf numFmtId="4" fontId="0" fillId="3" borderId="1" xfId="0" applyNumberFormat="1" applyFill="1" applyBorder="1"/>
    <xf numFmtId="0" fontId="0" fillId="3" borderId="0" xfId="0" applyFill="1"/>
    <xf numFmtId="10" fontId="2" fillId="0" borderId="1" xfId="0" applyNumberFormat="1" applyFont="1" applyBorder="1" applyAlignment="1">
      <alignment vertical="center" wrapText="1"/>
    </xf>
    <xf numFmtId="170" fontId="0" fillId="0" borderId="0" xfId="0" applyNumberFormat="1"/>
    <xf numFmtId="171" fontId="0" fillId="0" borderId="0" xfId="0" applyNumberFormat="1"/>
    <xf numFmtId="0" fontId="0" fillId="0" borderId="2" xfId="0" applyFill="1" applyBorder="1"/>
    <xf numFmtId="10" fontId="0" fillId="0" borderId="0" xfId="0" applyNumberFormat="1"/>
    <xf numFmtId="0" fontId="0" fillId="3" borderId="0" xfId="0" applyFill="1" applyBorder="1"/>
    <xf numFmtId="0" fontId="0" fillId="0" borderId="0" xfId="0" applyFill="1" applyBorder="1"/>
    <xf numFmtId="4" fontId="0" fillId="3" borderId="0" xfId="0" applyNumberFormat="1" applyFill="1"/>
    <xf numFmtId="170" fontId="0" fillId="3" borderId="0" xfId="0" applyNumberFormat="1" applyFill="1"/>
  </cellXfs>
  <cellStyles count="3">
    <cellStyle name="Milliers" xfId="1" builtinId="3"/>
    <cellStyle name="Normal" xfId="0" builtinId="0"/>
    <cellStyle name="Normal 2" xfId="2" xr:uid="{7D1C8B6A-5003-47D5-B66F-06B779526C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349F-53EF-4C61-A7EE-8098B2CF9945}">
  <dimension ref="A1:F30"/>
  <sheetViews>
    <sheetView workbookViewId="0">
      <selection activeCell="G13" sqref="G13"/>
    </sheetView>
  </sheetViews>
  <sheetFormatPr baseColWidth="10" defaultRowHeight="15"/>
  <cols>
    <col min="1" max="1" width="6" style="16" customWidth="1"/>
    <col min="2" max="2" width="10.85546875" style="16" customWidth="1"/>
    <col min="3" max="3" width="21.5703125" style="16" customWidth="1"/>
    <col min="4" max="4" width="27" style="16" customWidth="1"/>
    <col min="5" max="5" width="18.85546875" style="16" customWidth="1"/>
    <col min="6" max="6" width="24.28515625" style="16" customWidth="1"/>
    <col min="7" max="16384" width="11.42578125" style="16"/>
  </cols>
  <sheetData>
    <row r="1" spans="1:6">
      <c r="A1" s="14" t="s">
        <v>14</v>
      </c>
      <c r="B1" s="15"/>
      <c r="C1" s="15"/>
      <c r="D1" s="15"/>
      <c r="E1" s="15"/>
      <c r="F1" s="15"/>
    </row>
    <row r="2" spans="1:6">
      <c r="B2" s="17" t="s">
        <v>15</v>
      </c>
      <c r="C2" s="17" t="s">
        <v>16</v>
      </c>
      <c r="D2" s="17" t="s">
        <v>17</v>
      </c>
      <c r="E2" s="17" t="s">
        <v>18</v>
      </c>
      <c r="F2" s="17" t="s">
        <v>19</v>
      </c>
    </row>
    <row r="3" spans="1:6">
      <c r="A3" s="18">
        <v>1</v>
      </c>
      <c r="B3" s="16">
        <v>1</v>
      </c>
      <c r="C3" s="16">
        <v>3.0169999999999999E-2</v>
      </c>
      <c r="D3" s="16" t="s">
        <v>20</v>
      </c>
      <c r="E3" s="16">
        <v>3.0169999999999999E-2</v>
      </c>
      <c r="F3" s="16" t="s">
        <v>20</v>
      </c>
    </row>
    <row r="4" spans="1:6">
      <c r="A4" s="18">
        <v>2</v>
      </c>
      <c r="B4" s="16">
        <v>2</v>
      </c>
      <c r="C4" s="16">
        <v>3.0339999999999999E-2</v>
      </c>
      <c r="D4" s="16" t="s">
        <v>21</v>
      </c>
      <c r="E4" s="16">
        <v>3.0339999999999999E-2</v>
      </c>
      <c r="F4" s="16" t="s">
        <v>21</v>
      </c>
    </row>
    <row r="5" spans="1:6">
      <c r="A5" s="18">
        <v>3</v>
      </c>
      <c r="B5" s="16">
        <v>3</v>
      </c>
      <c r="C5" s="16">
        <v>2.9659999999999999E-2</v>
      </c>
      <c r="D5" s="16" t="s">
        <v>22</v>
      </c>
      <c r="E5" s="16">
        <v>2.9680000000000002E-2</v>
      </c>
      <c r="F5" s="16" t="s">
        <v>23</v>
      </c>
    </row>
    <row r="6" spans="1:6">
      <c r="A6" s="18">
        <v>4</v>
      </c>
      <c r="B6" s="16">
        <v>4</v>
      </c>
      <c r="C6" s="16">
        <v>2.9520000000000001E-2</v>
      </c>
      <c r="D6" s="16" t="s">
        <v>24</v>
      </c>
      <c r="E6" s="16">
        <v>2.954E-2</v>
      </c>
      <c r="F6" s="16" t="s">
        <v>25</v>
      </c>
    </row>
    <row r="7" spans="1:6">
      <c r="A7" s="18">
        <v>5</v>
      </c>
      <c r="B7" s="16">
        <v>5</v>
      </c>
      <c r="C7" s="16">
        <v>2.9749999999999999E-2</v>
      </c>
      <c r="D7" s="16" t="s">
        <v>26</v>
      </c>
      <c r="E7" s="16">
        <v>2.9749999999999999E-2</v>
      </c>
      <c r="F7" s="16" t="s">
        <v>26</v>
      </c>
    </row>
    <row r="8" spans="1:6">
      <c r="A8" s="18">
        <v>6</v>
      </c>
      <c r="B8" s="16">
        <v>6</v>
      </c>
      <c r="C8" s="16">
        <v>2.9960000000000001E-2</v>
      </c>
      <c r="D8" s="16" t="s">
        <v>27</v>
      </c>
      <c r="E8" s="16">
        <v>2.9950000000000001E-2</v>
      </c>
      <c r="F8" s="16" t="s">
        <v>28</v>
      </c>
    </row>
    <row r="9" spans="1:6">
      <c r="A9" s="18">
        <v>7</v>
      </c>
      <c r="B9" s="16">
        <v>7</v>
      </c>
      <c r="C9" s="16">
        <v>3.041E-2</v>
      </c>
      <c r="D9" s="16" t="s">
        <v>29</v>
      </c>
      <c r="E9" s="16">
        <v>3.0360000000000002E-2</v>
      </c>
      <c r="F9" s="16" t="s">
        <v>30</v>
      </c>
    </row>
    <row r="10" spans="1:6">
      <c r="A10" s="18">
        <v>8</v>
      </c>
      <c r="B10" s="16">
        <v>8</v>
      </c>
      <c r="C10" s="16">
        <v>3.1040000000000002E-2</v>
      </c>
      <c r="D10" s="16" t="s">
        <v>31</v>
      </c>
      <c r="E10" s="16">
        <v>3.0929999999999999E-2</v>
      </c>
      <c r="F10" s="16" t="s">
        <v>32</v>
      </c>
    </row>
    <row r="11" spans="1:6">
      <c r="A11" s="18">
        <v>9</v>
      </c>
      <c r="B11" s="16">
        <v>9</v>
      </c>
      <c r="C11" s="16">
        <v>3.1600000000000003E-2</v>
      </c>
      <c r="D11" s="16" t="s">
        <v>33</v>
      </c>
      <c r="E11" s="16">
        <v>3.143E-2</v>
      </c>
      <c r="F11" s="16" t="s">
        <v>34</v>
      </c>
    </row>
    <row r="12" spans="1:6">
      <c r="A12" s="18">
        <v>10</v>
      </c>
      <c r="B12" s="16">
        <v>10</v>
      </c>
      <c r="C12" s="16">
        <v>3.2050000000000002E-2</v>
      </c>
      <c r="D12" s="16" t="s">
        <v>35</v>
      </c>
      <c r="E12" s="16">
        <v>3.1829999999999997E-2</v>
      </c>
      <c r="F12" s="16" t="s">
        <v>36</v>
      </c>
    </row>
    <row r="13" spans="1:6">
      <c r="A13" s="18">
        <v>11</v>
      </c>
      <c r="B13" s="16">
        <v>11</v>
      </c>
      <c r="C13" s="16">
        <v>3.2840000000000001E-2</v>
      </c>
      <c r="D13" s="16" t="s">
        <v>37</v>
      </c>
      <c r="E13" s="16">
        <v>3.2509999999999997E-2</v>
      </c>
      <c r="F13" s="16" t="s">
        <v>38</v>
      </c>
    </row>
    <row r="14" spans="1:6">
      <c r="A14" s="18">
        <v>12</v>
      </c>
      <c r="B14" s="16">
        <v>12</v>
      </c>
      <c r="C14" s="16">
        <v>3.3739999999999999E-2</v>
      </c>
      <c r="D14" s="16" t="s">
        <v>39</v>
      </c>
      <c r="E14" s="16">
        <v>3.3270000000000001E-2</v>
      </c>
      <c r="F14" s="16" t="s">
        <v>40</v>
      </c>
    </row>
    <row r="15" spans="1:6">
      <c r="A15" s="18">
        <v>13</v>
      </c>
      <c r="B15" s="16">
        <v>13</v>
      </c>
      <c r="C15" s="16">
        <v>3.3399999999999999E-2</v>
      </c>
      <c r="D15" s="16" t="s">
        <v>41</v>
      </c>
      <c r="E15" s="16">
        <v>3.3029999999999997E-2</v>
      </c>
      <c r="F15" s="16" t="s">
        <v>42</v>
      </c>
    </row>
    <row r="16" spans="1:6">
      <c r="A16" s="18">
        <v>14</v>
      </c>
      <c r="B16" s="16">
        <v>14</v>
      </c>
      <c r="C16" s="16">
        <v>3.4340000000000002E-2</v>
      </c>
      <c r="D16" s="16" t="s">
        <v>43</v>
      </c>
      <c r="E16" s="16">
        <v>3.3790000000000001E-2</v>
      </c>
      <c r="F16" s="16" t="s">
        <v>44</v>
      </c>
    </row>
    <row r="17" spans="1:6">
      <c r="A17" s="18">
        <v>15</v>
      </c>
      <c r="B17" s="16">
        <v>15</v>
      </c>
      <c r="C17" s="16">
        <v>3.4680000000000002E-2</v>
      </c>
      <c r="D17" s="16" t="s">
        <v>45</v>
      </c>
      <c r="E17" s="16">
        <v>3.4079999999999999E-2</v>
      </c>
      <c r="F17" s="16" t="s">
        <v>46</v>
      </c>
    </row>
    <row r="18" spans="1:6">
      <c r="A18" s="18">
        <v>16</v>
      </c>
      <c r="B18" s="16">
        <v>16</v>
      </c>
      <c r="C18" s="16">
        <v>3.5040000000000002E-2</v>
      </c>
      <c r="D18" s="16" t="s">
        <v>47</v>
      </c>
      <c r="E18" s="16">
        <v>3.4380000000000001E-2</v>
      </c>
      <c r="F18" s="16" t="s">
        <v>48</v>
      </c>
    </row>
    <row r="19" spans="1:6">
      <c r="A19" s="18">
        <v>17</v>
      </c>
      <c r="B19" s="16">
        <v>17</v>
      </c>
      <c r="C19" s="16">
        <v>3.5439999999999999E-2</v>
      </c>
      <c r="D19" s="16" t="s">
        <v>49</v>
      </c>
      <c r="E19" s="16">
        <v>3.4700000000000002E-2</v>
      </c>
      <c r="F19" s="16" t="s">
        <v>50</v>
      </c>
    </row>
    <row r="20" spans="1:6">
      <c r="A20" s="18">
        <v>18</v>
      </c>
      <c r="B20" s="16">
        <v>18</v>
      </c>
      <c r="C20" s="16">
        <v>3.5790000000000002E-2</v>
      </c>
      <c r="D20" s="16" t="s">
        <v>51</v>
      </c>
      <c r="E20" s="16">
        <v>3.4979999999999997E-2</v>
      </c>
      <c r="F20" s="16" t="s">
        <v>52</v>
      </c>
    </row>
    <row r="21" spans="1:6">
      <c r="A21" s="18">
        <v>19</v>
      </c>
      <c r="B21" s="16">
        <v>19</v>
      </c>
      <c r="C21" s="16">
        <v>3.6049999999999999E-2</v>
      </c>
      <c r="D21" s="16" t="s">
        <v>53</v>
      </c>
      <c r="E21" s="16">
        <v>3.5189999999999999E-2</v>
      </c>
      <c r="F21" s="16" t="s">
        <v>54</v>
      </c>
    </row>
    <row r="22" spans="1:6">
      <c r="A22" s="18">
        <v>20</v>
      </c>
      <c r="B22" s="16">
        <v>20</v>
      </c>
      <c r="C22" s="16">
        <v>3.6319999999999998E-2</v>
      </c>
      <c r="D22" s="16" t="s">
        <v>55</v>
      </c>
      <c r="E22" s="16">
        <v>3.5400000000000001E-2</v>
      </c>
      <c r="F22" s="16" t="s">
        <v>56</v>
      </c>
    </row>
    <row r="23" spans="1:6">
      <c r="A23" s="18">
        <v>21</v>
      </c>
      <c r="B23" s="16">
        <v>21</v>
      </c>
      <c r="C23" s="16">
        <v>3.6589999999999998E-2</v>
      </c>
      <c r="D23" s="16" t="s">
        <v>57</v>
      </c>
      <c r="E23" s="16">
        <v>3.5610000000000003E-2</v>
      </c>
      <c r="F23" s="16" t="s">
        <v>58</v>
      </c>
    </row>
    <row r="24" spans="1:6">
      <c r="A24" s="18">
        <v>22</v>
      </c>
      <c r="B24" s="16">
        <v>22</v>
      </c>
      <c r="C24" s="16">
        <v>3.6880000000000003E-2</v>
      </c>
      <c r="D24" s="16" t="s">
        <v>59</v>
      </c>
      <c r="E24" s="16">
        <v>3.5830000000000001E-2</v>
      </c>
      <c r="F24" s="16" t="s">
        <v>60</v>
      </c>
    </row>
    <row r="25" spans="1:6">
      <c r="A25" s="18">
        <v>23</v>
      </c>
      <c r="B25" s="16">
        <v>23</v>
      </c>
      <c r="C25" s="16">
        <v>3.7170000000000002E-2</v>
      </c>
      <c r="D25" s="16" t="s">
        <v>61</v>
      </c>
      <c r="E25" s="16">
        <v>3.6040000000000003E-2</v>
      </c>
      <c r="F25" s="16" t="s">
        <v>62</v>
      </c>
    </row>
    <row r="26" spans="1:6">
      <c r="A26" s="18">
        <v>24</v>
      </c>
      <c r="B26" s="16">
        <v>24</v>
      </c>
      <c r="C26" s="16">
        <v>3.7659999999999999E-2</v>
      </c>
      <c r="D26" s="16" t="s">
        <v>63</v>
      </c>
      <c r="E26" s="16">
        <v>3.637E-2</v>
      </c>
      <c r="F26" s="16" t="s">
        <v>64</v>
      </c>
    </row>
    <row r="27" spans="1:6">
      <c r="A27" s="18">
        <v>25</v>
      </c>
      <c r="B27" s="16">
        <v>25</v>
      </c>
      <c r="C27" s="16">
        <v>3.8330000000000003E-2</v>
      </c>
      <c r="D27" s="16" t="s">
        <v>65</v>
      </c>
      <c r="E27" s="16">
        <v>3.6799999999999999E-2</v>
      </c>
      <c r="F27" s="16" t="s">
        <v>66</v>
      </c>
    </row>
    <row r="28" spans="1:6">
      <c r="A28" s="18">
        <v>26</v>
      </c>
      <c r="B28" s="16">
        <v>26</v>
      </c>
      <c r="C28" s="16">
        <v>3.9019999999999999E-2</v>
      </c>
      <c r="D28" s="16" t="s">
        <v>67</v>
      </c>
      <c r="E28" s="16">
        <v>3.7229999999999999E-2</v>
      </c>
      <c r="F28" s="16" t="s">
        <v>68</v>
      </c>
    </row>
    <row r="29" spans="1:6">
      <c r="A29" s="18">
        <v>27</v>
      </c>
      <c r="B29" s="16">
        <v>27</v>
      </c>
      <c r="C29" s="16">
        <v>3.9739999999999998E-2</v>
      </c>
      <c r="D29" s="16" t="s">
        <v>69</v>
      </c>
      <c r="E29" s="16">
        <v>3.7659999999999999E-2</v>
      </c>
      <c r="F29" s="16" t="s">
        <v>63</v>
      </c>
    </row>
    <row r="30" spans="1:6">
      <c r="A30" s="18">
        <v>28</v>
      </c>
      <c r="B30" s="16">
        <v>28</v>
      </c>
      <c r="C30" s="16">
        <v>3.8580000000000003E-2</v>
      </c>
      <c r="D30" s="16" t="s">
        <v>70</v>
      </c>
      <c r="E30" s="16">
        <v>3.7069999999999999E-2</v>
      </c>
      <c r="F30" s="16" t="s">
        <v>71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I18" sqref="I18"/>
    </sheetView>
  </sheetViews>
  <sheetFormatPr baseColWidth="10" defaultRowHeight="15"/>
  <sheetData>
    <row r="1" spans="1:1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>
      <c r="A2" s="3">
        <v>2012</v>
      </c>
      <c r="B2" s="4">
        <v>3504</v>
      </c>
      <c r="C2" s="4">
        <v>17838.653549999995</v>
      </c>
      <c r="D2" s="4">
        <v>29762.133099999995</v>
      </c>
      <c r="E2" s="4">
        <v>37354.133099999992</v>
      </c>
      <c r="F2" s="4">
        <v>48113.133099999992</v>
      </c>
      <c r="G2" s="4">
        <v>54288.91958999999</v>
      </c>
      <c r="H2" s="4">
        <v>60990.91958999999</v>
      </c>
      <c r="I2" s="4">
        <v>64953.91958999999</v>
      </c>
      <c r="J2" s="4">
        <v>67075.062649999993</v>
      </c>
      <c r="K2" s="4">
        <v>67961.142739999996</v>
      </c>
      <c r="L2" s="4">
        <v>69073.142739999996</v>
      </c>
    </row>
    <row r="3" spans="1:12">
      <c r="A3" s="3">
        <v>2013</v>
      </c>
      <c r="B3" s="4">
        <v>4774.2421799999993</v>
      </c>
      <c r="C3" s="4">
        <v>14225.851269999999</v>
      </c>
      <c r="D3" s="4">
        <v>24891.851269999999</v>
      </c>
      <c r="E3" s="4">
        <v>38451.851269999999</v>
      </c>
      <c r="F3" s="4">
        <v>45605.978690000004</v>
      </c>
      <c r="G3" s="4">
        <v>54219.978690000004</v>
      </c>
      <c r="H3" s="4">
        <v>57611.978690000004</v>
      </c>
      <c r="I3" s="4">
        <v>61752.559570000005</v>
      </c>
      <c r="J3" s="4">
        <v>62906.742740000002</v>
      </c>
      <c r="K3" s="4">
        <v>64306.326370000002</v>
      </c>
      <c r="L3" s="4">
        <v>0</v>
      </c>
    </row>
    <row r="4" spans="1:12">
      <c r="A4" s="3">
        <v>2014</v>
      </c>
      <c r="B4" s="4">
        <v>3821.9183899999998</v>
      </c>
      <c r="C4" s="4">
        <v>12489.918389999999</v>
      </c>
      <c r="D4" s="4">
        <v>28284.918389999999</v>
      </c>
      <c r="E4" s="4">
        <v>39782.62745</v>
      </c>
      <c r="F4" s="4">
        <v>46485.62745</v>
      </c>
      <c r="G4" s="4">
        <v>51429.62745</v>
      </c>
      <c r="H4" s="4">
        <v>53462.045610000001</v>
      </c>
      <c r="I4" s="4">
        <v>54797.987730000001</v>
      </c>
      <c r="J4" s="4">
        <v>55771.010249999999</v>
      </c>
      <c r="K4" s="4">
        <v>0</v>
      </c>
      <c r="L4" s="4">
        <v>0</v>
      </c>
    </row>
    <row r="5" spans="1:12">
      <c r="A5" s="3">
        <v>2015</v>
      </c>
      <c r="B5" s="4">
        <v>4074</v>
      </c>
      <c r="C5" s="4">
        <v>19021</v>
      </c>
      <c r="D5" s="4">
        <v>35729</v>
      </c>
      <c r="E5" s="4">
        <v>50865</v>
      </c>
      <c r="F5" s="4">
        <v>58417</v>
      </c>
      <c r="G5" s="4">
        <v>62138.268880000003</v>
      </c>
      <c r="H5" s="4">
        <v>63510.562960000003</v>
      </c>
      <c r="I5" s="4">
        <v>64673.568980000004</v>
      </c>
      <c r="J5" s="4">
        <v>0</v>
      </c>
      <c r="K5" s="4">
        <v>0</v>
      </c>
      <c r="L5" s="4">
        <v>0</v>
      </c>
    </row>
    <row r="6" spans="1:12">
      <c r="A6" s="3">
        <v>2016</v>
      </c>
      <c r="B6" s="4">
        <v>5070</v>
      </c>
      <c r="C6" s="4">
        <v>19512</v>
      </c>
      <c r="D6" s="4">
        <v>41560</v>
      </c>
      <c r="E6" s="4">
        <v>51917</v>
      </c>
      <c r="F6" s="4">
        <v>59168.44096</v>
      </c>
      <c r="G6" s="4">
        <v>66278.589760000003</v>
      </c>
      <c r="H6" s="4">
        <v>69647.559760000004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>
        <v>2017</v>
      </c>
      <c r="B7" s="4">
        <v>3817</v>
      </c>
      <c r="C7" s="4">
        <v>17940</v>
      </c>
      <c r="D7" s="4">
        <v>27339</v>
      </c>
      <c r="E7" s="4">
        <v>33666.672059999997</v>
      </c>
      <c r="F7" s="4">
        <v>37893.961519999997</v>
      </c>
      <c r="G7" s="4">
        <v>41649.414959999995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>
      <c r="A8" s="3">
        <v>2018</v>
      </c>
      <c r="B8" s="4">
        <v>7838</v>
      </c>
      <c r="C8" s="4">
        <v>23756</v>
      </c>
      <c r="D8" s="4">
        <v>34489.852959999997</v>
      </c>
      <c r="E8" s="4">
        <v>42665.273329999996</v>
      </c>
      <c r="F8" s="4">
        <v>51181.774579999998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>
      <c r="A9" s="3">
        <v>2019</v>
      </c>
      <c r="B9" s="4">
        <v>7690</v>
      </c>
      <c r="C9" s="4">
        <v>29440.545599999994</v>
      </c>
      <c r="D9" s="4">
        <v>43027.973869999994</v>
      </c>
      <c r="E9" s="4">
        <v>56870.686200000004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>
      <c r="A10" s="3">
        <v>2020</v>
      </c>
      <c r="B10" s="4">
        <v>8935</v>
      </c>
      <c r="C10" s="4">
        <v>27985.558659999999</v>
      </c>
      <c r="D10" s="4">
        <v>42675.498189999998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>
      <c r="A11" s="3">
        <v>2021</v>
      </c>
      <c r="B11" s="4">
        <v>4979.9748699999936</v>
      </c>
      <c r="C11" s="4">
        <v>21154.809329999993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>
      <c r="A12" s="3">
        <v>2022</v>
      </c>
      <c r="B12" s="4">
        <v>5818.6407599999984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4" spans="1:12">
      <c r="A14" t="s">
        <v>0</v>
      </c>
      <c r="B14" s="6">
        <f>SUM(C2:C11)/SUM(B2:B11)</f>
        <v>3.7311726010931845</v>
      </c>
      <c r="C14" s="6">
        <f>SUM(D2:D10)/SUM(C2:C10)</f>
        <v>1.6890457488874799</v>
      </c>
      <c r="D14" s="6">
        <f>SUM(E2:E9)/SUM(D2:D9)</f>
        <v>1.326267431374752</v>
      </c>
      <c r="E14" s="6">
        <f>SUM(F2:F8)/SUM(E2:E8)</f>
        <v>1.177003415185262</v>
      </c>
      <c r="F14" s="6">
        <f>SUM(G2:G7)/SUM(F2:F7)</f>
        <v>1.116072026759217</v>
      </c>
      <c r="G14" s="6">
        <f>SUM(H2:H6)/SUM(G2:G6)</f>
        <v>1.0584961584013857</v>
      </c>
      <c r="H14" s="6">
        <f>SUM(I2:I5)/SUM(H2:H5)</f>
        <v>1.0450069243690561</v>
      </c>
      <c r="I14" s="6">
        <f>SUM(J2:J4)/SUM(I2:I4)</f>
        <v>1.023406304113577</v>
      </c>
      <c r="J14" s="6">
        <f>SUM(K2:K3)/SUM(J2:J3)</f>
        <v>1.0175844897148647</v>
      </c>
      <c r="K14" s="6">
        <f>L2/K2</f>
        <v>1.0163622910852779</v>
      </c>
      <c r="L14" s="5">
        <f t="shared" ref="L14" si="0">SUM(M2:M11)/SUM(L2:L11)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56E3-E239-45F4-AA09-28A2BB6EB258}">
  <dimension ref="B2:J9"/>
  <sheetViews>
    <sheetView workbookViewId="0">
      <selection activeCell="E3" sqref="E3"/>
    </sheetView>
  </sheetViews>
  <sheetFormatPr baseColWidth="10" defaultRowHeight="15"/>
  <cols>
    <col min="2" max="2" width="28.7109375" bestFit="1" customWidth="1"/>
    <col min="6" max="6" width="16.7109375" bestFit="1" customWidth="1"/>
    <col min="9" max="9" width="16.7109375" bestFit="1" customWidth="1"/>
  </cols>
  <sheetData>
    <row r="2" spans="2:10">
      <c r="B2" s="8" t="s">
        <v>1</v>
      </c>
      <c r="C2" s="9">
        <v>213798.666</v>
      </c>
      <c r="I2" t="s">
        <v>5</v>
      </c>
      <c r="J2" s="7">
        <f>C2*C5</f>
        <v>6413.9599799999996</v>
      </c>
    </row>
    <row r="3" spans="2:10">
      <c r="B3" s="1" t="s">
        <v>2</v>
      </c>
      <c r="C3" s="10">
        <v>-16907.460999999999</v>
      </c>
      <c r="I3" t="s">
        <v>6</v>
      </c>
      <c r="J3" s="7">
        <f>C3*C6</f>
        <v>-845.37305000000003</v>
      </c>
    </row>
    <row r="4" spans="2:10">
      <c r="I4" s="22" t="s">
        <v>87</v>
      </c>
      <c r="J4" s="30">
        <f>J2+J3</f>
        <v>5568.5869299999995</v>
      </c>
    </row>
    <row r="5" spans="2:10">
      <c r="B5" s="1" t="s">
        <v>3</v>
      </c>
      <c r="C5" s="11">
        <v>0.03</v>
      </c>
    </row>
    <row r="6" spans="2:10">
      <c r="B6" s="1" t="s">
        <v>4</v>
      </c>
      <c r="C6" s="11">
        <v>0.05</v>
      </c>
    </row>
    <row r="8" spans="2:10">
      <c r="B8" s="1" t="s">
        <v>7</v>
      </c>
      <c r="C8" s="1">
        <v>2000</v>
      </c>
    </row>
    <row r="9" spans="2:10">
      <c r="B9" s="1" t="s">
        <v>8</v>
      </c>
      <c r="C9" s="1">
        <v>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86DE-93A0-4346-8A92-6A8A304A65B6}">
  <dimension ref="A2:K20"/>
  <sheetViews>
    <sheetView tabSelected="1" topLeftCell="A2" workbookViewId="0">
      <selection activeCell="E11" sqref="E11"/>
    </sheetView>
  </sheetViews>
  <sheetFormatPr baseColWidth="10" defaultRowHeight="15"/>
  <cols>
    <col min="1" max="1" width="24.140625" customWidth="1"/>
    <col min="2" max="11" width="12.5703125" bestFit="1" customWidth="1"/>
  </cols>
  <sheetData>
    <row r="2" spans="1:1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>
      <c r="A3" s="1" t="s">
        <v>72</v>
      </c>
      <c r="B3" s="10">
        <v>69516.672863638873</v>
      </c>
      <c r="C3" s="10">
        <v>53526.816185537602</v>
      </c>
      <c r="D3" s="10">
        <v>38666.142933137904</v>
      </c>
      <c r="E3" s="10">
        <v>26538.953441602906</v>
      </c>
      <c r="F3" s="10">
        <v>17684.015394197238</v>
      </c>
      <c r="G3" s="10">
        <v>11191.501599575924</v>
      </c>
      <c r="H3" s="10">
        <v>7543.3665391146933</v>
      </c>
      <c r="I3" s="10">
        <v>4294.6110908363626</v>
      </c>
      <c r="J3" s="10">
        <v>2445.0690411283722</v>
      </c>
      <c r="K3" s="10">
        <v>1204.1497057300294</v>
      </c>
    </row>
    <row r="4" spans="1:11">
      <c r="A4" s="1" t="s">
        <v>76</v>
      </c>
      <c r="B4" s="10">
        <f>B3/((1+VLOOKUP(B2,'ZC-30-12-2022'!$B$3:$C$30,2,0))^B2)</f>
        <v>67480.777797488641</v>
      </c>
      <c r="C4" s="10">
        <f>C3/((1+VLOOKUP(C2,'ZC-30-12-2022'!$B$3:$C$30,2,0))^C2)</f>
        <v>50420.864910078795</v>
      </c>
      <c r="D4" s="10">
        <f>D3/((1+VLOOKUP(D2,'ZC-30-12-2022'!$B$3:$C$30,2,0))^D2)</f>
        <v>35420.062806048991</v>
      </c>
      <c r="E4" s="10">
        <f>E3/((1+VLOOKUP(E2,'ZC-30-12-2022'!$B$3:$C$30,2,0))^E2)</f>
        <v>23623.521704455776</v>
      </c>
      <c r="F4" s="10">
        <f>F3/((1+VLOOKUP(F2,'ZC-30-12-2022'!$B$3:$C$30,2,0))^F2)</f>
        <v>15272.913115519483</v>
      </c>
      <c r="G4" s="10">
        <f>G3/((1+VLOOKUP(G2,'ZC-30-12-2022'!$B$3:$C$30,2,0))^G2)</f>
        <v>9374.8906267585407</v>
      </c>
      <c r="H4" s="10">
        <f>H3/((1+VLOOKUP(H2,'ZC-30-12-2022'!$B$3:$C$30,2,0))^H2)</f>
        <v>6116.3841939637632</v>
      </c>
      <c r="I4" s="10">
        <f>I3/((1+VLOOKUP(I2,'ZC-30-12-2022'!$B$3:$C$30,2,0))^I2)</f>
        <v>3362.9447018570345</v>
      </c>
      <c r="J4" s="10">
        <f>J3/((1+VLOOKUP(J2,'ZC-30-12-2022'!$B$3:$C$30,2,0))^J2)</f>
        <v>1847.9453587067912</v>
      </c>
      <c r="K4" s="10">
        <f>K3/((1+VLOOKUP(K2,'ZC-30-12-2022'!$B$3:$C$30,2,0))^K2)</f>
        <v>878.36111647303767</v>
      </c>
    </row>
    <row r="5" spans="1:11">
      <c r="A5" s="2" t="s">
        <v>83</v>
      </c>
      <c r="B5" s="21">
        <f>SUM(B4:K4)</f>
        <v>213798.6663313508</v>
      </c>
      <c r="C5" s="10">
        <f>SUM(C4:K4)</f>
        <v>146317.88853386216</v>
      </c>
      <c r="D5" s="10">
        <f t="shared" ref="D5" si="0">SUM(D4:M4)</f>
        <v>95897.023623783418</v>
      </c>
      <c r="E5" s="10">
        <f t="shared" ref="E5" si="1">SUM(E4:M4)</f>
        <v>60476.960817734427</v>
      </c>
      <c r="F5" s="10">
        <f t="shared" ref="F5" si="2">SUM(F4:O4)</f>
        <v>36853.439113278655</v>
      </c>
      <c r="G5" s="10">
        <f t="shared" ref="G5" si="3">SUM(G4:O4)</f>
        <v>21580.52599775917</v>
      </c>
      <c r="H5" s="10">
        <f t="shared" ref="H5" si="4">SUM(H4:Q4)</f>
        <v>12205.635371000626</v>
      </c>
      <c r="I5" s="10">
        <f t="shared" ref="I5" si="5">SUM(I4:Q4)</f>
        <v>6089.2511770368628</v>
      </c>
      <c r="J5" s="10">
        <f>SUM(J4:S4)</f>
        <v>2726.3064751798288</v>
      </c>
      <c r="K5" s="10">
        <f t="shared" ref="K5" si="6">SUM(K4:S4)</f>
        <v>878.36111647303767</v>
      </c>
    </row>
    <row r="7" spans="1:11">
      <c r="B7" s="19">
        <v>1</v>
      </c>
      <c r="C7" s="19">
        <v>2</v>
      </c>
      <c r="D7" s="19">
        <v>3</v>
      </c>
      <c r="E7" s="19">
        <v>4</v>
      </c>
      <c r="F7" s="19">
        <v>5</v>
      </c>
      <c r="G7" s="19">
        <v>6</v>
      </c>
      <c r="H7" s="19">
        <v>7</v>
      </c>
      <c r="I7" s="19">
        <v>8</v>
      </c>
      <c r="J7" s="19">
        <v>9</v>
      </c>
      <c r="K7" s="19">
        <v>10</v>
      </c>
    </row>
    <row r="8" spans="1:11">
      <c r="A8" s="1" t="s">
        <v>73</v>
      </c>
      <c r="B8" s="20">
        <v>0.212464208108432</v>
      </c>
      <c r="C8" s="20">
        <v>0.20000001546451437</v>
      </c>
      <c r="D8" s="20">
        <v>0.15995473782827838</v>
      </c>
      <c r="E8" s="20">
        <v>0.11508961449326979</v>
      </c>
      <c r="F8" s="20">
        <v>8.8830024160995419E-2</v>
      </c>
      <c r="G8" s="20">
        <v>4.9963376634469231E-2</v>
      </c>
      <c r="H8" s="20">
        <v>4.0690502894520718E-2</v>
      </c>
      <c r="I8" s="20">
        <v>2.2113919956583256E-2</v>
      </c>
      <c r="J8" s="20">
        <v>1.7002420300314951E-2</v>
      </c>
      <c r="K8" s="20">
        <v>1.609887658052141E-2</v>
      </c>
    </row>
    <row r="9" spans="1:11">
      <c r="A9" s="1" t="s">
        <v>77</v>
      </c>
      <c r="B9" s="20">
        <f>B8/((1+VLOOKUP(B7,'ZC-30-12-2022'!$B$3:$C$30,2,0))^B7)</f>
        <v>0.20624189027872292</v>
      </c>
      <c r="C9" s="20">
        <f>C8/((1+VLOOKUP(C7,'ZC-30-12-2022'!$B$3:$C$30,2,0))^C7)</f>
        <v>0.1883947987265977</v>
      </c>
      <c r="D9" s="20">
        <f>D8/((1+VLOOKUP(D7,'ZC-30-12-2022'!$B$3:$C$30,2,0))^D7)</f>
        <v>0.14652630001910913</v>
      </c>
      <c r="E9" s="20">
        <f>E8/((1+VLOOKUP(E7,'ZC-30-12-2022'!$B$3:$C$30,2,0))^E7)</f>
        <v>0.10244646654668516</v>
      </c>
      <c r="F9" s="20">
        <f>F8/((1+VLOOKUP(F7,'ZC-30-12-2022'!$B$3:$C$30,2,0))^F7)</f>
        <v>7.6718619092898968E-2</v>
      </c>
      <c r="G9" s="20">
        <f>G8/((1+VLOOKUP(G7,'ZC-30-12-2022'!$B$3:$C$30,2,0))^G7)</f>
        <v>4.1853292618877991E-2</v>
      </c>
      <c r="H9" s="20">
        <f>H8/((1+VLOOKUP(H7,'ZC-30-12-2022'!$B$3:$C$30,2,0))^H7)</f>
        <v>3.299306051985805E-2</v>
      </c>
      <c r="I9" s="20">
        <f>I8/((1+VLOOKUP(I7,'ZC-30-12-2022'!$B$3:$C$30,2,0))^I7)</f>
        <v>1.7316559842628098E-2</v>
      </c>
      <c r="J9" s="20">
        <f>J8/((1+VLOOKUP(J7,'ZC-30-12-2022'!$B$3:$C$30,2,0))^J7)</f>
        <v>1.2850166253894152E-2</v>
      </c>
      <c r="K9" s="20">
        <f>K8/((1+VLOOKUP(K7,'ZC-30-12-2022'!$B$3:$C$30,2,0))^K7)</f>
        <v>1.1743246823828695E-2</v>
      </c>
    </row>
    <row r="10" spans="1:11">
      <c r="A10" s="1" t="s">
        <v>78</v>
      </c>
      <c r="B10" s="20">
        <f>SUM(B9:$K$9)</f>
        <v>0.83708440072310086</v>
      </c>
      <c r="C10" s="20">
        <f>SUM(C9:$K$9)</f>
        <v>0.630842510444378</v>
      </c>
      <c r="D10" s="20">
        <f>SUM(D9:$K$9)</f>
        <v>0.44244771171778025</v>
      </c>
      <c r="E10" s="20">
        <f>SUM(E9:$K$9)</f>
        <v>0.29592141169867109</v>
      </c>
      <c r="F10" s="20">
        <f>SUM(F9:$K$9)</f>
        <v>0.19347494515198593</v>
      </c>
      <c r="G10" s="20">
        <f>SUM(G9:$K$9)</f>
        <v>0.11675632605908699</v>
      </c>
      <c r="H10" s="20">
        <f>SUM(H9:$K$9)</f>
        <v>7.4903033440209002E-2</v>
      </c>
      <c r="I10" s="20">
        <f>SUM(I9:$K$9)</f>
        <v>4.1909972920350945E-2</v>
      </c>
      <c r="J10" s="20">
        <f>SUM(J9:$K$9)</f>
        <v>2.4593413077722847E-2</v>
      </c>
      <c r="K10" s="20">
        <f>SUM(K9:$K$9)</f>
        <v>1.1743246823828695E-2</v>
      </c>
    </row>
    <row r="11" spans="1:11">
      <c r="A11" s="2" t="s">
        <v>82</v>
      </c>
      <c r="B11" s="21">
        <f>RS_moy*(PPNA+PFP)*B10-Parametres!$B$8</f>
        <v>-16907.243385331443</v>
      </c>
      <c r="C11" s="10">
        <f>RS_moy*(PPNA)*C10</f>
        <v>11016.814562131629</v>
      </c>
      <c r="D11" s="10">
        <f>RS_moy*(PPNA)*D10</f>
        <v>7726.7532113532734</v>
      </c>
      <c r="E11" s="10">
        <f>RS_moy*(PPNA)*E10</f>
        <v>5167.8687844799515</v>
      </c>
      <c r="F11" s="10">
        <f>RS_moy*(PPNA)*F10</f>
        <v>3378.7792640298794</v>
      </c>
      <c r="G11" s="10">
        <f>RS_moy*(PPNA)*G10</f>
        <v>2038.9919383249157</v>
      </c>
      <c r="H11" s="10">
        <f>RS_moy*(PPNA)*H10</f>
        <v>1308.0805682715402</v>
      </c>
      <c r="I11" s="10">
        <f>RS_moy*(PPNA)*I10</f>
        <v>731.90121515784301</v>
      </c>
      <c r="J11" s="10">
        <f>RS_moy*(PPNA)*J10</f>
        <v>429.49082669828204</v>
      </c>
      <c r="K11" s="10">
        <f>RS_moy*(PPNA)*K10</f>
        <v>205.07998505733062</v>
      </c>
    </row>
    <row r="13" spans="1:11">
      <c r="A13" s="22" t="s">
        <v>81</v>
      </c>
      <c r="B13">
        <f>B5*Parametres!$B$9+Adj!B11*Parametres!$B$10</f>
        <v>5568.5978206739519</v>
      </c>
      <c r="C13">
        <f>C5*Parametres!$B$9+Adj!C11*Parametres!$B$10</f>
        <v>4940.3773841224456</v>
      </c>
      <c r="D13">
        <f>D5*Parametres!$B$9+Adj!D11*Parametres!$B$10</f>
        <v>3263.2483692811661</v>
      </c>
      <c r="E13">
        <f>E5*Parametres!$B$9+Adj!E11*Parametres!$B$10</f>
        <v>2072.7022637560303</v>
      </c>
      <c r="F13">
        <f>F5*Parametres!$B$9+Adj!F11*Parametres!$B$10</f>
        <v>1274.5421365998536</v>
      </c>
      <c r="G13">
        <f>G5*Parametres!$B$9+Adj!G11*Parametres!$B$10</f>
        <v>749.36537684902089</v>
      </c>
      <c r="H13">
        <f>H5*Parametres!$B$9+Adj!H11*Parametres!$B$10</f>
        <v>431.57308954359576</v>
      </c>
      <c r="I13">
        <f>I5*Parametres!$B$9+Adj!I11*Parametres!$B$10</f>
        <v>219.27259606899804</v>
      </c>
      <c r="J13">
        <f>J5*Parametres!$B$9+Adj!J11*Parametres!$B$10</f>
        <v>103.26373559030897</v>
      </c>
      <c r="K13">
        <f>K5*Parametres!$B$9+Adj!K11*Parametres!$B$10</f>
        <v>36.604832747057657</v>
      </c>
    </row>
    <row r="14" spans="1:11">
      <c r="A14" t="s">
        <v>86</v>
      </c>
      <c r="B14" s="25">
        <f>0.5*MAX(B13,0)*Parametres!$B$11*(1-Parametres!$B$11)^(B7-1)</f>
        <v>33.411586924043711</v>
      </c>
      <c r="C14" s="25">
        <f>0.5*MAX(C13,0)*Parametres!$B$11*(1-Parametres!$B$11)^(C7-1)</f>
        <v>29.286557133077856</v>
      </c>
      <c r="D14" s="25">
        <f>0.5*MAX(D13,0)*Parametres!$B$11*(1-Parametres!$B$11)^(D7-1)</f>
        <v>19.11240189710157</v>
      </c>
      <c r="E14" s="25">
        <f>0.5*MAX(E13,0)*Parametres!$B$11*(1-Parametres!$B$11)^(E7-1)</f>
        <v>11.993860848055464</v>
      </c>
      <c r="F14" s="25">
        <f>0.5*MAX(F13,0)*Parametres!$B$11*(1-Parametres!$B$11)^(F7-1)</f>
        <v>7.2867392114564433</v>
      </c>
      <c r="G14" s="25">
        <f>0.5*MAX(G13,0)*Parametres!$B$11*(1-Parametres!$B$11)^(G7-1)</f>
        <v>4.2328180131285995</v>
      </c>
      <c r="H14" s="25">
        <f>0.5*MAX(H13,0)*Parametres!$B$11*(1-Parametres!$B$11)^(H7-1)</f>
        <v>2.4085034603840625</v>
      </c>
      <c r="I14" s="25">
        <f>0.5*MAX(I13,0)*Parametres!$B$11*(1-Parametres!$B$11)^(I7-1)</f>
        <v>1.2090220483269387</v>
      </c>
      <c r="J14" s="25">
        <f>0.5*MAX(J13,0)*Parametres!$B$11*(1-Parametres!$B$11)^(J7-1)</f>
        <v>0.56254159313650431</v>
      </c>
      <c r="K14" s="25">
        <f>0.5*MAX(K13,0)*Parametres!$B$11*(1-Parametres!$B$11)^(K7-1)</f>
        <v>0.19701630899331987</v>
      </c>
    </row>
    <row r="15" spans="1:11">
      <c r="A15" s="29" t="s">
        <v>85</v>
      </c>
      <c r="B15" s="24">
        <f>B14/((1+VLOOKUP(B2,'ZC-30-12-2022'!$B$3:$C$30,2,0))^B2)</f>
        <v>32.433080874072928</v>
      </c>
      <c r="C15" s="24">
        <f>C14/((1+VLOOKUP(C2,'ZC-30-12-2022'!$B$3:$C$30,2,0))^C2)</f>
        <v>27.587173049294865</v>
      </c>
      <c r="D15" s="24">
        <f>D14/((1+VLOOKUP(D2,'ZC-30-12-2022'!$B$3:$C$30,2,0))^D2)</f>
        <v>17.507887371657461</v>
      </c>
      <c r="E15" s="24">
        <f>E14/((1+VLOOKUP(E2,'ZC-30-12-2022'!$B$3:$C$30,2,0))^E2)</f>
        <v>10.676277521181239</v>
      </c>
      <c r="F15" s="24">
        <f>F14/((1+VLOOKUP(F2,'ZC-30-12-2022'!$B$3:$C$30,2,0))^F2)</f>
        <v>6.293238972668016</v>
      </c>
      <c r="G15" s="24">
        <f>G14/((1+VLOOKUP(G2,'ZC-30-12-2022'!$B$3:$C$30,2,0))^G2)</f>
        <v>3.5457445601006468</v>
      </c>
      <c r="H15" s="24">
        <f>H14/((1+VLOOKUP(H2,'ZC-30-12-2022'!$B$3:$C$30,2,0))^H2)</f>
        <v>1.9528856803939705</v>
      </c>
      <c r="I15" s="24">
        <f>I14/((1+VLOOKUP(I2,'ZC-30-12-2022'!$B$3:$C$30,2,0))^I2)</f>
        <v>0.94673864660876694</v>
      </c>
      <c r="J15" s="24">
        <f>J14/((1+VLOOKUP(J2,'ZC-30-12-2022'!$B$3:$C$30,2,0))^J2)</f>
        <v>0.42516023418152166</v>
      </c>
      <c r="K15" s="24">
        <f>K14/((1+VLOOKUP(K2,'ZC-30-12-2022'!$B$3:$C$30,2,0))^K2)</f>
        <v>0.14371258349961977</v>
      </c>
    </row>
    <row r="16" spans="1:11">
      <c r="A16" s="28" t="s">
        <v>86</v>
      </c>
      <c r="B16" s="31">
        <f>SUM(B15:K15)</f>
        <v>101.51189949365903</v>
      </c>
      <c r="C16" s="24"/>
      <c r="D16" s="24"/>
      <c r="E16" s="24"/>
      <c r="F16" s="24"/>
      <c r="G16" s="24"/>
      <c r="H16" s="24"/>
      <c r="I16" s="24"/>
      <c r="J16" s="24"/>
      <c r="K16" s="24"/>
    </row>
    <row r="20" spans="1:2">
      <c r="A20" s="22" t="s">
        <v>88</v>
      </c>
      <c r="B20" s="30">
        <f>'BE cedes'!J4-Adj!B16</f>
        <v>5467.0750305063402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2F23-C8DC-490E-BF32-791E554BE078}">
  <dimension ref="A2:F11"/>
  <sheetViews>
    <sheetView workbookViewId="0">
      <selection activeCell="D11" sqref="D11"/>
    </sheetView>
  </sheetViews>
  <sheetFormatPr baseColWidth="10" defaultRowHeight="15"/>
  <cols>
    <col min="1" max="1" width="21.7109375" customWidth="1"/>
  </cols>
  <sheetData>
    <row r="2" spans="1:6" ht="30">
      <c r="A2" s="12" t="s">
        <v>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</row>
    <row r="3" spans="1:6" ht="30">
      <c r="A3" s="12" t="s">
        <v>10</v>
      </c>
      <c r="B3" s="23">
        <v>1E-4</v>
      </c>
      <c r="C3" s="23">
        <v>5.0000000000000001E-4</v>
      </c>
      <c r="D3" s="23" t="s">
        <v>11</v>
      </c>
      <c r="E3" s="23" t="s">
        <v>12</v>
      </c>
      <c r="F3" s="23" t="s">
        <v>13</v>
      </c>
    </row>
    <row r="5" spans="1:6">
      <c r="A5" s="1" t="s">
        <v>74</v>
      </c>
      <c r="B5" s="1">
        <v>25000</v>
      </c>
    </row>
    <row r="6" spans="1:6">
      <c r="A6" s="1" t="s">
        <v>75</v>
      </c>
      <c r="B6" s="1">
        <v>100000</v>
      </c>
    </row>
    <row r="7" spans="1:6">
      <c r="A7" s="1" t="s">
        <v>80</v>
      </c>
      <c r="B7" s="1">
        <v>0.6985461112550051</v>
      </c>
    </row>
    <row r="8" spans="1:6">
      <c r="A8" s="1" t="s">
        <v>79</v>
      </c>
      <c r="B8" s="1">
        <f>0.9*PFP</f>
        <v>90000</v>
      </c>
    </row>
    <row r="9" spans="1:6">
      <c r="A9" s="1" t="s">
        <v>3</v>
      </c>
      <c r="B9" s="11">
        <v>0.03</v>
      </c>
    </row>
    <row r="10" spans="1:6">
      <c r="A10" s="1" t="s">
        <v>4</v>
      </c>
      <c r="B10" s="11">
        <v>0.05</v>
      </c>
    </row>
    <row r="11" spans="1:6">
      <c r="A11" s="26" t="s">
        <v>84</v>
      </c>
      <c r="B11" s="27">
        <f>1.2%</f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ZC-30-12-2022</vt:lpstr>
      <vt:lpstr>Feuil1</vt:lpstr>
      <vt:lpstr>BE cedes</vt:lpstr>
      <vt:lpstr>Adj</vt:lpstr>
      <vt:lpstr>Parametres</vt:lpstr>
      <vt:lpstr>PFP</vt:lpstr>
      <vt:lpstr>PPNA</vt:lpstr>
      <vt:lpstr>RS_moy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LENOVO</cp:lastModifiedBy>
  <dcterms:created xsi:type="dcterms:W3CDTF">2022-06-21T13:52:38Z</dcterms:created>
  <dcterms:modified xsi:type="dcterms:W3CDTF">2023-05-31T16:42:08Z</dcterms:modified>
</cp:coreProperties>
</file>