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Risk-based-solvency\Application Bs4\Data\"/>
    </mc:Choice>
  </mc:AlternateContent>
  <xr:revisionPtr revIDLastSave="0" documentId="13_ncr:1_{B413DD9B-984E-48AE-B661-15A4C747A9AC}" xr6:coauthVersionLast="47" xr6:coauthVersionMax="47" xr10:uidLastSave="{00000000-0000-0000-0000-000000000000}"/>
  <bookViews>
    <workbookView xWindow="-120" yWindow="-120" windowWidth="20730" windowHeight="11160" firstSheet="1" activeTab="5" xr2:uid="{00000000-000D-0000-FFFF-FFFF00000000}"/>
  </bookViews>
  <sheets>
    <sheet name="ZC 31-12-2021" sheetId="11" r:id="rId1"/>
    <sheet name="triangle" sheetId="1" r:id="rId2"/>
    <sheet name="Cumulative Somme" sheetId="2" r:id="rId3"/>
    <sheet name="fdi" sheetId="3" r:id="rId4"/>
    <sheet name="fdc" sheetId="4" r:id="rId5"/>
    <sheet name="Reglements  futurs" sheetId="5" r:id="rId6"/>
    <sheet name="Feuil5" sheetId="10" r:id="rId7"/>
    <sheet name="Triangle décumulé" sheetId="7" r:id="rId8"/>
    <sheet name="Reserve" sheetId="6" r:id="rId9"/>
    <sheet name="Feuil2" sheetId="12" r:id="rId10"/>
    <sheet name="Feuil3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2" l="1"/>
  <c r="E13" i="13" l="1"/>
  <c r="D10" i="13"/>
  <c r="E10" i="13"/>
  <c r="F10" i="13"/>
  <c r="G10" i="13"/>
  <c r="H10" i="13"/>
  <c r="I10" i="13"/>
  <c r="J10" i="13"/>
  <c r="K10" i="13"/>
  <c r="L10" i="13"/>
  <c r="C10" i="13"/>
  <c r="D13" i="13"/>
  <c r="C13" i="13"/>
  <c r="M13" i="13" s="1"/>
  <c r="F13" i="13"/>
  <c r="G13" i="13"/>
  <c r="H13" i="13"/>
  <c r="I13" i="13"/>
  <c r="J13" i="13"/>
  <c r="K13" i="13"/>
  <c r="L13" i="13"/>
  <c r="L21" i="7"/>
  <c r="K21" i="7"/>
  <c r="J21" i="7"/>
  <c r="I21" i="7"/>
  <c r="H21" i="7"/>
  <c r="G21" i="7"/>
  <c r="F21" i="7"/>
  <c r="E21" i="7"/>
  <c r="D21" i="7"/>
  <c r="C21" i="7"/>
  <c r="B21" i="7"/>
  <c r="B4" i="13" l="1"/>
  <c r="B15" i="13" s="1"/>
  <c r="C5" i="12"/>
  <c r="B8" i="12" s="1"/>
  <c r="B5" i="12"/>
  <c r="M21" i="7" l="1"/>
  <c r="B7" i="12" s="1"/>
  <c r="B12" i="12" s="1"/>
  <c r="D10" i="4"/>
  <c r="E10" i="4"/>
  <c r="F10" i="4"/>
  <c r="G10" i="4"/>
  <c r="H10" i="4"/>
  <c r="I10" i="4"/>
  <c r="J10" i="4"/>
  <c r="K10" i="4"/>
  <c r="L10" i="4"/>
  <c r="C10" i="4"/>
  <c r="B2" i="7"/>
  <c r="M3" i="1" l="1"/>
  <c r="Q3" i="1" s="1"/>
  <c r="M4" i="1"/>
  <c r="Q4" i="1" s="1"/>
  <c r="M5" i="1"/>
  <c r="Q5" i="1" s="1"/>
  <c r="M6" i="1"/>
  <c r="Q6" i="1" s="1"/>
  <c r="M7" i="1"/>
  <c r="Q7" i="1" s="1"/>
  <c r="M8" i="1"/>
  <c r="Q8" i="1" s="1"/>
  <c r="M9" i="1"/>
  <c r="Q9" i="1" s="1"/>
  <c r="M10" i="1"/>
  <c r="Q10" i="1" s="1"/>
  <c r="M11" i="1"/>
  <c r="Q11" i="1" s="1"/>
  <c r="M12" i="1"/>
  <c r="Q12" i="1" s="1"/>
  <c r="M2" i="1"/>
  <c r="Q2" i="1" s="1"/>
  <c r="C14" i="5"/>
  <c r="O14" i="5" s="1"/>
  <c r="D13" i="5"/>
  <c r="O13" i="5" s="1"/>
  <c r="C13" i="5"/>
  <c r="E12" i="5"/>
  <c r="O12" i="5" s="1"/>
  <c r="D12" i="5"/>
  <c r="C12" i="5"/>
  <c r="F11" i="5"/>
  <c r="O11" i="5" s="1"/>
  <c r="E11" i="5"/>
  <c r="D11" i="5"/>
  <c r="C11" i="5"/>
  <c r="G10" i="5"/>
  <c r="O10" i="5" s="1"/>
  <c r="F10" i="5"/>
  <c r="E10" i="5"/>
  <c r="D10" i="5"/>
  <c r="C10" i="5"/>
  <c r="H9" i="5"/>
  <c r="O9" i="5" s="1"/>
  <c r="G9" i="5"/>
  <c r="F9" i="5"/>
  <c r="E9" i="5"/>
  <c r="D9" i="5"/>
  <c r="C9" i="5"/>
  <c r="I8" i="5"/>
  <c r="H8" i="5"/>
  <c r="G8" i="5"/>
  <c r="F8" i="5"/>
  <c r="E8" i="5"/>
  <c r="D8" i="5"/>
  <c r="C8" i="5"/>
  <c r="J7" i="5"/>
  <c r="I7" i="5"/>
  <c r="H7" i="5"/>
  <c r="G7" i="5"/>
  <c r="F7" i="5"/>
  <c r="E7" i="5"/>
  <c r="D7" i="5"/>
  <c r="C7" i="5"/>
  <c r="K6" i="5"/>
  <c r="O6" i="5" s="1"/>
  <c r="J6" i="5"/>
  <c r="I6" i="5"/>
  <c r="H6" i="5"/>
  <c r="G6" i="5"/>
  <c r="F6" i="5"/>
  <c r="E6" i="5"/>
  <c r="D6" i="5"/>
  <c r="C6" i="5"/>
  <c r="L5" i="5"/>
  <c r="O5" i="5" s="1"/>
  <c r="K5" i="5"/>
  <c r="J5" i="5"/>
  <c r="I5" i="5"/>
  <c r="H5" i="5"/>
  <c r="G5" i="5"/>
  <c r="F5" i="5"/>
  <c r="E5" i="5"/>
  <c r="D5" i="5"/>
  <c r="C5" i="5"/>
  <c r="M4" i="5"/>
  <c r="L4" i="5"/>
  <c r="K4" i="5"/>
  <c r="J4" i="5"/>
  <c r="I4" i="5"/>
  <c r="H4" i="5"/>
  <c r="G4" i="5"/>
  <c r="F4" i="5"/>
  <c r="E4" i="5"/>
  <c r="D4" i="5"/>
  <c r="C4" i="5"/>
  <c r="B12" i="7"/>
  <c r="B11" i="7"/>
  <c r="B10" i="7"/>
  <c r="B9" i="7"/>
  <c r="B8" i="7"/>
  <c r="B7" i="7"/>
  <c r="B6" i="7"/>
  <c r="B5" i="7"/>
  <c r="B4" i="7"/>
  <c r="B3" i="7"/>
  <c r="C11" i="10"/>
  <c r="C10" i="10"/>
  <c r="D10" i="10"/>
  <c r="C9" i="10"/>
  <c r="D9" i="10"/>
  <c r="E9" i="10"/>
  <c r="C8" i="10"/>
  <c r="D8" i="10"/>
  <c r="E8" i="10"/>
  <c r="F8" i="10"/>
  <c r="C7" i="10"/>
  <c r="D7" i="10"/>
  <c r="E7" i="10"/>
  <c r="F7" i="10"/>
  <c r="G7" i="10"/>
  <c r="C6" i="10"/>
  <c r="D6" i="10"/>
  <c r="E6" i="10"/>
  <c r="F6" i="10"/>
  <c r="G6" i="10"/>
  <c r="H6" i="10"/>
  <c r="C5" i="10"/>
  <c r="D5" i="10"/>
  <c r="E5" i="10"/>
  <c r="F5" i="10"/>
  <c r="G5" i="10"/>
  <c r="H5" i="10"/>
  <c r="I5" i="10"/>
  <c r="C4" i="10"/>
  <c r="D4" i="10"/>
  <c r="E4" i="10"/>
  <c r="F4" i="10"/>
  <c r="G4" i="10"/>
  <c r="H4" i="10"/>
  <c r="I4" i="10"/>
  <c r="J4" i="10"/>
  <c r="C3" i="10"/>
  <c r="D3" i="10"/>
  <c r="E3" i="10"/>
  <c r="F3" i="10"/>
  <c r="G3" i="10"/>
  <c r="H3" i="10"/>
  <c r="I3" i="10"/>
  <c r="J3" i="10"/>
  <c r="K3" i="10"/>
  <c r="C2" i="10"/>
  <c r="D2" i="10"/>
  <c r="E2" i="10"/>
  <c r="F2" i="10"/>
  <c r="G2" i="10"/>
  <c r="H2" i="10"/>
  <c r="I2" i="10"/>
  <c r="J2" i="10"/>
  <c r="K2" i="10"/>
  <c r="L2" i="10"/>
  <c r="B3" i="10"/>
  <c r="B4" i="10"/>
  <c r="B5" i="10"/>
  <c r="B6" i="10"/>
  <c r="B7" i="10"/>
  <c r="B8" i="10"/>
  <c r="B9" i="10"/>
  <c r="B10" i="10"/>
  <c r="B11" i="10"/>
  <c r="B12" i="10"/>
  <c r="B2" i="10"/>
  <c r="C2" i="4"/>
  <c r="B2" i="6"/>
  <c r="L2" i="4"/>
  <c r="L3" i="4" s="1"/>
  <c r="K2" i="4"/>
  <c r="K3" i="4" s="1"/>
  <c r="J2" i="4"/>
  <c r="I2" i="4"/>
  <c r="H2" i="4"/>
  <c r="G2" i="4"/>
  <c r="G3" i="4" s="1"/>
  <c r="F2" i="4"/>
  <c r="E2" i="4"/>
  <c r="D2" i="4"/>
  <c r="D5" i="3"/>
  <c r="L12" i="3"/>
  <c r="K12" i="3"/>
  <c r="J12" i="3"/>
  <c r="I12" i="3"/>
  <c r="H12" i="3"/>
  <c r="G12" i="3"/>
  <c r="F12" i="3"/>
  <c r="E12" i="3"/>
  <c r="D12" i="3"/>
  <c r="C12" i="3"/>
  <c r="B12" i="3"/>
  <c r="L11" i="3"/>
  <c r="K11" i="3"/>
  <c r="J11" i="3"/>
  <c r="I11" i="3"/>
  <c r="H11" i="3"/>
  <c r="G11" i="3"/>
  <c r="F11" i="3"/>
  <c r="E11" i="3"/>
  <c r="D11" i="3"/>
  <c r="C11" i="3"/>
  <c r="B11" i="3"/>
  <c r="L10" i="3"/>
  <c r="K10" i="3"/>
  <c r="J10" i="3"/>
  <c r="I10" i="3"/>
  <c r="H10" i="3"/>
  <c r="G10" i="3"/>
  <c r="F10" i="3"/>
  <c r="E10" i="3"/>
  <c r="D10" i="3"/>
  <c r="C10" i="3"/>
  <c r="B10" i="3"/>
  <c r="L9" i="3"/>
  <c r="K9" i="3"/>
  <c r="J9" i="3"/>
  <c r="I9" i="3"/>
  <c r="H9" i="3"/>
  <c r="G9" i="3"/>
  <c r="F9" i="3"/>
  <c r="E9" i="3"/>
  <c r="D9" i="3"/>
  <c r="C9" i="3"/>
  <c r="B9" i="3"/>
  <c r="L8" i="3"/>
  <c r="K8" i="3"/>
  <c r="J8" i="3"/>
  <c r="I8" i="3"/>
  <c r="H8" i="3"/>
  <c r="G8" i="3"/>
  <c r="F8" i="3"/>
  <c r="E8" i="3"/>
  <c r="D8" i="3"/>
  <c r="C8" i="3"/>
  <c r="B8" i="3"/>
  <c r="L7" i="3"/>
  <c r="K7" i="3"/>
  <c r="J7" i="3"/>
  <c r="I7" i="3"/>
  <c r="H7" i="3"/>
  <c r="G7" i="3"/>
  <c r="F7" i="3"/>
  <c r="E7" i="3"/>
  <c r="D7" i="3"/>
  <c r="C7" i="3"/>
  <c r="B7" i="3"/>
  <c r="L6" i="3"/>
  <c r="K6" i="3"/>
  <c r="J6" i="3"/>
  <c r="I6" i="3"/>
  <c r="H6" i="3"/>
  <c r="G6" i="3"/>
  <c r="F6" i="3"/>
  <c r="E6" i="3"/>
  <c r="D6" i="3"/>
  <c r="C6" i="3"/>
  <c r="B6" i="3"/>
  <c r="L5" i="3"/>
  <c r="K5" i="3"/>
  <c r="J5" i="3"/>
  <c r="I5" i="3"/>
  <c r="H5" i="3"/>
  <c r="G5" i="3"/>
  <c r="F5" i="3"/>
  <c r="E5" i="3"/>
  <c r="C5" i="3"/>
  <c r="B5" i="3"/>
  <c r="L4" i="3"/>
  <c r="K4" i="3"/>
  <c r="J4" i="3"/>
  <c r="I4" i="3"/>
  <c r="H4" i="3"/>
  <c r="G4" i="3"/>
  <c r="F4" i="3"/>
  <c r="E4" i="3"/>
  <c r="D4" i="3"/>
  <c r="C4" i="3"/>
  <c r="B4" i="3"/>
  <c r="L3" i="3"/>
  <c r="K3" i="3"/>
  <c r="J3" i="3"/>
  <c r="I3" i="3"/>
  <c r="H3" i="3"/>
  <c r="G3" i="3"/>
  <c r="F3" i="3"/>
  <c r="E3" i="3"/>
  <c r="D3" i="3"/>
  <c r="C3" i="3"/>
  <c r="B3" i="3"/>
  <c r="L2" i="3"/>
  <c r="K2" i="3"/>
  <c r="J2" i="3"/>
  <c r="I2" i="3"/>
  <c r="H2" i="3"/>
  <c r="G2" i="3"/>
  <c r="F2" i="3"/>
  <c r="E2" i="3"/>
  <c r="D2" i="3"/>
  <c r="C2" i="3"/>
  <c r="B2" i="3"/>
  <c r="C16" i="5" l="1"/>
  <c r="F2" i="7"/>
  <c r="J2" i="7"/>
  <c r="E4" i="7"/>
  <c r="I4" i="7"/>
  <c r="H5" i="7"/>
  <c r="H6" i="7"/>
  <c r="E7" i="7"/>
  <c r="C8" i="7"/>
  <c r="D3" i="4"/>
  <c r="H3" i="4"/>
  <c r="O8" i="5"/>
  <c r="O7" i="5"/>
  <c r="E3" i="4"/>
  <c r="I3" i="4"/>
  <c r="O4" i="5"/>
  <c r="P4" i="5"/>
  <c r="F3" i="4"/>
  <c r="J3" i="4"/>
  <c r="C3" i="4"/>
  <c r="B13" i="7"/>
  <c r="C3" i="7"/>
  <c r="G3" i="7"/>
  <c r="K3" i="7"/>
  <c r="L3" i="10"/>
  <c r="E10" i="10"/>
  <c r="H10" i="5"/>
  <c r="G8" i="7" s="1"/>
  <c r="G2" i="7"/>
  <c r="K2" i="7"/>
  <c r="D2" i="7"/>
  <c r="H2" i="7"/>
  <c r="L2" i="7"/>
  <c r="E2" i="7"/>
  <c r="I2" i="7"/>
  <c r="C5" i="7"/>
  <c r="G5" i="7"/>
  <c r="C6" i="7"/>
  <c r="G6" i="7"/>
  <c r="F8" i="7"/>
  <c r="K4" i="10"/>
  <c r="L4" i="10" s="1"/>
  <c r="J3" i="7"/>
  <c r="H7" i="10"/>
  <c r="I7" i="10" s="1"/>
  <c r="J7" i="10" s="1"/>
  <c r="K7" i="10" s="1"/>
  <c r="L7" i="10" s="1"/>
  <c r="H4" i="7"/>
  <c r="F3" i="7"/>
  <c r="E9" i="7"/>
  <c r="D5" i="7"/>
  <c r="D6" i="7"/>
  <c r="D4" i="7"/>
  <c r="D7" i="7"/>
  <c r="C11" i="7"/>
  <c r="J8" i="5"/>
  <c r="I6" i="7" s="1"/>
  <c r="D3" i="7"/>
  <c r="H3" i="7"/>
  <c r="F4" i="7"/>
  <c r="J4" i="7"/>
  <c r="E5" i="7"/>
  <c r="I5" i="7"/>
  <c r="E6" i="7"/>
  <c r="F7" i="7"/>
  <c r="D8" i="7"/>
  <c r="C9" i="7"/>
  <c r="C10" i="7"/>
  <c r="C12" i="10"/>
  <c r="D12" i="10" s="1"/>
  <c r="E12" i="10" s="1"/>
  <c r="F12" i="10" s="1"/>
  <c r="G12" i="10" s="1"/>
  <c r="H12" i="10" s="1"/>
  <c r="I12" i="10" s="1"/>
  <c r="J12" i="10" s="1"/>
  <c r="K12" i="10" s="1"/>
  <c r="L12" i="10" s="1"/>
  <c r="E3" i="7"/>
  <c r="I3" i="7"/>
  <c r="C4" i="7"/>
  <c r="G4" i="7"/>
  <c r="F5" i="7"/>
  <c r="F6" i="7"/>
  <c r="C7" i="7"/>
  <c r="G7" i="7"/>
  <c r="E8" i="7"/>
  <c r="D9" i="7"/>
  <c r="D10" i="7"/>
  <c r="I10" i="5"/>
  <c r="F10" i="10"/>
  <c r="G10" i="10" s="1"/>
  <c r="H10" i="10" s="1"/>
  <c r="I10" i="10" s="1"/>
  <c r="J10" i="10" s="1"/>
  <c r="K10" i="10" s="1"/>
  <c r="L10" i="10" s="1"/>
  <c r="M5" i="5"/>
  <c r="P5" i="5" s="1"/>
  <c r="I9" i="5"/>
  <c r="E13" i="5"/>
  <c r="L6" i="5"/>
  <c r="K7" i="5"/>
  <c r="G11" i="5"/>
  <c r="F12" i="5"/>
  <c r="C2" i="7"/>
  <c r="D14" i="5"/>
  <c r="D16" i="5" s="1"/>
  <c r="D11" i="10"/>
  <c r="E11" i="10" s="1"/>
  <c r="F11" i="10" s="1"/>
  <c r="G11" i="10" s="1"/>
  <c r="H11" i="10" s="1"/>
  <c r="I11" i="10" s="1"/>
  <c r="J11" i="10" s="1"/>
  <c r="K11" i="10" s="1"/>
  <c r="L11" i="10" s="1"/>
  <c r="G8" i="10"/>
  <c r="H8" i="10" s="1"/>
  <c r="I8" i="10" s="1"/>
  <c r="J8" i="10" s="1"/>
  <c r="K8" i="10" s="1"/>
  <c r="L8" i="10" s="1"/>
  <c r="I6" i="10"/>
  <c r="J6" i="10" s="1"/>
  <c r="K6" i="10" s="1"/>
  <c r="L6" i="10" s="1"/>
  <c r="F9" i="10"/>
  <c r="G9" i="10" s="1"/>
  <c r="H9" i="10" s="1"/>
  <c r="I9" i="10" s="1"/>
  <c r="J9" i="10" s="1"/>
  <c r="K9" i="10" s="1"/>
  <c r="L9" i="10" s="1"/>
  <c r="J5" i="10"/>
  <c r="K5" i="10" s="1"/>
  <c r="L5" i="10" s="1"/>
  <c r="M2" i="7" l="1"/>
  <c r="K8" i="5"/>
  <c r="L8" i="5" s="1"/>
  <c r="H11" i="5"/>
  <c r="F9" i="7"/>
  <c r="L7" i="5"/>
  <c r="J5" i="7"/>
  <c r="F13" i="5"/>
  <c r="D11" i="7"/>
  <c r="M6" i="5"/>
  <c r="K4" i="7"/>
  <c r="J9" i="5"/>
  <c r="H7" i="7"/>
  <c r="G12" i="5"/>
  <c r="E10" i="7"/>
  <c r="B3" i="6"/>
  <c r="L3" i="7"/>
  <c r="M3" i="7" s="1"/>
  <c r="J10" i="5"/>
  <c r="H8" i="7"/>
  <c r="E14" i="5"/>
  <c r="E16" i="5" s="1"/>
  <c r="C12" i="7"/>
  <c r="C13" i="7" s="1"/>
  <c r="B4" i="6"/>
  <c r="L4" i="7" l="1"/>
  <c r="M4" i="7" s="1"/>
  <c r="P6" i="5"/>
  <c r="B16" i="7"/>
  <c r="J6" i="7"/>
  <c r="K9" i="5"/>
  <c r="I7" i="7"/>
  <c r="H12" i="5"/>
  <c r="F10" i="7"/>
  <c r="M7" i="5"/>
  <c r="P7" i="5" s="1"/>
  <c r="K5" i="7"/>
  <c r="G13" i="5"/>
  <c r="E11" i="7"/>
  <c r="I11" i="5"/>
  <c r="G9" i="7"/>
  <c r="K10" i="5"/>
  <c r="I8" i="7"/>
  <c r="M8" i="5"/>
  <c r="K6" i="7"/>
  <c r="F14" i="5"/>
  <c r="F16" i="5" s="1"/>
  <c r="D12" i="7"/>
  <c r="L6" i="7" l="1"/>
  <c r="M6" i="7" s="1"/>
  <c r="P8" i="5"/>
  <c r="C16" i="7"/>
  <c r="D13" i="7"/>
  <c r="B6" i="6"/>
  <c r="J11" i="5"/>
  <c r="H9" i="7"/>
  <c r="L5" i="7"/>
  <c r="B5" i="6"/>
  <c r="L9" i="5"/>
  <c r="J7" i="7"/>
  <c r="L10" i="5"/>
  <c r="J8" i="7"/>
  <c r="H13" i="5"/>
  <c r="F11" i="7"/>
  <c r="I12" i="5"/>
  <c r="G10" i="7"/>
  <c r="G14" i="5"/>
  <c r="G16" i="5" s="1"/>
  <c r="E12" i="7"/>
  <c r="E13" i="7" s="1"/>
  <c r="M5" i="7" l="1"/>
  <c r="D16" i="7"/>
  <c r="I13" i="5"/>
  <c r="G11" i="7"/>
  <c r="M9" i="5"/>
  <c r="P9" i="5" s="1"/>
  <c r="K7" i="7"/>
  <c r="K11" i="5"/>
  <c r="I9" i="7"/>
  <c r="J12" i="5"/>
  <c r="H10" i="7"/>
  <c r="M10" i="5"/>
  <c r="K8" i="7"/>
  <c r="H14" i="5"/>
  <c r="H16" i="5" s="1"/>
  <c r="F12" i="7"/>
  <c r="B8" i="6" l="1"/>
  <c r="P10" i="5"/>
  <c r="E16" i="7"/>
  <c r="F13" i="7"/>
  <c r="K12" i="5"/>
  <c r="I10" i="7"/>
  <c r="L7" i="7"/>
  <c r="M7" i="7" s="1"/>
  <c r="B7" i="6"/>
  <c r="L8" i="7"/>
  <c r="M8" i="7" s="1"/>
  <c r="L11" i="5"/>
  <c r="J9" i="7"/>
  <c r="J13" i="5"/>
  <c r="H11" i="7"/>
  <c r="I14" i="5"/>
  <c r="I16" i="5" s="1"/>
  <c r="G12" i="7"/>
  <c r="F16" i="7" l="1"/>
  <c r="G13" i="7"/>
  <c r="K13" i="5"/>
  <c r="I11" i="7"/>
  <c r="M11" i="5"/>
  <c r="P11" i="5" s="1"/>
  <c r="K9" i="7"/>
  <c r="L12" i="5"/>
  <c r="J10" i="7"/>
  <c r="J14" i="5"/>
  <c r="J16" i="5" s="1"/>
  <c r="H12" i="7"/>
  <c r="G16" i="7" l="1"/>
  <c r="H13" i="7"/>
  <c r="L9" i="7"/>
  <c r="M9" i="7" s="1"/>
  <c r="B9" i="6"/>
  <c r="M12" i="5"/>
  <c r="P12" i="5" s="1"/>
  <c r="K10" i="7"/>
  <c r="L13" i="5"/>
  <c r="J11" i="7"/>
  <c r="K14" i="5"/>
  <c r="K16" i="5" s="1"/>
  <c r="I12" i="7"/>
  <c r="H16" i="7" l="1"/>
  <c r="I13" i="7"/>
  <c r="M13" i="5"/>
  <c r="P13" i="5" s="1"/>
  <c r="K11" i="7"/>
  <c r="L10" i="7"/>
  <c r="M10" i="7" s="1"/>
  <c r="B10" i="6"/>
  <c r="L14" i="5"/>
  <c r="L16" i="5" s="1"/>
  <c r="J12" i="7"/>
  <c r="I16" i="7" l="1"/>
  <c r="J13" i="7"/>
  <c r="L11" i="7"/>
  <c r="M11" i="7" s="1"/>
  <c r="B11" i="6"/>
  <c r="M14" i="5"/>
  <c r="K12" i="7"/>
  <c r="M16" i="5" l="1"/>
  <c r="P14" i="5"/>
  <c r="J16" i="7"/>
  <c r="K13" i="7"/>
  <c r="L12" i="7"/>
  <c r="B12" i="6"/>
  <c r="B13" i="6" s="1"/>
  <c r="K16" i="7" l="1"/>
  <c r="L13" i="7"/>
  <c r="M12" i="7"/>
  <c r="Q4" i="5" s="1"/>
  <c r="K17" i="7"/>
  <c r="K18" i="7" s="1"/>
  <c r="Q6" i="5" l="1"/>
  <c r="C17" i="7"/>
  <c r="C18" i="7" s="1"/>
  <c r="Q12" i="5"/>
  <c r="Q13" i="5"/>
  <c r="Q11" i="5"/>
  <c r="B17" i="7"/>
  <c r="B18" i="7" s="1"/>
  <c r="D17" i="7"/>
  <c r="D18" i="7" s="1"/>
  <c r="E17" i="7"/>
  <c r="E18" i="7" s="1"/>
  <c r="G17" i="7"/>
  <c r="G18" i="7" s="1"/>
  <c r="I17" i="7"/>
  <c r="I18" i="7" s="1"/>
  <c r="F17" i="7"/>
  <c r="F18" i="7" s="1"/>
  <c r="H17" i="7"/>
  <c r="H18" i="7" s="1"/>
  <c r="J17" i="7"/>
  <c r="J18" i="7" s="1"/>
  <c r="Q10" i="5"/>
  <c r="Q8" i="5"/>
  <c r="Q5" i="5"/>
  <c r="L17" i="7"/>
  <c r="L18" i="7" s="1"/>
  <c r="Q14" i="5"/>
  <c r="Q9" i="5"/>
  <c r="Q7" i="5"/>
</calcChain>
</file>

<file path=xl/sharedStrings.xml><?xml version="1.0" encoding="utf-8"?>
<sst xmlns="http://schemas.openxmlformats.org/spreadsheetml/2006/main" count="92" uniqueCount="83">
  <si>
    <t>fdc</t>
  </si>
  <si>
    <t>Total</t>
  </si>
  <si>
    <t>PSAP</t>
  </si>
  <si>
    <t>Rglts</t>
  </si>
  <si>
    <t>Charges</t>
  </si>
  <si>
    <t>CF</t>
  </si>
  <si>
    <t>CU</t>
  </si>
  <si>
    <t>Cad Liq</t>
  </si>
  <si>
    <t>fdc cumul</t>
  </si>
  <si>
    <t>1/fdc cumul</t>
  </si>
  <si>
    <t>ZC</t>
  </si>
  <si>
    <t>Maturité</t>
  </si>
  <si>
    <t>Taux zéro coupon</t>
  </si>
  <si>
    <t>Taux zéro coupon (%)</t>
  </si>
  <si>
    <t>Taux actuariel</t>
  </si>
  <si>
    <t>Taux actuariel (%)</t>
  </si>
  <si>
    <t>1,62%</t>
  </si>
  <si>
    <t>1,723%</t>
  </si>
  <si>
    <t>1,722%</t>
  </si>
  <si>
    <t>1,826%</t>
  </si>
  <si>
    <t>1,824%</t>
  </si>
  <si>
    <t>1,952%</t>
  </si>
  <si>
    <t>1,946%</t>
  </si>
  <si>
    <t>1,989%</t>
  </si>
  <si>
    <t>1,983%</t>
  </si>
  <si>
    <t>2,076%</t>
  </si>
  <si>
    <t>2,066%</t>
  </si>
  <si>
    <t>2,12%</t>
  </si>
  <si>
    <t>2,109%</t>
  </si>
  <si>
    <t>2,198%</t>
  </si>
  <si>
    <t>2,182%</t>
  </si>
  <si>
    <t>2,267%</t>
  </si>
  <si>
    <t>2,246%</t>
  </si>
  <si>
    <t>2,351%</t>
  </si>
  <si>
    <t>2,323%</t>
  </si>
  <si>
    <t>2,414%</t>
  </si>
  <si>
    <t>2,38%</t>
  </si>
  <si>
    <t>2,491%</t>
  </si>
  <si>
    <t>2,449%</t>
  </si>
  <si>
    <t>2,493%</t>
  </si>
  <si>
    <t>2,453%</t>
  </si>
  <si>
    <t>2,532%</t>
  </si>
  <si>
    <t>2,488%</t>
  </si>
  <si>
    <t>2,591%</t>
  </si>
  <si>
    <t>2,539%</t>
  </si>
  <si>
    <t>2,653%</t>
  </si>
  <si>
    <t>2,726%</t>
  </si>
  <si>
    <t>2,651%</t>
  </si>
  <si>
    <t>2,873%</t>
  </si>
  <si>
    <t>2,765%</t>
  </si>
  <si>
    <t>2,972%</t>
  </si>
  <si>
    <t>2,842%</t>
  </si>
  <si>
    <t>3,009%</t>
  </si>
  <si>
    <t>3,046%</t>
  </si>
  <si>
    <t>2,903%</t>
  </si>
  <si>
    <t>3,083%</t>
  </si>
  <si>
    <t>2,933%</t>
  </si>
  <si>
    <t>3,122%</t>
  </si>
  <si>
    <t>2,963%</t>
  </si>
  <si>
    <t>3,162%</t>
  </si>
  <si>
    <t>2,993%</t>
  </si>
  <si>
    <t>3,212%</t>
  </si>
  <si>
    <t>3,029%</t>
  </si>
  <si>
    <t>3,273%</t>
  </si>
  <si>
    <t>3,071%</t>
  </si>
  <si>
    <t>3,336%</t>
  </si>
  <si>
    <t>3,113%</t>
  </si>
  <si>
    <t>3,402%</t>
  </si>
  <si>
    <t>3,155%</t>
  </si>
  <si>
    <t>3,469%</t>
  </si>
  <si>
    <t>3,197%</t>
  </si>
  <si>
    <t>PA</t>
  </si>
  <si>
    <t>S/P</t>
  </si>
  <si>
    <t>PPNA</t>
  </si>
  <si>
    <t>PF</t>
  </si>
  <si>
    <t>PF*</t>
  </si>
  <si>
    <t>BE prime</t>
  </si>
  <si>
    <t>cad act</t>
  </si>
  <si>
    <t>frfpHat</t>
  </si>
  <si>
    <t>Cad</t>
  </si>
  <si>
    <t>Cad act</t>
  </si>
  <si>
    <t>Années de développement</t>
  </si>
  <si>
    <t>Années
 de survenance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</si>
</sst>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.000_-;\-* #,##0.000_-;_-* &quot;-&quot;??_-;_-@_-"/>
    <numFmt numFmtId="165" formatCode="_-* #,##0.0000_-;\-* #,##0.0000_-;_-* &quot;-&quot;??_-;_-@_-"/>
    <numFmt numFmtId="166" formatCode="#\ ##0.00"/>
    <numFmt numFmtId="167" formatCode="#\ ###\ ##0.00"/>
    <numFmt numFmtId="168" formatCode="_ * #,##0.0000_)\ _M_A_D_ ;_ * \(#,##0.0000\)\ _M_A_D_ ;_ * &quot;-&quot;????_)\ _M_A_D_ ;_ @_ "/>
    <numFmt numFmtId="169" formatCode="####\ ##0.00"/>
    <numFmt numFmtId="170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000000"/>
      <name val="Lucida Console"/>
      <family val="3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164" fontId="0" fillId="0" borderId="1" xfId="1" applyNumberFormat="1" applyFont="1" applyBorder="1" applyAlignment="1">
      <alignment horizontal="center" vertical="center"/>
    </xf>
    <xf numFmtId="43" fontId="0" fillId="0" borderId="0" xfId="0" applyNumberFormat="1"/>
    <xf numFmtId="0" fontId="2" fillId="2" borderId="1" xfId="0" applyFont="1" applyFill="1" applyBorder="1" applyAlignment="1">
      <alignment horizontal="right"/>
    </xf>
    <xf numFmtId="165" fontId="0" fillId="4" borderId="1" xfId="1" applyNumberFormat="1" applyFont="1" applyFill="1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6" fontId="0" fillId="5" borderId="1" xfId="1" applyNumberFormat="1" applyFont="1" applyFill="1" applyBorder="1" applyAlignment="1">
      <alignment horizontal="center" vertical="center"/>
    </xf>
    <xf numFmtId="166" fontId="0" fillId="0" borderId="0" xfId="0" applyNumberFormat="1"/>
    <xf numFmtId="167" fontId="0" fillId="0" borderId="1" xfId="1" applyNumberFormat="1" applyFont="1" applyBorder="1" applyAlignment="1">
      <alignment horizontal="center" vertical="center"/>
    </xf>
    <xf numFmtId="167" fontId="0" fillId="0" borderId="0" xfId="0" applyNumberFormat="1"/>
    <xf numFmtId="0" fontId="3" fillId="0" borderId="0" xfId="0" applyFont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/>
    </xf>
    <xf numFmtId="168" fontId="0" fillId="0" borderId="0" xfId="0" applyNumberFormat="1"/>
    <xf numFmtId="169" fontId="0" fillId="0" borderId="0" xfId="0" applyNumberFormat="1"/>
    <xf numFmtId="2" fontId="0" fillId="6" borderId="1" xfId="0" applyNumberFormat="1" applyFill="1" applyBorder="1"/>
    <xf numFmtId="0" fontId="2" fillId="7" borderId="1" xfId="0" applyFont="1" applyFill="1" applyBorder="1"/>
    <xf numFmtId="170" fontId="0" fillId="0" borderId="0" xfId="2" applyNumberFormat="1" applyFont="1"/>
    <xf numFmtId="0" fontId="4" fillId="0" borderId="0" xfId="0" applyFont="1"/>
    <xf numFmtId="1" fontId="0" fillId="0" borderId="0" xfId="0" applyNumberFormat="1"/>
    <xf numFmtId="2" fontId="0" fillId="0" borderId="0" xfId="2" applyNumberFormat="1" applyFont="1"/>
    <xf numFmtId="10" fontId="0" fillId="0" borderId="0" xfId="0" applyNumberFormat="1"/>
    <xf numFmtId="4" fontId="0" fillId="0" borderId="0" xfId="0" applyNumberFormat="1"/>
    <xf numFmtId="0" fontId="0" fillId="0" borderId="0" xfId="2" applyNumberFormat="1" applyFont="1"/>
    <xf numFmtId="0" fontId="5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/>
    <xf numFmtId="0" fontId="0" fillId="8" borderId="0" xfId="0" applyFill="1"/>
    <xf numFmtId="0" fontId="0" fillId="8" borderId="0" xfId="0" applyFill="1" applyBorder="1" applyAlignment="1">
      <alignment horizontal="center"/>
    </xf>
    <xf numFmtId="3" fontId="0" fillId="8" borderId="0" xfId="1" applyNumberFormat="1" applyFont="1" applyFill="1" applyBorder="1" applyAlignment="1">
      <alignment horizontal="center" vertical="center"/>
    </xf>
    <xf numFmtId="166" fontId="0" fillId="8" borderId="0" xfId="0" applyNumberFormat="1" applyFill="1"/>
    <xf numFmtId="0" fontId="6" fillId="10" borderId="2" xfId="0" applyFont="1" applyFill="1" applyBorder="1" applyAlignment="1">
      <alignment horizontal="center" wrapText="1"/>
    </xf>
    <xf numFmtId="0" fontId="6" fillId="10" borderId="3" xfId="0" applyFont="1" applyFill="1" applyBorder="1" applyAlignment="1">
      <alignment horizontal="center" wrapText="1"/>
    </xf>
    <xf numFmtId="0" fontId="6" fillId="10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3" fontId="7" fillId="11" borderId="1" xfId="1" applyNumberFormat="1" applyFont="1" applyFill="1" applyBorder="1" applyAlignment="1">
      <alignment horizontal="center" vertical="center"/>
    </xf>
    <xf numFmtId="3" fontId="7" fillId="12" borderId="1" xfId="1" applyNumberFormat="1" applyFont="1" applyFill="1" applyBorder="1" applyAlignment="1">
      <alignment horizontal="center" vertical="center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workbookViewId="0">
      <selection activeCell="C3" sqref="C3:C12"/>
    </sheetView>
  </sheetViews>
  <sheetFormatPr baseColWidth="10" defaultRowHeight="15" x14ac:dyDescent="0.25"/>
  <cols>
    <col min="3" max="3" width="16.42578125" bestFit="1" customWidth="1"/>
    <col min="4" max="4" width="20" bestFit="1" customWidth="1"/>
    <col min="5" max="5" width="13.28515625" bestFit="1" customWidth="1"/>
    <col min="6" max="6" width="16.85546875" bestFit="1" customWidth="1"/>
  </cols>
  <sheetData>
    <row r="1" spans="1:6" x14ac:dyDescent="0.25">
      <c r="A1" s="28"/>
      <c r="B1" s="29"/>
      <c r="C1" s="29"/>
      <c r="D1" s="29"/>
      <c r="E1" s="29"/>
      <c r="F1" s="29"/>
    </row>
    <row r="2" spans="1:6" x14ac:dyDescent="0.25">
      <c r="B2" s="21" t="s">
        <v>11</v>
      </c>
      <c r="C2" s="21" t="s">
        <v>12</v>
      </c>
      <c r="D2" s="21" t="s">
        <v>13</v>
      </c>
      <c r="E2" s="21" t="s">
        <v>14</v>
      </c>
      <c r="F2" s="21" t="s">
        <v>15</v>
      </c>
    </row>
    <row r="3" spans="1:6" x14ac:dyDescent="0.25">
      <c r="A3" s="22">
        <v>1</v>
      </c>
      <c r="B3">
        <v>1</v>
      </c>
      <c r="C3">
        <v>1.6199999999999999E-2</v>
      </c>
      <c r="D3" t="s">
        <v>16</v>
      </c>
      <c r="E3">
        <v>1.6199999999999999E-2</v>
      </c>
      <c r="F3" t="s">
        <v>16</v>
      </c>
    </row>
    <row r="4" spans="1:6" x14ac:dyDescent="0.25">
      <c r="A4" s="22">
        <v>2</v>
      </c>
      <c r="B4">
        <v>2</v>
      </c>
      <c r="C4">
        <v>1.7229999999999999E-2</v>
      </c>
      <c r="D4" t="s">
        <v>17</v>
      </c>
      <c r="E4">
        <v>1.7219999999999999E-2</v>
      </c>
      <c r="F4" t="s">
        <v>18</v>
      </c>
    </row>
    <row r="5" spans="1:6" x14ac:dyDescent="0.25">
      <c r="A5" s="22">
        <v>3</v>
      </c>
      <c r="B5">
        <v>3</v>
      </c>
      <c r="C5">
        <v>1.8259999999999998E-2</v>
      </c>
      <c r="D5" t="s">
        <v>19</v>
      </c>
      <c r="E5">
        <v>1.8239999999999999E-2</v>
      </c>
      <c r="F5" t="s">
        <v>20</v>
      </c>
    </row>
    <row r="6" spans="1:6" x14ac:dyDescent="0.25">
      <c r="A6" s="22">
        <v>4</v>
      </c>
      <c r="B6">
        <v>4</v>
      </c>
      <c r="C6">
        <v>1.9519999999999999E-2</v>
      </c>
      <c r="D6" t="s">
        <v>21</v>
      </c>
      <c r="E6">
        <v>1.9460000000000002E-2</v>
      </c>
      <c r="F6" t="s">
        <v>22</v>
      </c>
    </row>
    <row r="7" spans="1:6" x14ac:dyDescent="0.25">
      <c r="A7" s="22">
        <v>5</v>
      </c>
      <c r="B7">
        <v>5</v>
      </c>
      <c r="C7">
        <v>1.9890000000000001E-2</v>
      </c>
      <c r="D7" t="s">
        <v>23</v>
      </c>
      <c r="E7">
        <v>1.983E-2</v>
      </c>
      <c r="F7" t="s">
        <v>24</v>
      </c>
    </row>
    <row r="8" spans="1:6" x14ac:dyDescent="0.25">
      <c r="A8" s="22">
        <v>6</v>
      </c>
      <c r="B8">
        <v>6</v>
      </c>
      <c r="C8">
        <v>2.0760000000000001E-2</v>
      </c>
      <c r="D8" t="s">
        <v>25</v>
      </c>
      <c r="E8">
        <v>2.0660000000000001E-2</v>
      </c>
      <c r="F8" t="s">
        <v>26</v>
      </c>
    </row>
    <row r="9" spans="1:6" x14ac:dyDescent="0.25">
      <c r="A9" s="22">
        <v>7</v>
      </c>
      <c r="B9">
        <v>7</v>
      </c>
      <c r="C9">
        <v>2.12E-2</v>
      </c>
      <c r="D9" t="s">
        <v>27</v>
      </c>
      <c r="E9">
        <v>2.1090000000000001E-2</v>
      </c>
      <c r="F9" t="s">
        <v>28</v>
      </c>
    </row>
    <row r="10" spans="1:6" x14ac:dyDescent="0.25">
      <c r="A10" s="22">
        <v>8</v>
      </c>
      <c r="B10">
        <v>8</v>
      </c>
      <c r="C10">
        <v>2.198E-2</v>
      </c>
      <c r="D10" t="s">
        <v>29</v>
      </c>
      <c r="E10">
        <v>2.1819999999999999E-2</v>
      </c>
      <c r="F10" t="s">
        <v>30</v>
      </c>
    </row>
    <row r="11" spans="1:6" x14ac:dyDescent="0.25">
      <c r="A11" s="22">
        <v>9</v>
      </c>
      <c r="B11">
        <v>9</v>
      </c>
      <c r="C11">
        <v>2.2669999999999999E-2</v>
      </c>
      <c r="D11" t="s">
        <v>31</v>
      </c>
      <c r="E11">
        <v>2.2460000000000001E-2</v>
      </c>
      <c r="F11" t="s">
        <v>32</v>
      </c>
    </row>
    <row r="12" spans="1:6" x14ac:dyDescent="0.25">
      <c r="A12" s="22">
        <v>10</v>
      </c>
      <c r="B12">
        <v>10</v>
      </c>
      <c r="C12">
        <v>2.351E-2</v>
      </c>
      <c r="D12" t="s">
        <v>33</v>
      </c>
      <c r="E12">
        <v>2.3230000000000001E-2</v>
      </c>
      <c r="F12" t="s">
        <v>34</v>
      </c>
    </row>
    <row r="13" spans="1:6" x14ac:dyDescent="0.25">
      <c r="A13" s="22">
        <v>11</v>
      </c>
      <c r="B13">
        <v>11</v>
      </c>
      <c r="C13">
        <v>2.4140000000000002E-2</v>
      </c>
      <c r="D13" t="s">
        <v>35</v>
      </c>
      <c r="E13">
        <v>2.3800000000000002E-2</v>
      </c>
      <c r="F13" t="s">
        <v>36</v>
      </c>
    </row>
    <row r="14" spans="1:6" x14ac:dyDescent="0.25">
      <c r="A14" s="22">
        <v>12</v>
      </c>
      <c r="B14">
        <v>12</v>
      </c>
      <c r="C14">
        <v>2.4910000000000002E-2</v>
      </c>
      <c r="D14" t="s">
        <v>37</v>
      </c>
      <c r="E14">
        <v>2.4490000000000001E-2</v>
      </c>
      <c r="F14" t="s">
        <v>38</v>
      </c>
    </row>
    <row r="15" spans="1:6" x14ac:dyDescent="0.25">
      <c r="A15" s="22">
        <v>13</v>
      </c>
      <c r="B15">
        <v>13</v>
      </c>
      <c r="C15">
        <v>2.4930000000000001E-2</v>
      </c>
      <c r="D15" t="s">
        <v>39</v>
      </c>
      <c r="E15">
        <v>2.453E-2</v>
      </c>
      <c r="F15" t="s">
        <v>40</v>
      </c>
    </row>
    <row r="16" spans="1:6" x14ac:dyDescent="0.25">
      <c r="A16" s="22">
        <v>14</v>
      </c>
      <c r="B16">
        <v>14</v>
      </c>
      <c r="C16">
        <v>2.5319999999999999E-2</v>
      </c>
      <c r="D16" t="s">
        <v>41</v>
      </c>
      <c r="E16">
        <v>2.4879999999999999E-2</v>
      </c>
      <c r="F16" t="s">
        <v>42</v>
      </c>
    </row>
    <row r="17" spans="1:6" x14ac:dyDescent="0.25">
      <c r="A17" s="22">
        <v>15</v>
      </c>
      <c r="B17">
        <v>15</v>
      </c>
      <c r="C17">
        <v>2.5909999999999999E-2</v>
      </c>
      <c r="D17" t="s">
        <v>43</v>
      </c>
      <c r="E17">
        <v>2.5389999999999999E-2</v>
      </c>
      <c r="F17" t="s">
        <v>44</v>
      </c>
    </row>
    <row r="18" spans="1:6" x14ac:dyDescent="0.25">
      <c r="A18" s="22">
        <v>16</v>
      </c>
      <c r="B18">
        <v>16</v>
      </c>
      <c r="C18">
        <v>2.6530000000000001E-2</v>
      </c>
      <c r="D18" t="s">
        <v>45</v>
      </c>
      <c r="E18">
        <v>2.5909999999999999E-2</v>
      </c>
      <c r="F18" t="s">
        <v>43</v>
      </c>
    </row>
    <row r="19" spans="1:6" x14ac:dyDescent="0.25">
      <c r="A19" s="22">
        <v>17</v>
      </c>
      <c r="B19">
        <v>17</v>
      </c>
      <c r="C19">
        <v>2.726E-2</v>
      </c>
      <c r="D19" t="s">
        <v>46</v>
      </c>
      <c r="E19">
        <v>2.6509999999999999E-2</v>
      </c>
      <c r="F19" t="s">
        <v>47</v>
      </c>
    </row>
    <row r="20" spans="1:6" x14ac:dyDescent="0.25">
      <c r="A20" s="22">
        <v>18</v>
      </c>
      <c r="B20">
        <v>18</v>
      </c>
      <c r="C20">
        <v>2.8729999999999999E-2</v>
      </c>
      <c r="D20" t="s">
        <v>48</v>
      </c>
      <c r="E20">
        <v>2.7650000000000001E-2</v>
      </c>
      <c r="F20" t="s">
        <v>49</v>
      </c>
    </row>
    <row r="21" spans="1:6" x14ac:dyDescent="0.25">
      <c r="A21" s="22">
        <v>19</v>
      </c>
      <c r="B21">
        <v>19</v>
      </c>
      <c r="C21">
        <v>2.972E-2</v>
      </c>
      <c r="D21" t="s">
        <v>50</v>
      </c>
      <c r="E21">
        <v>2.8420000000000001E-2</v>
      </c>
      <c r="F21" t="s">
        <v>51</v>
      </c>
    </row>
    <row r="22" spans="1:6" x14ac:dyDescent="0.25">
      <c r="A22" s="22">
        <v>20</v>
      </c>
      <c r="B22">
        <v>20</v>
      </c>
      <c r="C22">
        <v>3.0089999999999999E-2</v>
      </c>
      <c r="D22" t="s">
        <v>52</v>
      </c>
      <c r="E22">
        <v>2.8729999999999999E-2</v>
      </c>
      <c r="F22" t="s">
        <v>48</v>
      </c>
    </row>
    <row r="23" spans="1:6" x14ac:dyDescent="0.25">
      <c r="A23" s="22">
        <v>21</v>
      </c>
      <c r="B23">
        <v>21</v>
      </c>
      <c r="C23">
        <v>3.0460000000000001E-2</v>
      </c>
      <c r="D23" t="s">
        <v>53</v>
      </c>
      <c r="E23">
        <v>2.903E-2</v>
      </c>
      <c r="F23" t="s">
        <v>54</v>
      </c>
    </row>
    <row r="24" spans="1:6" x14ac:dyDescent="0.25">
      <c r="A24" s="22">
        <v>22</v>
      </c>
      <c r="B24">
        <v>22</v>
      </c>
      <c r="C24">
        <v>3.083E-2</v>
      </c>
      <c r="D24" t="s">
        <v>55</v>
      </c>
      <c r="E24">
        <v>2.9329999999999998E-2</v>
      </c>
      <c r="F24" t="s">
        <v>56</v>
      </c>
    </row>
    <row r="25" spans="1:6" x14ac:dyDescent="0.25">
      <c r="A25" s="22">
        <v>23</v>
      </c>
      <c r="B25">
        <v>23</v>
      </c>
      <c r="C25">
        <v>3.1220000000000001E-2</v>
      </c>
      <c r="D25" t="s">
        <v>57</v>
      </c>
      <c r="E25">
        <v>2.963E-2</v>
      </c>
      <c r="F25" t="s">
        <v>58</v>
      </c>
    </row>
    <row r="26" spans="1:6" x14ac:dyDescent="0.25">
      <c r="A26" s="22">
        <v>24</v>
      </c>
      <c r="B26">
        <v>24</v>
      </c>
      <c r="C26">
        <v>3.1620000000000002E-2</v>
      </c>
      <c r="D26" t="s">
        <v>59</v>
      </c>
      <c r="E26">
        <v>2.9929999999999998E-2</v>
      </c>
      <c r="F26" t="s">
        <v>60</v>
      </c>
    </row>
    <row r="27" spans="1:6" x14ac:dyDescent="0.25">
      <c r="A27" s="22">
        <v>25</v>
      </c>
      <c r="B27">
        <v>25</v>
      </c>
      <c r="C27">
        <v>3.2120000000000003E-2</v>
      </c>
      <c r="D27" t="s">
        <v>61</v>
      </c>
      <c r="E27">
        <v>3.0290000000000001E-2</v>
      </c>
      <c r="F27" t="s">
        <v>62</v>
      </c>
    </row>
    <row r="28" spans="1:6" x14ac:dyDescent="0.25">
      <c r="A28" s="22">
        <v>26</v>
      </c>
      <c r="B28">
        <v>26</v>
      </c>
      <c r="C28">
        <v>3.2730000000000002E-2</v>
      </c>
      <c r="D28" t="s">
        <v>63</v>
      </c>
      <c r="E28">
        <v>3.0710000000000001E-2</v>
      </c>
      <c r="F28" t="s">
        <v>64</v>
      </c>
    </row>
    <row r="29" spans="1:6" x14ac:dyDescent="0.25">
      <c r="A29" s="22">
        <v>27</v>
      </c>
      <c r="B29">
        <v>27</v>
      </c>
      <c r="C29">
        <v>3.3360000000000001E-2</v>
      </c>
      <c r="D29" t="s">
        <v>65</v>
      </c>
      <c r="E29">
        <v>3.1130000000000001E-2</v>
      </c>
      <c r="F29" t="s">
        <v>66</v>
      </c>
    </row>
    <row r="30" spans="1:6" x14ac:dyDescent="0.25">
      <c r="A30" s="22">
        <v>28</v>
      </c>
      <c r="B30">
        <v>28</v>
      </c>
      <c r="C30">
        <v>3.4020000000000002E-2</v>
      </c>
      <c r="D30" t="s">
        <v>67</v>
      </c>
      <c r="E30">
        <v>3.1550000000000002E-2</v>
      </c>
      <c r="F30" t="s">
        <v>68</v>
      </c>
    </row>
    <row r="31" spans="1:6" x14ac:dyDescent="0.25">
      <c r="A31" s="22">
        <v>29</v>
      </c>
      <c r="B31">
        <v>29</v>
      </c>
      <c r="C31">
        <v>3.4689999999999999E-2</v>
      </c>
      <c r="D31" t="s">
        <v>69</v>
      </c>
      <c r="E31">
        <v>3.1969999999999998E-2</v>
      </c>
      <c r="F31" t="s">
        <v>70</v>
      </c>
    </row>
  </sheetData>
  <mergeCells count="1">
    <mergeCell ref="A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2"/>
  <sheetViews>
    <sheetView workbookViewId="0">
      <selection activeCell="B12" sqref="B12"/>
    </sheetView>
  </sheetViews>
  <sheetFormatPr baseColWidth="10" defaultRowHeight="15" x14ac:dyDescent="0.25"/>
  <sheetData>
    <row r="1" spans="1:3" x14ac:dyDescent="0.25">
      <c r="B1" t="s">
        <v>71</v>
      </c>
      <c r="C1" t="s">
        <v>6</v>
      </c>
    </row>
    <row r="2" spans="1:3" x14ac:dyDescent="0.25">
      <c r="B2">
        <v>133944</v>
      </c>
      <c r="C2">
        <v>87047.282038229314</v>
      </c>
    </row>
    <row r="3" spans="1:3" x14ac:dyDescent="0.25">
      <c r="B3">
        <v>115787</v>
      </c>
      <c r="C3">
        <v>72883.151551295741</v>
      </c>
    </row>
    <row r="4" spans="1:3" x14ac:dyDescent="0.25">
      <c r="B4">
        <v>86292</v>
      </c>
      <c r="C4">
        <v>74797.126352715539</v>
      </c>
    </row>
    <row r="5" spans="1:3" x14ac:dyDescent="0.25">
      <c r="B5">
        <f>SUM(B2:B4)</f>
        <v>336023</v>
      </c>
      <c r="C5">
        <f>SUM(C2:C4)</f>
        <v>234727.55994224059</v>
      </c>
    </row>
    <row r="7" spans="1:3" x14ac:dyDescent="0.25">
      <c r="A7" t="s">
        <v>77</v>
      </c>
      <c r="B7" s="14">
        <f>'Triangle décumulé'!M21</f>
        <v>1.6173951712101613</v>
      </c>
    </row>
    <row r="8" spans="1:3" x14ac:dyDescent="0.25">
      <c r="A8" t="s">
        <v>72</v>
      </c>
      <c r="B8">
        <f>C5/B5</f>
        <v>0.6985461112550051</v>
      </c>
    </row>
    <row r="9" spans="1:3" x14ac:dyDescent="0.25">
      <c r="A9" t="s">
        <v>73</v>
      </c>
      <c r="B9">
        <v>1824.41742</v>
      </c>
    </row>
    <row r="10" spans="1:3" x14ac:dyDescent="0.25">
      <c r="A10" t="s">
        <v>74</v>
      </c>
      <c r="B10">
        <v>1000000</v>
      </c>
    </row>
    <row r="11" spans="1:3" x14ac:dyDescent="0.25">
      <c r="A11" t="s">
        <v>75</v>
      </c>
      <c r="B11">
        <f>0.9*B10</f>
        <v>900000</v>
      </c>
    </row>
    <row r="12" spans="1:3" x14ac:dyDescent="0.25">
      <c r="A12" t="s">
        <v>76</v>
      </c>
      <c r="B12">
        <f>(B8*(B9+B10)*B7)-Feuil2!B11</f>
        <v>231886.37981863134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6"/>
  <sheetViews>
    <sheetView topLeftCell="A3" workbookViewId="0">
      <selection activeCell="C7" sqref="C7"/>
    </sheetView>
  </sheetViews>
  <sheetFormatPr baseColWidth="10" defaultRowHeight="15" x14ac:dyDescent="0.25"/>
  <cols>
    <col min="2" max="2" width="12.140625" bestFit="1" customWidth="1"/>
  </cols>
  <sheetData>
    <row r="1" spans="1:13" x14ac:dyDescent="0.25">
      <c r="A1" t="s">
        <v>72</v>
      </c>
      <c r="B1" s="25">
        <v>0.69854611125500499</v>
      </c>
    </row>
    <row r="2" spans="1:13" x14ac:dyDescent="0.25">
      <c r="A2" t="s">
        <v>73</v>
      </c>
      <c r="B2" s="25">
        <v>1824.41742</v>
      </c>
    </row>
    <row r="3" spans="1:13" x14ac:dyDescent="0.25">
      <c r="A3" t="s">
        <v>74</v>
      </c>
      <c r="B3" s="25">
        <v>1000000</v>
      </c>
    </row>
    <row r="4" spans="1:13" x14ac:dyDescent="0.25">
      <c r="A4" t="s">
        <v>75</v>
      </c>
      <c r="B4" s="25">
        <f>0.4*B3</f>
        <v>400000</v>
      </c>
    </row>
    <row r="6" spans="1:13" x14ac:dyDescent="0.25">
      <c r="B6">
        <v>0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</row>
    <row r="7" spans="1:13" x14ac:dyDescent="0.25">
      <c r="A7" t="s">
        <v>79</v>
      </c>
      <c r="B7" s="26">
        <v>7.7792303578100658E-2</v>
      </c>
      <c r="C7" s="26">
        <v>0.21246420810843181</v>
      </c>
      <c r="D7" s="26">
        <v>0.20000001546451437</v>
      </c>
      <c r="E7" s="26">
        <v>0.15995473782827838</v>
      </c>
      <c r="F7" s="26">
        <v>0.11508961449326979</v>
      </c>
      <c r="G7" s="26">
        <v>8.8830024160995419E-2</v>
      </c>
      <c r="H7" s="26">
        <v>4.9963376634469231E-2</v>
      </c>
      <c r="I7" s="26">
        <v>4.0690502894520718E-2</v>
      </c>
      <c r="J7" s="26">
        <v>2.2113919956583256E-2</v>
      </c>
      <c r="K7" s="26">
        <v>1.7002420300314951E-2</v>
      </c>
      <c r="L7" s="26">
        <v>1.609887658052141E-2</v>
      </c>
    </row>
    <row r="8" spans="1:13" x14ac:dyDescent="0.25">
      <c r="A8" t="s">
        <v>10</v>
      </c>
      <c r="C8">
        <v>1.6199999999999999E-2</v>
      </c>
      <c r="D8">
        <v>1.7229999999999999E-2</v>
      </c>
      <c r="E8">
        <v>1.8259999999999998E-2</v>
      </c>
      <c r="F8">
        <v>1.9519999999999999E-2</v>
      </c>
      <c r="G8">
        <v>1.9890000000000001E-2</v>
      </c>
      <c r="H8">
        <v>2.0760000000000001E-2</v>
      </c>
      <c r="I8">
        <v>2.12E-2</v>
      </c>
      <c r="J8">
        <v>2.198E-2</v>
      </c>
      <c r="K8">
        <v>2.2669999999999999E-2</v>
      </c>
      <c r="L8">
        <v>2.351E-2</v>
      </c>
    </row>
    <row r="9" spans="1:13" x14ac:dyDescent="0.25">
      <c r="C9" s="27">
        <v>1.6199999999999999E-2</v>
      </c>
      <c r="D9" s="27">
        <v>1.7229999999999999E-2</v>
      </c>
      <c r="E9" s="27">
        <v>1.8259999999999998E-2</v>
      </c>
      <c r="F9" s="27">
        <v>1.9519999999999999E-2</v>
      </c>
      <c r="G9" s="27">
        <v>1.9890000000000001E-2</v>
      </c>
      <c r="H9" s="27">
        <v>2.0760000000000001E-2</v>
      </c>
      <c r="I9" s="27">
        <v>2.12E-2</v>
      </c>
      <c r="J9" s="27">
        <v>2.198E-2</v>
      </c>
      <c r="K9" s="27">
        <v>2.2669999999999999E-2</v>
      </c>
      <c r="L9" s="27">
        <v>2.351E-2</v>
      </c>
    </row>
    <row r="10" spans="1:13" x14ac:dyDescent="0.25">
      <c r="C10" s="27" t="b">
        <f>C9=C8</f>
        <v>1</v>
      </c>
      <c r="D10" s="27" t="b">
        <f t="shared" ref="D10:L10" si="0">D9=D8</f>
        <v>1</v>
      </c>
      <c r="E10" s="27" t="b">
        <f t="shared" si="0"/>
        <v>1</v>
      </c>
      <c r="F10" s="27" t="b">
        <f t="shared" si="0"/>
        <v>1</v>
      </c>
      <c r="G10" s="27" t="b">
        <f t="shared" si="0"/>
        <v>1</v>
      </c>
      <c r="H10" s="27" t="b">
        <f t="shared" si="0"/>
        <v>1</v>
      </c>
      <c r="I10" s="27" t="b">
        <f t="shared" si="0"/>
        <v>1</v>
      </c>
      <c r="J10" s="27" t="b">
        <f t="shared" si="0"/>
        <v>1</v>
      </c>
      <c r="K10" s="27" t="b">
        <f t="shared" si="0"/>
        <v>1</v>
      </c>
      <c r="L10" s="27" t="b">
        <f t="shared" si="0"/>
        <v>1</v>
      </c>
    </row>
    <row r="11" spans="1:13" x14ac:dyDescent="0.25">
      <c r="C11">
        <v>1.0162</v>
      </c>
      <c r="D11">
        <v>1.0347568729000001</v>
      </c>
      <c r="E11">
        <v>1.0557863711879758</v>
      </c>
      <c r="F11">
        <v>1.0803960784377977</v>
      </c>
      <c r="G11">
        <v>1.1034855939043207</v>
      </c>
      <c r="H11">
        <v>1.131206415240932</v>
      </c>
      <c r="I11">
        <v>1.1581788849171566</v>
      </c>
      <c r="J11">
        <v>1.1899786632816003</v>
      </c>
      <c r="K11">
        <v>1.2235441503724662</v>
      </c>
      <c r="L11">
        <v>1.2615977392212461</v>
      </c>
    </row>
    <row r="13" spans="1:13" x14ac:dyDescent="0.25">
      <c r="A13" t="s">
        <v>80</v>
      </c>
      <c r="B13" s="24"/>
      <c r="C13">
        <f>C$7/((1+C$8)^C$6)</f>
        <v>0.20907715814645916</v>
      </c>
      <c r="D13">
        <f>D$7/((1+D$8)^D$6)</f>
        <v>0.19328213293620963</v>
      </c>
      <c r="E13">
        <f t="shared" ref="E13:L13" si="1">E$7/((1+E$8)^E$6)</f>
        <v>0.15150293865632736</v>
      </c>
      <c r="F13">
        <f t="shared" si="1"/>
        <v>0.10652539081748982</v>
      </c>
      <c r="G13">
        <f t="shared" si="1"/>
        <v>8.0499486945452198E-2</v>
      </c>
      <c r="H13">
        <f t="shared" si="1"/>
        <v>4.4168222493529342E-2</v>
      </c>
      <c r="I13">
        <f t="shared" si="1"/>
        <v>3.5133176251465913E-2</v>
      </c>
      <c r="J13">
        <f t="shared" si="1"/>
        <v>1.8583459215646584E-2</v>
      </c>
      <c r="K13">
        <f t="shared" si="1"/>
        <v>1.389604150789258E-2</v>
      </c>
      <c r="L13">
        <f t="shared" si="1"/>
        <v>1.2760705001309576E-2</v>
      </c>
      <c r="M13" s="24">
        <f>SUM(B13:L13)</f>
        <v>0.86542871197178217</v>
      </c>
    </row>
    <row r="15" spans="1:13" x14ac:dyDescent="0.25">
      <c r="B15" s="25">
        <f>$B$1*($B$2+$B$3)*M13-B4</f>
        <v>205644.79801922094</v>
      </c>
    </row>
    <row r="16" spans="1:13" x14ac:dyDescent="0.25">
      <c r="B16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5"/>
  <sheetViews>
    <sheetView zoomScale="150" zoomScaleNormal="150" workbookViewId="0">
      <selection activeCell="A2" sqref="A2"/>
    </sheetView>
  </sheetViews>
  <sheetFormatPr baseColWidth="10" defaultRowHeight="15" x14ac:dyDescent="0.25"/>
  <sheetData>
    <row r="1" spans="1:17" x14ac:dyDescent="0.25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7" x14ac:dyDescent="0.25">
      <c r="A2" s="3">
        <v>2011</v>
      </c>
      <c r="B2" s="8">
        <v>3504</v>
      </c>
      <c r="C2" s="8">
        <v>17838.653549999995</v>
      </c>
      <c r="D2" s="8">
        <v>29762.133099999995</v>
      </c>
      <c r="E2" s="8">
        <v>37354.133099999992</v>
      </c>
      <c r="F2" s="8">
        <v>48113.133099999992</v>
      </c>
      <c r="G2" s="8">
        <v>54288.91958999999</v>
      </c>
      <c r="H2" s="8">
        <v>60990.91958999999</v>
      </c>
      <c r="I2" s="8">
        <v>64953.91958999999</v>
      </c>
      <c r="J2" s="8">
        <v>67075.062649999993</v>
      </c>
      <c r="K2" s="8">
        <v>67961.142739999996</v>
      </c>
      <c r="L2" s="8">
        <v>69073.142739999996</v>
      </c>
      <c r="M2" s="10">
        <f>SUM(B2:L2)</f>
        <v>520915.15974999993</v>
      </c>
      <c r="O2">
        <v>520915.15974999993</v>
      </c>
      <c r="Q2">
        <f>M2/O2</f>
        <v>1</v>
      </c>
    </row>
    <row r="3" spans="1:17" x14ac:dyDescent="0.25">
      <c r="A3" s="3">
        <v>2012</v>
      </c>
      <c r="B3" s="8">
        <v>4774.2421799999993</v>
      </c>
      <c r="C3" s="8">
        <v>14225.851269999999</v>
      </c>
      <c r="D3" s="8">
        <v>24891.851269999999</v>
      </c>
      <c r="E3" s="8">
        <v>38451.851269999999</v>
      </c>
      <c r="F3" s="8">
        <v>45605.978690000004</v>
      </c>
      <c r="G3" s="8">
        <v>54219.978690000004</v>
      </c>
      <c r="H3" s="8">
        <v>57611.978690000004</v>
      </c>
      <c r="I3" s="8">
        <v>61752.559570000005</v>
      </c>
      <c r="J3" s="8">
        <v>62906.742740000002</v>
      </c>
      <c r="K3" s="8">
        <v>64306.326370000002</v>
      </c>
      <c r="L3" s="8"/>
      <c r="M3" s="10">
        <f t="shared" ref="M3:M12" si="0">SUM(B3:L3)</f>
        <v>428747.36074000003</v>
      </c>
      <c r="O3">
        <v>494105.88594069087</v>
      </c>
      <c r="Q3">
        <f t="shared" ref="Q3:Q12" si="1">M3/O3</f>
        <v>0.86772364576013972</v>
      </c>
    </row>
    <row r="4" spans="1:17" x14ac:dyDescent="0.25">
      <c r="A4" s="3">
        <v>2013</v>
      </c>
      <c r="B4" s="8">
        <v>3821.9183899999998</v>
      </c>
      <c r="C4" s="8">
        <v>12489.918389999999</v>
      </c>
      <c r="D4" s="8">
        <v>28284.918389999999</v>
      </c>
      <c r="E4" s="8">
        <v>39782.62745</v>
      </c>
      <c r="F4" s="8">
        <v>46485.62745</v>
      </c>
      <c r="G4" s="8">
        <v>51429.62745</v>
      </c>
      <c r="H4" s="8">
        <v>53462.045610000001</v>
      </c>
      <c r="I4" s="8">
        <v>54797.987730000001</v>
      </c>
      <c r="J4" s="8">
        <v>55771.010249999999</v>
      </c>
      <c r="K4" s="8"/>
      <c r="L4" s="8"/>
      <c r="M4" s="10">
        <f t="shared" si="0"/>
        <v>346325.68111</v>
      </c>
      <c r="O4">
        <v>460757.69920277654</v>
      </c>
      <c r="Q4">
        <f t="shared" si="1"/>
        <v>0.7516438286527346</v>
      </c>
    </row>
    <row r="5" spans="1:17" x14ac:dyDescent="0.25">
      <c r="A5" s="3">
        <v>2014</v>
      </c>
      <c r="B5" s="8">
        <v>4074</v>
      </c>
      <c r="C5" s="8">
        <v>19021</v>
      </c>
      <c r="D5" s="8">
        <v>35729</v>
      </c>
      <c r="E5" s="8">
        <v>50865</v>
      </c>
      <c r="F5" s="8">
        <v>58417</v>
      </c>
      <c r="G5" s="8">
        <v>62138.268880000003</v>
      </c>
      <c r="H5" s="8">
        <v>63510.562960000003</v>
      </c>
      <c r="I5" s="8">
        <v>64673.568980000004</v>
      </c>
      <c r="J5" s="8"/>
      <c r="K5" s="8"/>
      <c r="L5" s="8"/>
      <c r="M5" s="10">
        <f t="shared" si="0"/>
        <v>358428.40081999998</v>
      </c>
      <c r="O5">
        <v>560420.17664962728</v>
      </c>
      <c r="Q5">
        <f t="shared" si="1"/>
        <v>0.63957083587318475</v>
      </c>
    </row>
    <row r="6" spans="1:17" x14ac:dyDescent="0.25">
      <c r="A6" s="3">
        <v>2015</v>
      </c>
      <c r="B6" s="8">
        <v>5070</v>
      </c>
      <c r="C6" s="8">
        <v>19512</v>
      </c>
      <c r="D6" s="8">
        <v>41560</v>
      </c>
      <c r="E6" s="8">
        <v>51917</v>
      </c>
      <c r="F6" s="8">
        <v>59168.44096</v>
      </c>
      <c r="G6" s="8">
        <v>66278.589760000003</v>
      </c>
      <c r="H6" s="8">
        <v>69647.559760000004</v>
      </c>
      <c r="I6" s="8"/>
      <c r="J6" s="8"/>
      <c r="K6" s="8"/>
      <c r="L6" s="8"/>
      <c r="M6" s="10">
        <f t="shared" si="0"/>
        <v>313153.59048000001</v>
      </c>
      <c r="O6">
        <v>613252.78126777685</v>
      </c>
      <c r="Q6">
        <f t="shared" si="1"/>
        <v>0.51064357153442974</v>
      </c>
    </row>
    <row r="7" spans="1:17" x14ac:dyDescent="0.25">
      <c r="A7" s="3">
        <v>2016</v>
      </c>
      <c r="B7" s="8">
        <v>3817</v>
      </c>
      <c r="C7" s="8">
        <v>17940</v>
      </c>
      <c r="D7" s="8">
        <v>27339</v>
      </c>
      <c r="E7" s="8">
        <v>33666.672059999997</v>
      </c>
      <c r="F7" s="8">
        <v>37893.961519999997</v>
      </c>
      <c r="G7" s="8">
        <v>41649.414959999995</v>
      </c>
      <c r="H7" s="8"/>
      <c r="I7" s="8"/>
      <c r="J7" s="8"/>
      <c r="K7" s="8"/>
      <c r="L7" s="8"/>
      <c r="M7" s="10">
        <f t="shared" si="0"/>
        <v>162306.04853999999</v>
      </c>
      <c r="O7">
        <v>396349.58555834746</v>
      </c>
      <c r="Q7">
        <f t="shared" si="1"/>
        <v>0.40950225370200766</v>
      </c>
    </row>
    <row r="8" spans="1:17" x14ac:dyDescent="0.25">
      <c r="A8" s="3">
        <v>2017</v>
      </c>
      <c r="B8" s="8">
        <v>7838</v>
      </c>
      <c r="C8" s="8">
        <v>23756</v>
      </c>
      <c r="D8" s="8">
        <v>34489.852959999997</v>
      </c>
      <c r="E8" s="8">
        <v>42665.273329999996</v>
      </c>
      <c r="F8" s="8">
        <v>51181.774579999998</v>
      </c>
      <c r="G8" s="8"/>
      <c r="H8" s="8"/>
      <c r="I8" s="8"/>
      <c r="J8" s="8"/>
      <c r="K8" s="8"/>
      <c r="L8" s="8"/>
      <c r="M8" s="10">
        <f t="shared" si="0"/>
        <v>159930.90086999998</v>
      </c>
      <c r="O8">
        <v>538046.26194706874</v>
      </c>
      <c r="Q8">
        <f t="shared" si="1"/>
        <v>0.29724377285188436</v>
      </c>
    </row>
    <row r="9" spans="1:17" x14ac:dyDescent="0.25">
      <c r="A9" s="3">
        <v>2018</v>
      </c>
      <c r="B9" s="8">
        <v>7690</v>
      </c>
      <c r="C9" s="8">
        <v>29440.545599999994</v>
      </c>
      <c r="D9" s="8">
        <v>43027.973869999994</v>
      </c>
      <c r="E9" s="8">
        <v>56870.686200000004</v>
      </c>
      <c r="F9" s="8">
        <v>0</v>
      </c>
      <c r="G9" s="8"/>
      <c r="H9" s="8"/>
      <c r="I9" s="8"/>
      <c r="J9" s="8"/>
      <c r="K9" s="8"/>
      <c r="L9" s="8"/>
      <c r="M9" s="10">
        <f t="shared" si="0"/>
        <v>137029.20567</v>
      </c>
      <c r="O9">
        <v>698476.30514951074</v>
      </c>
      <c r="Q9">
        <f t="shared" si="1"/>
        <v>0.19618304108493489</v>
      </c>
    </row>
    <row r="10" spans="1:17" x14ac:dyDescent="0.25">
      <c r="A10" s="3">
        <v>2019</v>
      </c>
      <c r="B10" s="8">
        <v>8935</v>
      </c>
      <c r="C10" s="8">
        <v>27985.558659999999</v>
      </c>
      <c r="D10" s="8">
        <v>42675.498189999998</v>
      </c>
      <c r="E10" s="8"/>
      <c r="F10" s="8"/>
      <c r="G10" s="8"/>
      <c r="H10" s="8"/>
      <c r="I10" s="8"/>
      <c r="J10" s="8"/>
      <c r="K10" s="8"/>
      <c r="L10" s="8"/>
      <c r="M10" s="10">
        <f t="shared" si="0"/>
        <v>79596.056849999994</v>
      </c>
      <c r="O10">
        <v>694961.31741089746</v>
      </c>
      <c r="Q10">
        <f t="shared" si="1"/>
        <v>0.11453307523149327</v>
      </c>
    </row>
    <row r="11" spans="1:17" x14ac:dyDescent="0.25">
      <c r="A11" s="3">
        <v>2020</v>
      </c>
      <c r="B11" s="8">
        <v>4979.9748699999936</v>
      </c>
      <c r="C11" s="8">
        <v>21154.809329999993</v>
      </c>
      <c r="D11" s="8">
        <v>0</v>
      </c>
      <c r="E11" s="8"/>
      <c r="F11" s="8"/>
      <c r="G11" s="8"/>
      <c r="H11" s="8"/>
      <c r="I11" s="8"/>
      <c r="J11" s="8"/>
      <c r="K11" s="8"/>
      <c r="L11" s="8"/>
      <c r="M11" s="10">
        <f t="shared" si="0"/>
        <v>26134.784199999987</v>
      </c>
      <c r="O11">
        <v>577100.68714350893</v>
      </c>
      <c r="Q11">
        <f t="shared" si="1"/>
        <v>4.5286350860817795E-2</v>
      </c>
    </row>
    <row r="12" spans="1:17" x14ac:dyDescent="0.25">
      <c r="A12" s="3">
        <v>2021</v>
      </c>
      <c r="B12" s="8">
        <v>5818.6407599999984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10">
        <f t="shared" si="0"/>
        <v>5818.6407599999984</v>
      </c>
      <c r="O12">
        <v>592963.73937458463</v>
      </c>
      <c r="Q12">
        <f t="shared" si="1"/>
        <v>9.8128104192966008E-3</v>
      </c>
    </row>
    <row r="13" spans="1:17" x14ac:dyDescent="0.25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5" spans="1:17" x14ac:dyDescent="0.25">
      <c r="C15" s="14"/>
    </row>
  </sheetData>
  <pageMargins left="0.7" right="0.7" top="0.75" bottom="0.75" header="0.3" footer="0.3"/>
  <ignoredErrors>
    <ignoredError sqref="M2:M1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9"/>
  <sheetViews>
    <sheetView zoomScale="150" zoomScaleNormal="150" workbookViewId="0">
      <selection activeCell="A2" sqref="A2:A12"/>
    </sheetView>
  </sheetViews>
  <sheetFormatPr baseColWidth="10" defaultRowHeight="15" x14ac:dyDescent="0.25"/>
  <cols>
    <col min="2" max="4" width="11" bestFit="1" customWidth="1"/>
    <col min="5" max="12" width="11.140625" bestFit="1" customWidth="1"/>
  </cols>
  <sheetData>
    <row r="1" spans="1:12" x14ac:dyDescent="0.25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2" x14ac:dyDescent="0.25">
      <c r="A2" s="3">
        <v>2012</v>
      </c>
      <c r="B2" s="8">
        <v>3504</v>
      </c>
      <c r="C2" s="8">
        <v>17838.653549999995</v>
      </c>
      <c r="D2" s="8">
        <v>29762.133099999995</v>
      </c>
      <c r="E2" s="8">
        <v>37354.133099999992</v>
      </c>
      <c r="F2" s="8">
        <v>48113.133099999992</v>
      </c>
      <c r="G2" s="8">
        <v>54288.91958999999</v>
      </c>
      <c r="H2" s="8">
        <v>60990.91958999999</v>
      </c>
      <c r="I2" s="8">
        <v>64953.91958999999</v>
      </c>
      <c r="J2" s="8">
        <v>67075.062649999993</v>
      </c>
      <c r="K2" s="8">
        <v>67961.142739999996</v>
      </c>
      <c r="L2" s="8">
        <v>69073.142739999996</v>
      </c>
    </row>
    <row r="3" spans="1:12" x14ac:dyDescent="0.25">
      <c r="A3" s="3">
        <v>2013</v>
      </c>
      <c r="B3" s="8">
        <v>4774.2421799999993</v>
      </c>
      <c r="C3" s="8">
        <v>14225.851269999999</v>
      </c>
      <c r="D3" s="8">
        <v>24891.851269999999</v>
      </c>
      <c r="E3" s="8">
        <v>38451.851269999999</v>
      </c>
      <c r="F3" s="8">
        <v>45605.978690000004</v>
      </c>
      <c r="G3" s="8">
        <v>54219.978690000004</v>
      </c>
      <c r="H3" s="8">
        <v>57611.978690000004</v>
      </c>
      <c r="I3" s="8">
        <v>61752.559570000005</v>
      </c>
      <c r="J3" s="8">
        <v>62906.742740000002</v>
      </c>
      <c r="K3" s="8">
        <v>64306.326370000002</v>
      </c>
      <c r="L3" s="8">
        <v>0</v>
      </c>
    </row>
    <row r="4" spans="1:12" x14ac:dyDescent="0.25">
      <c r="A4" s="3">
        <v>2014</v>
      </c>
      <c r="B4" s="8">
        <v>3821.9183899999998</v>
      </c>
      <c r="C4" s="8">
        <v>12489.918389999999</v>
      </c>
      <c r="D4" s="8">
        <v>28284.918389999999</v>
      </c>
      <c r="E4" s="8">
        <v>39782.62745</v>
      </c>
      <c r="F4" s="8">
        <v>46485.62745</v>
      </c>
      <c r="G4" s="8">
        <v>51429.62745</v>
      </c>
      <c r="H4" s="8">
        <v>53462.045610000001</v>
      </c>
      <c r="I4" s="8">
        <v>54797.987730000001</v>
      </c>
      <c r="J4" s="8">
        <v>55771.010249999999</v>
      </c>
      <c r="K4" s="8">
        <v>0</v>
      </c>
      <c r="L4" s="8">
        <v>0</v>
      </c>
    </row>
    <row r="5" spans="1:12" x14ac:dyDescent="0.25">
      <c r="A5" s="3">
        <v>2015</v>
      </c>
      <c r="B5" s="8">
        <v>4074</v>
      </c>
      <c r="C5" s="8">
        <v>19021</v>
      </c>
      <c r="D5" s="8">
        <v>35729</v>
      </c>
      <c r="E5" s="8">
        <v>50865</v>
      </c>
      <c r="F5" s="8">
        <v>58417</v>
      </c>
      <c r="G5" s="8">
        <v>62138.268880000003</v>
      </c>
      <c r="H5" s="8">
        <v>63510.562960000003</v>
      </c>
      <c r="I5" s="8">
        <v>64673.568980000004</v>
      </c>
      <c r="J5" s="8">
        <v>0</v>
      </c>
      <c r="K5" s="8">
        <v>0</v>
      </c>
      <c r="L5" s="8">
        <v>0</v>
      </c>
    </row>
    <row r="6" spans="1:12" x14ac:dyDescent="0.25">
      <c r="A6" s="3">
        <v>2016</v>
      </c>
      <c r="B6" s="8">
        <v>5070</v>
      </c>
      <c r="C6" s="8">
        <v>19512</v>
      </c>
      <c r="D6" s="8">
        <v>41560</v>
      </c>
      <c r="E6" s="8">
        <v>51917</v>
      </c>
      <c r="F6" s="8">
        <v>59168.44096</v>
      </c>
      <c r="G6" s="8">
        <v>66278.589760000003</v>
      </c>
      <c r="H6" s="8">
        <v>69647.559760000004</v>
      </c>
      <c r="I6" s="8">
        <v>0</v>
      </c>
      <c r="J6" s="8">
        <v>0</v>
      </c>
      <c r="K6" s="8">
        <v>0</v>
      </c>
      <c r="L6" s="8">
        <v>0</v>
      </c>
    </row>
    <row r="7" spans="1:12" x14ac:dyDescent="0.25">
      <c r="A7" s="3">
        <v>2017</v>
      </c>
      <c r="B7" s="8">
        <v>3817</v>
      </c>
      <c r="C7" s="8">
        <v>17940</v>
      </c>
      <c r="D7" s="8">
        <v>27339</v>
      </c>
      <c r="E7" s="8">
        <v>33666.672059999997</v>
      </c>
      <c r="F7" s="8">
        <v>37893.961519999997</v>
      </c>
      <c r="G7" s="8">
        <v>41649.414959999995</v>
      </c>
      <c r="H7" s="8">
        <v>0</v>
      </c>
      <c r="I7" s="8">
        <v>0</v>
      </c>
      <c r="J7" s="8">
        <v>0</v>
      </c>
      <c r="K7" s="8">
        <v>0</v>
      </c>
      <c r="L7" s="8">
        <v>0</v>
      </c>
    </row>
    <row r="8" spans="1:12" x14ac:dyDescent="0.25">
      <c r="A8" s="3">
        <v>2018</v>
      </c>
      <c r="B8" s="8">
        <v>7838</v>
      </c>
      <c r="C8" s="8">
        <v>23756</v>
      </c>
      <c r="D8" s="8">
        <v>34489.852959999997</v>
      </c>
      <c r="E8" s="8">
        <v>42665.273329999996</v>
      </c>
      <c r="F8" s="8">
        <v>51181.774579999998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</row>
    <row r="9" spans="1:12" x14ac:dyDescent="0.25">
      <c r="A9" s="3">
        <v>2019</v>
      </c>
      <c r="B9" s="8">
        <v>7690</v>
      </c>
      <c r="C9" s="8">
        <v>29440.545599999994</v>
      </c>
      <c r="D9" s="8">
        <v>43027.973869999994</v>
      </c>
      <c r="E9" s="8">
        <v>56870.686200000004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</row>
    <row r="10" spans="1:12" x14ac:dyDescent="0.25">
      <c r="A10" s="3">
        <v>2020</v>
      </c>
      <c r="B10" s="8">
        <v>8935</v>
      </c>
      <c r="C10" s="8">
        <v>27985.558659999999</v>
      </c>
      <c r="D10" s="8">
        <v>42675.498189999998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</row>
    <row r="11" spans="1:12" x14ac:dyDescent="0.25">
      <c r="A11" s="3">
        <v>2021</v>
      </c>
      <c r="B11" s="8">
        <v>4979.9748699999936</v>
      </c>
      <c r="C11" s="8">
        <v>21154.809329999993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</row>
    <row r="12" spans="1:12" x14ac:dyDescent="0.25">
      <c r="A12" s="3">
        <v>2022</v>
      </c>
      <c r="B12" s="8">
        <v>5818.6407599999984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</row>
    <row r="13" spans="1:12" x14ac:dyDescent="0.25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8" spans="4:4" x14ac:dyDescent="0.25">
      <c r="D18" s="5"/>
    </row>
    <row r="19" spans="4:4" x14ac:dyDescent="0.25">
      <c r="D1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2"/>
  <sheetViews>
    <sheetView zoomScale="150" zoomScaleNormal="150" workbookViewId="0">
      <selection activeCell="B2" sqref="B2"/>
    </sheetView>
  </sheetViews>
  <sheetFormatPr baseColWidth="10" defaultRowHeight="15" x14ac:dyDescent="0.25"/>
  <sheetData>
    <row r="1" spans="1:12" x14ac:dyDescent="0.25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2" x14ac:dyDescent="0.25">
      <c r="A2" s="3">
        <v>2011</v>
      </c>
      <c r="B2" s="4">
        <f>IFERROR(IF('Cumulative Somme'!C2/'Cumulative Somme'!B2 =1,"",'Cumulative Somme'!C2/'Cumulative Somme'!B2),"")</f>
        <v>5.090939940068492</v>
      </c>
      <c r="C2" s="4">
        <f>IFERROR(IF('Cumulative Somme'!D2/'Cumulative Somme'!C2 =1,"",'Cumulative Somme'!D2/'Cumulative Somme'!C2),"")</f>
        <v>1.668406924131334</v>
      </c>
      <c r="D2" s="4">
        <f>IFERROR(IF('Cumulative Somme'!E2/'Cumulative Somme'!D2 =1,"",'Cumulative Somme'!E2/'Cumulative Somme'!D2),"")</f>
        <v>1.255089242914514</v>
      </c>
      <c r="E2" s="4">
        <f>IFERROR(IF('Cumulative Somme'!F2/'Cumulative Somme'!E2 =1,"",'Cumulative Somme'!F2/'Cumulative Somme'!E2),"")</f>
        <v>1.2880270295979643</v>
      </c>
      <c r="F2" s="4">
        <f>IFERROR(IF('Cumulative Somme'!G2/'Cumulative Somme'!F2 =1,"",'Cumulative Somme'!G2/'Cumulative Somme'!F2),"")</f>
        <v>1.1283596825250193</v>
      </c>
      <c r="G2" s="4">
        <f>IFERROR(IF('Cumulative Somme'!H2/'Cumulative Somme'!G2 =1,"",'Cumulative Somme'!H2/'Cumulative Somme'!G2),"")</f>
        <v>1.1234506055860891</v>
      </c>
      <c r="H2" s="4">
        <f>IFERROR(IF('Cumulative Somme'!I2/'Cumulative Somme'!H2 =1,"",'Cumulative Somme'!I2/'Cumulative Somme'!H2),"")</f>
        <v>1.0649768855206729</v>
      </c>
      <c r="I2" s="4">
        <f>IFERROR(IF('Cumulative Somme'!J2/'Cumulative Somme'!I2 =1,"",'Cumulative Somme'!J2/'Cumulative Somme'!I2),"")</f>
        <v>1.0326561210376373</v>
      </c>
      <c r="J2" s="4">
        <f>IFERROR(IF('Cumulative Somme'!K2/'Cumulative Somme'!J2 =1,"",'Cumulative Somme'!K2/'Cumulative Somme'!J2),"")</f>
        <v>1.0132102759951727</v>
      </c>
      <c r="K2" s="4">
        <f>IFERROR(IF('Cumulative Somme'!L2/'Cumulative Somme'!K2 =1,"",'Cumulative Somme'!L2/'Cumulative Somme'!K2),"")</f>
        <v>1.0163622910852779</v>
      </c>
      <c r="L2" s="4">
        <f>IFERROR(IF('Cumulative Somme'!M2/'Cumulative Somme'!L2 =1,"",'Cumulative Somme'!M2/'Cumulative Somme'!L2),"")</f>
        <v>0</v>
      </c>
    </row>
    <row r="3" spans="1:12" x14ac:dyDescent="0.25">
      <c r="A3" s="3">
        <v>2012</v>
      </c>
      <c r="B3" s="4">
        <f>IFERROR(IF('Cumulative Somme'!C3/'Cumulative Somme'!B3 =1,"",'Cumulative Somme'!C3/'Cumulative Somme'!B3),"")</f>
        <v>2.9797087650044602</v>
      </c>
      <c r="C3" s="4">
        <f>IFERROR(IF('Cumulative Somme'!D3/'Cumulative Somme'!C3 =1,"",'Cumulative Somme'!D3/'Cumulative Somme'!C3),"")</f>
        <v>1.7497618102118679</v>
      </c>
      <c r="D3" s="4">
        <f>IFERROR(IF('Cumulative Somme'!E3/'Cumulative Somme'!D3 =1,"",'Cumulative Somme'!E3/'Cumulative Somme'!D3),"")</f>
        <v>1.5447565893318147</v>
      </c>
      <c r="E3" s="4">
        <f>IFERROR(IF('Cumulative Somme'!F3/'Cumulative Somme'!E3 =1,"",'Cumulative Somme'!F3/'Cumulative Somme'!E3),"")</f>
        <v>1.1860541738228774</v>
      </c>
      <c r="F3" s="4">
        <f>IFERROR(IF('Cumulative Somme'!G3/'Cumulative Somme'!F3 =1,"",'Cumulative Somme'!G3/'Cumulative Somme'!F3),"")</f>
        <v>1.188878744573215</v>
      </c>
      <c r="G3" s="4">
        <f>IFERROR(IF('Cumulative Somme'!H3/'Cumulative Somme'!G3 =1,"",'Cumulative Somme'!H3/'Cumulative Somme'!G3),"")</f>
        <v>1.0625599655690312</v>
      </c>
      <c r="H3" s="4">
        <f>IFERROR(IF('Cumulative Somme'!I3/'Cumulative Somme'!H3 =1,"",'Cumulative Somme'!I3/'Cumulative Somme'!H3),"")</f>
        <v>1.0718701383661851</v>
      </c>
      <c r="I3" s="4">
        <f>IFERROR(IF('Cumulative Somme'!J3/'Cumulative Somme'!I3 =1,"",'Cumulative Somme'!J3/'Cumulative Somme'!I3),"")</f>
        <v>1.0186904506960828</v>
      </c>
      <c r="J3" s="4">
        <f>IFERROR(IF('Cumulative Somme'!K3/'Cumulative Somme'!J3 =1,"",'Cumulative Somme'!K3/'Cumulative Somme'!J3),"")</f>
        <v>1.022248547119736</v>
      </c>
      <c r="K3" s="4">
        <f>IFERROR(IF('Cumulative Somme'!L3/'Cumulative Somme'!K3 =1,"",'Cumulative Somme'!L3/'Cumulative Somme'!K3),"")</f>
        <v>0</v>
      </c>
      <c r="L3" s="4" t="str">
        <f>IFERROR(IF('Cumulative Somme'!M3/'Cumulative Somme'!L3 =1,"",'Cumulative Somme'!M3/'Cumulative Somme'!L3),"")</f>
        <v/>
      </c>
    </row>
    <row r="4" spans="1:12" x14ac:dyDescent="0.25">
      <c r="A4" s="3">
        <v>2013</v>
      </c>
      <c r="B4" s="4">
        <f>IFERROR(IF('Cumulative Somme'!C4/'Cumulative Somme'!B4 =1,"",'Cumulative Somme'!C4/'Cumulative Somme'!B4),"")</f>
        <v>3.2679709809292916</v>
      </c>
      <c r="C4" s="4">
        <f>IFERROR(IF('Cumulative Somme'!D4/'Cumulative Somme'!C4 =1,"",'Cumulative Somme'!D4/'Cumulative Somme'!C4),"")</f>
        <v>2.2646199524126756</v>
      </c>
      <c r="D4" s="4">
        <f>IFERROR(IF('Cumulative Somme'!E4/'Cumulative Somme'!D4 =1,"",'Cumulative Somme'!E4/'Cumulative Somme'!D4),"")</f>
        <v>1.4064961016138184</v>
      </c>
      <c r="E4" s="4">
        <f>IFERROR(IF('Cumulative Somme'!F4/'Cumulative Somme'!E4 =1,"",'Cumulative Somme'!F4/'Cumulative Somme'!E4),"")</f>
        <v>1.1684906309525316</v>
      </c>
      <c r="F4" s="4">
        <f>IFERROR(IF('Cumulative Somme'!G4/'Cumulative Somme'!F4 =1,"",'Cumulative Somme'!G4/'Cumulative Somme'!F4),"")</f>
        <v>1.1063554537435849</v>
      </c>
      <c r="G4" s="4">
        <f>IFERROR(IF('Cumulative Somme'!H4/'Cumulative Somme'!G4 =1,"",'Cumulative Somme'!H4/'Cumulative Somme'!G4),"")</f>
        <v>1.0395184305384269</v>
      </c>
      <c r="H4" s="4">
        <f>IFERROR(IF('Cumulative Somme'!I4/'Cumulative Somme'!H4 =1,"",'Cumulative Somme'!I4/'Cumulative Somme'!H4),"")</f>
        <v>1.0249886083623803</v>
      </c>
      <c r="I4" s="4">
        <f>IFERROR(IF('Cumulative Somme'!J4/'Cumulative Somme'!I4 =1,"",'Cumulative Somme'!J4/'Cumulative Somme'!I4),"")</f>
        <v>1.0177565374260504</v>
      </c>
      <c r="J4" s="4">
        <f>IFERROR(IF('Cumulative Somme'!K4/'Cumulative Somme'!J4 =1,"",'Cumulative Somme'!K4/'Cumulative Somme'!J4),"")</f>
        <v>0</v>
      </c>
      <c r="K4" s="4" t="str">
        <f>IFERROR(IF('Cumulative Somme'!L4/'Cumulative Somme'!K4 =1,"",'Cumulative Somme'!L4/'Cumulative Somme'!K4),"")</f>
        <v/>
      </c>
      <c r="L4" s="4" t="str">
        <f>IFERROR(IF('Cumulative Somme'!M4/'Cumulative Somme'!L4 =1,"",'Cumulative Somme'!M4/'Cumulative Somme'!L4),"")</f>
        <v/>
      </c>
    </row>
    <row r="5" spans="1:12" x14ac:dyDescent="0.25">
      <c r="A5" s="3">
        <v>2014</v>
      </c>
      <c r="B5" s="4">
        <f>IFERROR(IF('Cumulative Somme'!C5/'Cumulative Somme'!B5 =1,"",'Cumulative Somme'!C5/'Cumulative Somme'!B5),"")</f>
        <v>4.6688757977417774</v>
      </c>
      <c r="C5" s="4">
        <f>IFERROR(IF('Cumulative Somme'!D5/'Cumulative Somme'!C5 =1,"",'Cumulative Somme'!D5/'Cumulative Somme'!C5),"")</f>
        <v>1.8783975605909258</v>
      </c>
      <c r="D5" s="4">
        <f>IFERROR(IF('Cumulative Somme'!E5/'Cumulative Somme'!D5 =1,"",'Cumulative Somme'!E5/'Cumulative Somme'!D5),"")</f>
        <v>1.4236334630132386</v>
      </c>
      <c r="E5" s="4">
        <f>IFERROR(IF('Cumulative Somme'!F5/'Cumulative Somme'!E5 =1,"",'Cumulative Somme'!F5/'Cumulative Somme'!E5),"")</f>
        <v>1.1484714440184802</v>
      </c>
      <c r="F5" s="4">
        <f>IFERROR(IF('Cumulative Somme'!G5/'Cumulative Somme'!F5 =1,"",'Cumulative Somme'!G5/'Cumulative Somme'!F5),"")</f>
        <v>1.063701814197922</v>
      </c>
      <c r="G5" s="4">
        <f>IFERROR(IF('Cumulative Somme'!H5/'Cumulative Somme'!G5 =1,"",'Cumulative Somme'!H5/'Cumulative Somme'!G5),"")</f>
        <v>1.0220845238326504</v>
      </c>
      <c r="H5" s="4">
        <f>IFERROR(IF('Cumulative Somme'!I5/'Cumulative Somme'!H5 =1,"",'Cumulative Somme'!I5/'Cumulative Somme'!H5),"")</f>
        <v>1.0183120093067428</v>
      </c>
      <c r="I5" s="4">
        <f>IFERROR(IF('Cumulative Somme'!J5/'Cumulative Somme'!I5 =1,"",'Cumulative Somme'!J5/'Cumulative Somme'!I5),"")</f>
        <v>0</v>
      </c>
      <c r="J5" s="4" t="str">
        <f>IFERROR(IF('Cumulative Somme'!K5/'Cumulative Somme'!J5 =1,"",'Cumulative Somme'!K5/'Cumulative Somme'!J5),"")</f>
        <v/>
      </c>
      <c r="K5" s="4" t="str">
        <f>IFERROR(IF('Cumulative Somme'!L5/'Cumulative Somme'!K5 =1,"",'Cumulative Somme'!L5/'Cumulative Somme'!K5),"")</f>
        <v/>
      </c>
      <c r="L5" s="4" t="str">
        <f>IFERROR(IF('Cumulative Somme'!M5/'Cumulative Somme'!L5 =1,"",'Cumulative Somme'!M5/'Cumulative Somme'!L5),"")</f>
        <v/>
      </c>
    </row>
    <row r="6" spans="1:12" x14ac:dyDescent="0.25">
      <c r="A6" s="3">
        <v>2015</v>
      </c>
      <c r="B6" s="4">
        <f>IFERROR(IF('Cumulative Somme'!C6/'Cumulative Somme'!B6 =1,"",'Cumulative Somme'!C6/'Cumulative Somme'!B6),"")</f>
        <v>3.8485207100591716</v>
      </c>
      <c r="C6" s="4">
        <f>IFERROR(IF('Cumulative Somme'!D6/'Cumulative Somme'!C6 =1,"",'Cumulative Somme'!D6/'Cumulative Somme'!C6),"")</f>
        <v>2.1299712997129969</v>
      </c>
      <c r="D6" s="4">
        <f>IFERROR(IF('Cumulative Somme'!E6/'Cumulative Somme'!D6 =1,"",'Cumulative Somme'!E6/'Cumulative Somme'!D6),"")</f>
        <v>1.2492059672762272</v>
      </c>
      <c r="E6" s="4">
        <f>IFERROR(IF('Cumulative Somme'!F6/'Cumulative Somme'!E6 =1,"",'Cumulative Somme'!F6/'Cumulative Somme'!E6),"")</f>
        <v>1.1396737284511818</v>
      </c>
      <c r="F6" s="4">
        <f>IFERROR(IF('Cumulative Somme'!G6/'Cumulative Somme'!F6 =1,"",'Cumulative Somme'!G6/'Cumulative Somme'!F6),"")</f>
        <v>1.1201679254115673</v>
      </c>
      <c r="G6" s="4">
        <f>IFERROR(IF('Cumulative Somme'!H6/'Cumulative Somme'!G6 =1,"",'Cumulative Somme'!H6/'Cumulative Somme'!G6),"")</f>
        <v>1.0508304418093279</v>
      </c>
      <c r="H6" s="4">
        <f>IFERROR(IF('Cumulative Somme'!I6/'Cumulative Somme'!H6 =1,"",'Cumulative Somme'!I6/'Cumulative Somme'!H6),"")</f>
        <v>0</v>
      </c>
      <c r="I6" s="4" t="str">
        <f>IFERROR(IF('Cumulative Somme'!J6/'Cumulative Somme'!I6 =1,"",'Cumulative Somme'!J6/'Cumulative Somme'!I6),"")</f>
        <v/>
      </c>
      <c r="J6" s="4" t="str">
        <f>IFERROR(IF('Cumulative Somme'!K6/'Cumulative Somme'!J6 =1,"",'Cumulative Somme'!K6/'Cumulative Somme'!J6),"")</f>
        <v/>
      </c>
      <c r="K6" s="4" t="str">
        <f>IFERROR(IF('Cumulative Somme'!L6/'Cumulative Somme'!K6 =1,"",'Cumulative Somme'!L6/'Cumulative Somme'!K6),"")</f>
        <v/>
      </c>
      <c r="L6" s="4" t="str">
        <f>IFERROR(IF('Cumulative Somme'!M6/'Cumulative Somme'!L6 =1,"",'Cumulative Somme'!M6/'Cumulative Somme'!L6),"")</f>
        <v/>
      </c>
    </row>
    <row r="7" spans="1:12" x14ac:dyDescent="0.25">
      <c r="A7" s="3">
        <v>2016</v>
      </c>
      <c r="B7" s="4">
        <f>IFERROR(IF('Cumulative Somme'!C7/'Cumulative Somme'!B7 =1,"",'Cumulative Somme'!C7/'Cumulative Somme'!B7),"")</f>
        <v>4.7000261985852765</v>
      </c>
      <c r="C7" s="4">
        <f>IFERROR(IF('Cumulative Somme'!D7/'Cumulative Somme'!C7 =1,"",'Cumulative Somme'!D7/'Cumulative Somme'!C7),"")</f>
        <v>1.5239130434782608</v>
      </c>
      <c r="D7" s="4">
        <f>IFERROR(IF('Cumulative Somme'!E7/'Cumulative Somme'!D7 =1,"",'Cumulative Somme'!E7/'Cumulative Somme'!D7),"")</f>
        <v>1.2314522133216284</v>
      </c>
      <c r="E7" s="4">
        <f>IFERROR(IF('Cumulative Somme'!F7/'Cumulative Somme'!E7 =1,"",'Cumulative Somme'!F7/'Cumulative Somme'!E7),"")</f>
        <v>1.1255630331523774</v>
      </c>
      <c r="F7" s="4">
        <f>IFERROR(IF('Cumulative Somme'!G7/'Cumulative Somme'!F7 =1,"",'Cumulative Somme'!G7/'Cumulative Somme'!F7),"")</f>
        <v>1.0991042712179331</v>
      </c>
      <c r="G7" s="4">
        <f>IFERROR(IF('Cumulative Somme'!H7/'Cumulative Somme'!G7 =1,"",'Cumulative Somme'!H7/'Cumulative Somme'!G7),"")</f>
        <v>0</v>
      </c>
      <c r="H7" s="4" t="str">
        <f>IFERROR(IF('Cumulative Somme'!I7/'Cumulative Somme'!H7 =1,"",'Cumulative Somme'!I7/'Cumulative Somme'!H7),"")</f>
        <v/>
      </c>
      <c r="I7" s="4" t="str">
        <f>IFERROR(IF('Cumulative Somme'!J7/'Cumulative Somme'!I7 =1,"",'Cumulative Somme'!J7/'Cumulative Somme'!I7),"")</f>
        <v/>
      </c>
      <c r="J7" s="4" t="str">
        <f>IFERROR(IF('Cumulative Somme'!K7/'Cumulative Somme'!J7 =1,"",'Cumulative Somme'!K7/'Cumulative Somme'!J7),"")</f>
        <v/>
      </c>
      <c r="K7" s="4" t="str">
        <f>IFERROR(IF('Cumulative Somme'!L7/'Cumulative Somme'!K7 =1,"",'Cumulative Somme'!L7/'Cumulative Somme'!K7),"")</f>
        <v/>
      </c>
      <c r="L7" s="4" t="str">
        <f>IFERROR(IF('Cumulative Somme'!M7/'Cumulative Somme'!L7 =1,"",'Cumulative Somme'!M7/'Cumulative Somme'!L7),"")</f>
        <v/>
      </c>
    </row>
    <row r="8" spans="1:12" x14ac:dyDescent="0.25">
      <c r="A8" s="3">
        <v>2017</v>
      </c>
      <c r="B8" s="4">
        <f>IFERROR(IF('Cumulative Somme'!C8/'Cumulative Somme'!B8 =1,"",'Cumulative Somme'!C8/'Cumulative Somme'!B8),"")</f>
        <v>3.0308752232712428</v>
      </c>
      <c r="C8" s="4">
        <f>IFERROR(IF('Cumulative Somme'!D8/'Cumulative Somme'!C8 =1,"",'Cumulative Somme'!D8/'Cumulative Somme'!C8),"")</f>
        <v>1.4518375551439635</v>
      </c>
      <c r="D8" s="4">
        <f>IFERROR(IF('Cumulative Somme'!E8/'Cumulative Somme'!D8 =1,"",'Cumulative Somme'!E8/'Cumulative Somme'!D8),"")</f>
        <v>1.2370384234308431</v>
      </c>
      <c r="E8" s="4">
        <f>IFERROR(IF('Cumulative Somme'!F8/'Cumulative Somme'!E8 =1,"",'Cumulative Somme'!F8/'Cumulative Somme'!E8),"")</f>
        <v>1.1996120166423883</v>
      </c>
      <c r="F8" s="4">
        <f>IFERROR(IF('Cumulative Somme'!G8/'Cumulative Somme'!F8 =1,"",'Cumulative Somme'!G8/'Cumulative Somme'!F8),"")</f>
        <v>0</v>
      </c>
      <c r="G8" s="4" t="str">
        <f>IFERROR(IF('Cumulative Somme'!H8/'Cumulative Somme'!G8 =1,"",'Cumulative Somme'!H8/'Cumulative Somme'!G8),"")</f>
        <v/>
      </c>
      <c r="H8" s="4" t="str">
        <f>IFERROR(IF('Cumulative Somme'!I8/'Cumulative Somme'!H8 =1,"",'Cumulative Somme'!I8/'Cumulative Somme'!H8),"")</f>
        <v/>
      </c>
      <c r="I8" s="4" t="str">
        <f>IFERROR(IF('Cumulative Somme'!J8/'Cumulative Somme'!I8 =1,"",'Cumulative Somme'!J8/'Cumulative Somme'!I8),"")</f>
        <v/>
      </c>
      <c r="J8" s="4" t="str">
        <f>IFERROR(IF('Cumulative Somme'!K8/'Cumulative Somme'!J8 =1,"",'Cumulative Somme'!K8/'Cumulative Somme'!J8),"")</f>
        <v/>
      </c>
      <c r="K8" s="4" t="str">
        <f>IFERROR(IF('Cumulative Somme'!L8/'Cumulative Somme'!K8 =1,"",'Cumulative Somme'!L8/'Cumulative Somme'!K8),"")</f>
        <v/>
      </c>
      <c r="L8" s="4" t="str">
        <f>IFERROR(IF('Cumulative Somme'!M8/'Cumulative Somme'!L8 =1,"",'Cumulative Somme'!M8/'Cumulative Somme'!L8),"")</f>
        <v/>
      </c>
    </row>
    <row r="9" spans="1:12" x14ac:dyDescent="0.25">
      <c r="A9" s="3">
        <v>2018</v>
      </c>
      <c r="B9" s="4">
        <f>IFERROR(IF('Cumulative Somme'!C9/'Cumulative Somme'!B9 =1,"",'Cumulative Somme'!C9/'Cumulative Somme'!B9),"")</f>
        <v>3.8284194538361502</v>
      </c>
      <c r="C9" s="4">
        <f>IFERROR(IF('Cumulative Somme'!D9/'Cumulative Somme'!C9 =1,"",'Cumulative Somme'!D9/'Cumulative Somme'!C9),"")</f>
        <v>1.4615209396798681</v>
      </c>
      <c r="D9" s="4">
        <f>IFERROR(IF('Cumulative Somme'!E9/'Cumulative Somme'!D9 =1,"",'Cumulative Somme'!E9/'Cumulative Somme'!D9),"")</f>
        <v>1.3217142497070131</v>
      </c>
      <c r="E9" s="4">
        <f>IFERROR(IF('Cumulative Somme'!F9/'Cumulative Somme'!E9 =1,"",'Cumulative Somme'!F9/'Cumulative Somme'!E9),"")</f>
        <v>0</v>
      </c>
      <c r="F9" s="4" t="str">
        <f>IFERROR(IF('Cumulative Somme'!G9/'Cumulative Somme'!F9 =1,"",'Cumulative Somme'!G9/'Cumulative Somme'!F9),"")</f>
        <v/>
      </c>
      <c r="G9" s="4" t="str">
        <f>IFERROR(IF('Cumulative Somme'!H9/'Cumulative Somme'!G9 =1,"",'Cumulative Somme'!H9/'Cumulative Somme'!G9),"")</f>
        <v/>
      </c>
      <c r="H9" s="4" t="str">
        <f>IFERROR(IF('Cumulative Somme'!I9/'Cumulative Somme'!H9 =1,"",'Cumulative Somme'!I9/'Cumulative Somme'!H9),"")</f>
        <v/>
      </c>
      <c r="I9" s="4" t="str">
        <f>IFERROR(IF('Cumulative Somme'!J9/'Cumulative Somme'!I9 =1,"",'Cumulative Somme'!J9/'Cumulative Somme'!I9),"")</f>
        <v/>
      </c>
      <c r="J9" s="4" t="str">
        <f>IFERROR(IF('Cumulative Somme'!K9/'Cumulative Somme'!J9 =1,"",'Cumulative Somme'!K9/'Cumulative Somme'!J9),"")</f>
        <v/>
      </c>
      <c r="K9" s="4" t="str">
        <f>IFERROR(IF('Cumulative Somme'!L9/'Cumulative Somme'!K9 =1,"",'Cumulative Somme'!L9/'Cumulative Somme'!K9),"")</f>
        <v/>
      </c>
      <c r="L9" s="4" t="str">
        <f>IFERROR(IF('Cumulative Somme'!M9/'Cumulative Somme'!L9 =1,"",'Cumulative Somme'!M9/'Cumulative Somme'!L9),"")</f>
        <v/>
      </c>
    </row>
    <row r="10" spans="1:12" x14ac:dyDescent="0.25">
      <c r="A10" s="3">
        <v>2019</v>
      </c>
      <c r="B10" s="4">
        <f>IFERROR(IF('Cumulative Somme'!C10/'Cumulative Somme'!B10 =1,"",'Cumulative Somme'!C10/'Cumulative Somme'!B10),"")</f>
        <v>3.1321274381645212</v>
      </c>
      <c r="C10" s="4">
        <f>IFERROR(IF('Cumulative Somme'!D10/'Cumulative Somme'!C10 =1,"",'Cumulative Somme'!D10/'Cumulative Somme'!C10),"")</f>
        <v>1.52491142694237</v>
      </c>
      <c r="D10" s="4">
        <f>IFERROR(IF('Cumulative Somme'!E10/'Cumulative Somme'!D10 =1,"",'Cumulative Somme'!E10/'Cumulative Somme'!D10),"")</f>
        <v>0</v>
      </c>
      <c r="E10" s="4" t="str">
        <f>IFERROR(IF('Cumulative Somme'!F10/'Cumulative Somme'!E10 =1,"",'Cumulative Somme'!F10/'Cumulative Somme'!E10),"")</f>
        <v/>
      </c>
      <c r="F10" s="4" t="str">
        <f>IFERROR(IF('Cumulative Somme'!G10/'Cumulative Somme'!F10 =1,"",'Cumulative Somme'!G10/'Cumulative Somme'!F10),"")</f>
        <v/>
      </c>
      <c r="G10" s="4" t="str">
        <f>IFERROR(IF('Cumulative Somme'!H10/'Cumulative Somme'!G10 =1,"",'Cumulative Somme'!H10/'Cumulative Somme'!G10),"")</f>
        <v/>
      </c>
      <c r="H10" s="4" t="str">
        <f>IFERROR(IF('Cumulative Somme'!I10/'Cumulative Somme'!H10 =1,"",'Cumulative Somme'!I10/'Cumulative Somme'!H10),"")</f>
        <v/>
      </c>
      <c r="I10" s="4" t="str">
        <f>IFERROR(IF('Cumulative Somme'!J10/'Cumulative Somme'!I10 =1,"",'Cumulative Somme'!J10/'Cumulative Somme'!I10),"")</f>
        <v/>
      </c>
      <c r="J10" s="4" t="str">
        <f>IFERROR(IF('Cumulative Somme'!K10/'Cumulative Somme'!J10 =1,"",'Cumulative Somme'!K10/'Cumulative Somme'!J10),"")</f>
        <v/>
      </c>
      <c r="K10" s="4" t="str">
        <f>IFERROR(IF('Cumulative Somme'!L10/'Cumulative Somme'!K10 =1,"",'Cumulative Somme'!L10/'Cumulative Somme'!K10),"")</f>
        <v/>
      </c>
      <c r="L10" s="4" t="str">
        <f>IFERROR(IF('Cumulative Somme'!M10/'Cumulative Somme'!L10 =1,"",'Cumulative Somme'!M10/'Cumulative Somme'!L10),"")</f>
        <v/>
      </c>
    </row>
    <row r="11" spans="1:12" x14ac:dyDescent="0.25">
      <c r="A11" s="3">
        <v>2020</v>
      </c>
      <c r="B11" s="4">
        <f>IFERROR(IF('Cumulative Somme'!C11/'Cumulative Somme'!B11 =1,"",'Cumulative Somme'!C11/'Cumulative Somme'!B11),"")</f>
        <v>4.2479751167901014</v>
      </c>
      <c r="C11" s="4">
        <f>IFERROR(IF('Cumulative Somme'!D11/'Cumulative Somme'!C11 =1,"",'Cumulative Somme'!D11/'Cumulative Somme'!C11),"")</f>
        <v>0</v>
      </c>
      <c r="D11" s="4" t="str">
        <f>IFERROR(IF('Cumulative Somme'!E11/'Cumulative Somme'!D11 =1,"",'Cumulative Somme'!E11/'Cumulative Somme'!D11),"")</f>
        <v/>
      </c>
      <c r="E11" s="4" t="str">
        <f>IFERROR(IF('Cumulative Somme'!F11/'Cumulative Somme'!E11 =1,"",'Cumulative Somme'!F11/'Cumulative Somme'!E11),"")</f>
        <v/>
      </c>
      <c r="F11" s="4" t="str">
        <f>IFERROR(IF('Cumulative Somme'!G11/'Cumulative Somme'!F11 =1,"",'Cumulative Somme'!G11/'Cumulative Somme'!F11),"")</f>
        <v/>
      </c>
      <c r="G11" s="4" t="str">
        <f>IFERROR(IF('Cumulative Somme'!H11/'Cumulative Somme'!G11 =1,"",'Cumulative Somme'!H11/'Cumulative Somme'!G11),"")</f>
        <v/>
      </c>
      <c r="H11" s="4" t="str">
        <f>IFERROR(IF('Cumulative Somme'!I11/'Cumulative Somme'!H11 =1,"",'Cumulative Somme'!I11/'Cumulative Somme'!H11),"")</f>
        <v/>
      </c>
      <c r="I11" s="4" t="str">
        <f>IFERROR(IF('Cumulative Somme'!J11/'Cumulative Somme'!I11 =1,"",'Cumulative Somme'!J11/'Cumulative Somme'!I11),"")</f>
        <v/>
      </c>
      <c r="J11" s="4" t="str">
        <f>IFERROR(IF('Cumulative Somme'!K11/'Cumulative Somme'!J11 =1,"",'Cumulative Somme'!K11/'Cumulative Somme'!J11),"")</f>
        <v/>
      </c>
      <c r="K11" s="4" t="str">
        <f>IFERROR(IF('Cumulative Somme'!L11/'Cumulative Somme'!K11 =1,"",'Cumulative Somme'!L11/'Cumulative Somme'!K11),"")</f>
        <v/>
      </c>
      <c r="L11" s="4" t="str">
        <f>IFERROR(IF('Cumulative Somme'!M11/'Cumulative Somme'!L11 =1,"",'Cumulative Somme'!M11/'Cumulative Somme'!L11),"")</f>
        <v/>
      </c>
    </row>
    <row r="12" spans="1:12" x14ac:dyDescent="0.25">
      <c r="A12" s="3">
        <v>2021</v>
      </c>
      <c r="B12" s="4">
        <f>IFERROR(IF('Cumulative Somme'!C12/'Cumulative Somme'!B12 =1,"",'Cumulative Somme'!C12/'Cumulative Somme'!B12),"")</f>
        <v>0</v>
      </c>
      <c r="C12" s="4" t="str">
        <f>IFERROR(IF('Cumulative Somme'!D12/'Cumulative Somme'!C12 =1,"",'Cumulative Somme'!D12/'Cumulative Somme'!C12),"")</f>
        <v/>
      </c>
      <c r="D12" s="4" t="str">
        <f>IFERROR(IF('Cumulative Somme'!E12/'Cumulative Somme'!D12 =1,"",'Cumulative Somme'!E12/'Cumulative Somme'!D12),"")</f>
        <v/>
      </c>
      <c r="E12" s="4" t="str">
        <f>IFERROR(IF('Cumulative Somme'!F12/'Cumulative Somme'!E12 =1,"",'Cumulative Somme'!F12/'Cumulative Somme'!E12),"")</f>
        <v/>
      </c>
      <c r="F12" s="4" t="str">
        <f>IFERROR(IF('Cumulative Somme'!G12/'Cumulative Somme'!F12 =1,"",'Cumulative Somme'!G12/'Cumulative Somme'!F12),"")</f>
        <v/>
      </c>
      <c r="G12" s="4" t="str">
        <f>IFERROR(IF('Cumulative Somme'!H12/'Cumulative Somme'!G12 =1,"",'Cumulative Somme'!H12/'Cumulative Somme'!G12),"")</f>
        <v/>
      </c>
      <c r="H12" s="4" t="str">
        <f>IFERROR(IF('Cumulative Somme'!I12/'Cumulative Somme'!H12 =1,"",'Cumulative Somme'!I12/'Cumulative Somme'!H12),"")</f>
        <v/>
      </c>
      <c r="I12" s="4" t="str">
        <f>IFERROR(IF('Cumulative Somme'!J12/'Cumulative Somme'!I12 =1,"",'Cumulative Somme'!J12/'Cumulative Somme'!I12),"")</f>
        <v/>
      </c>
      <c r="J12" s="4" t="str">
        <f>IFERROR(IF('Cumulative Somme'!K12/'Cumulative Somme'!J12 =1,"",'Cumulative Somme'!K12/'Cumulative Somme'!J12),"")</f>
        <v/>
      </c>
      <c r="K12" s="4" t="str">
        <f>IFERROR(IF('Cumulative Somme'!L12/'Cumulative Somme'!K12 =1,"",'Cumulative Somme'!L12/'Cumulative Somme'!K12),"")</f>
        <v/>
      </c>
      <c r="L12" s="4" t="str">
        <f>IFERROR(IF('Cumulative Somme'!M12/'Cumulative Somme'!L12 =1,"",'Cumulative Somme'!M12/'Cumulative Somme'!L12),"")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"/>
  <sheetViews>
    <sheetView zoomScale="150" zoomScaleNormal="150" workbookViewId="0">
      <selection activeCell="C2" sqref="C2"/>
    </sheetView>
  </sheetViews>
  <sheetFormatPr baseColWidth="10" defaultRowHeight="15" x14ac:dyDescent="0.25"/>
  <cols>
    <col min="3" max="3" width="14.28515625" bestFit="1" customWidth="1"/>
    <col min="4" max="4" width="13.28515625" bestFit="1" customWidth="1"/>
    <col min="5" max="12" width="12.28515625" bestFit="1" customWidth="1"/>
  </cols>
  <sheetData>
    <row r="1" spans="1:12" x14ac:dyDescent="0.25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2" x14ac:dyDescent="0.25">
      <c r="A2" s="6" t="s">
        <v>0</v>
      </c>
      <c r="B2" s="7"/>
      <c r="C2" s="7">
        <f>SUM('Cumulative Somme'!C2:C11)/SUM('Cumulative Somme'!B2:B11)</f>
        <v>3.7311726010931845</v>
      </c>
      <c r="D2" s="7">
        <f>SUM('Cumulative Somme'!D2:D10)/SUM('Cumulative Somme'!C2:C10)</f>
        <v>1.6890457488874799</v>
      </c>
      <c r="E2" s="7">
        <f>SUM('Cumulative Somme'!E2:E9)/SUM('Cumulative Somme'!D2:D9)</f>
        <v>1.326267431374752</v>
      </c>
      <c r="F2" s="7">
        <f>SUM('Cumulative Somme'!F2:F8)/SUM('Cumulative Somme'!E2:E8)</f>
        <v>1.177003415185262</v>
      </c>
      <c r="G2" s="7">
        <f>SUM('Cumulative Somme'!G2:G7)/SUM('Cumulative Somme'!F2:F7)</f>
        <v>1.116072026759217</v>
      </c>
      <c r="H2" s="7">
        <f>SUM('Cumulative Somme'!H2:H6)/SUM('Cumulative Somme'!G2:G6)</f>
        <v>1.0584961584013857</v>
      </c>
      <c r="I2" s="7">
        <f>SUM('Cumulative Somme'!I2:I5)/SUM('Cumulative Somme'!H2:H5)</f>
        <v>1.0450069243690561</v>
      </c>
      <c r="J2" s="7">
        <f>SUM('Cumulative Somme'!J2:J4)/SUM('Cumulative Somme'!I2:I4)</f>
        <v>1.023406304113577</v>
      </c>
      <c r="K2" s="7">
        <f>SUM('Cumulative Somme'!K2:K3)/SUM('Cumulative Somme'!J2:J3)</f>
        <v>1.0175844897148647</v>
      </c>
      <c r="L2" s="7">
        <f>SUM('Cumulative Somme'!L2:L2)/SUM('Cumulative Somme'!K2:K2)</f>
        <v>1.0163622910852779</v>
      </c>
    </row>
    <row r="3" spans="1:12" x14ac:dyDescent="0.25">
      <c r="C3" s="16">
        <f>PRODUCT(C$2:$L2)</f>
        <v>12.854742101781781</v>
      </c>
      <c r="D3" s="16">
        <f>PRODUCT(D$2:$L2)</f>
        <v>3.4452284780434743</v>
      </c>
      <c r="E3" s="16">
        <f>PRODUCT(E$2:$L2)</f>
        <v>2.039748467626016</v>
      </c>
      <c r="F3" s="16">
        <f>PRODUCT(F$2:$L2)</f>
        <v>1.5379616654777539</v>
      </c>
      <c r="G3" s="16">
        <f>PRODUCT(G$2:$L2)</f>
        <v>1.3066756184693624</v>
      </c>
      <c r="H3" s="16">
        <f>PRODUCT(H$2:$L2)</f>
        <v>1.1707807266378751</v>
      </c>
      <c r="I3" s="16">
        <f>PRODUCT(I$2:$L2)</f>
        <v>1.1060793346723803</v>
      </c>
      <c r="J3" s="16">
        <f>PRODUCT(J$2:$L2)</f>
        <v>1.0584421106493604</v>
      </c>
      <c r="K3" s="16">
        <f>PRODUCT(K$2:$L2)</f>
        <v>1.0342345033394433</v>
      </c>
      <c r="L3" s="16">
        <f>PRODUCT($L$2:L2)</f>
        <v>1.0163622910852779</v>
      </c>
    </row>
    <row r="4" spans="1:12" x14ac:dyDescent="0.25">
      <c r="C4" s="16"/>
      <c r="D4" s="16"/>
      <c r="E4" s="16"/>
      <c r="F4" s="16"/>
      <c r="G4" s="16"/>
      <c r="H4" s="16"/>
      <c r="I4" s="16"/>
      <c r="J4" s="16"/>
      <c r="K4" s="16"/>
      <c r="L4" s="16"/>
    </row>
    <row r="8" spans="1:12" x14ac:dyDescent="0.25">
      <c r="B8" t="s">
        <v>8</v>
      </c>
      <c r="C8">
        <v>1.0163622910852779</v>
      </c>
      <c r="D8">
        <v>1.0342345033394433</v>
      </c>
      <c r="E8">
        <v>1.0584421106493604</v>
      </c>
      <c r="F8">
        <v>1.1060793346723803</v>
      </c>
      <c r="G8">
        <v>1.1707807266378751</v>
      </c>
      <c r="H8">
        <v>1.3066756184693624</v>
      </c>
      <c r="I8">
        <v>1.5379616654777539</v>
      </c>
      <c r="J8">
        <v>2.039748467626016</v>
      </c>
      <c r="K8">
        <v>3.4452284780434743</v>
      </c>
      <c r="L8">
        <v>12.854742101781781</v>
      </c>
    </row>
    <row r="9" spans="1:12" x14ac:dyDescent="0.25">
      <c r="C9">
        <v>10</v>
      </c>
      <c r="D9">
        <v>9</v>
      </c>
      <c r="E9">
        <v>8</v>
      </c>
      <c r="F9">
        <v>7</v>
      </c>
      <c r="G9">
        <v>6</v>
      </c>
      <c r="H9">
        <v>5</v>
      </c>
      <c r="I9">
        <v>4</v>
      </c>
      <c r="J9">
        <v>3</v>
      </c>
      <c r="K9">
        <v>2</v>
      </c>
      <c r="L9">
        <v>1</v>
      </c>
    </row>
    <row r="10" spans="1:12" x14ac:dyDescent="0.25">
      <c r="B10" t="s">
        <v>9</v>
      </c>
      <c r="C10">
        <f>1/C8</f>
        <v>0.98390112341947855</v>
      </c>
      <c r="D10">
        <f t="shared" ref="D10:L10" si="0">1/D8</f>
        <v>0.96689870311916359</v>
      </c>
      <c r="E10">
        <f t="shared" si="0"/>
        <v>0.94478478316258041</v>
      </c>
      <c r="F10">
        <f t="shared" si="0"/>
        <v>0.90409428026805971</v>
      </c>
      <c r="G10">
        <f t="shared" si="0"/>
        <v>0.85413090363359045</v>
      </c>
      <c r="H10">
        <f t="shared" si="0"/>
        <v>0.76530087947259495</v>
      </c>
      <c r="I10">
        <f t="shared" si="0"/>
        <v>0.65021126497932513</v>
      </c>
      <c r="J10">
        <f t="shared" si="0"/>
        <v>0.49025652715104678</v>
      </c>
      <c r="K10">
        <f t="shared" si="0"/>
        <v>0.29025651168653244</v>
      </c>
      <c r="L10">
        <f t="shared" si="0"/>
        <v>7.7792303578100658E-2</v>
      </c>
    </row>
  </sheetData>
  <sortState xmlns:xlrd2="http://schemas.microsoft.com/office/spreadsheetml/2017/richdata2" columnSort="1" ref="C8:L9">
    <sortCondition descending="1" ref="C9:L9"/>
  </sortState>
  <pageMargins left="0.7" right="0.7" top="0.75" bottom="0.75" header="0.3" footer="0.3"/>
  <ignoredErrors>
    <ignoredError sqref="C2:D2 E2:K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8"/>
  <sheetViews>
    <sheetView tabSelected="1" zoomScale="97" zoomScaleNormal="150" workbookViewId="0">
      <selection activeCell="G17" sqref="G17"/>
    </sheetView>
  </sheetViews>
  <sheetFormatPr baseColWidth="10" defaultRowHeight="15" x14ac:dyDescent="0.25"/>
  <cols>
    <col min="1" max="1" width="11.42578125" style="30"/>
    <col min="2" max="2" width="14.28515625" bestFit="1" customWidth="1"/>
    <col min="14" max="14" width="11.42578125" style="30"/>
  </cols>
  <sheetData>
    <row r="1" spans="2:17" x14ac:dyDescent="0.25"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2:17" ht="15" customHeight="1" x14ac:dyDescent="0.25">
      <c r="B2" s="34" t="s">
        <v>82</v>
      </c>
      <c r="C2" s="37" t="s">
        <v>81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1"/>
    </row>
    <row r="3" spans="2:17" x14ac:dyDescent="0.25">
      <c r="B3" s="35"/>
      <c r="C3" s="38">
        <v>0</v>
      </c>
      <c r="D3" s="38">
        <v>1</v>
      </c>
      <c r="E3" s="38">
        <v>2</v>
      </c>
      <c r="F3" s="38">
        <v>3</v>
      </c>
      <c r="G3" s="38">
        <v>4</v>
      </c>
      <c r="H3" s="38">
        <v>5</v>
      </c>
      <c r="I3" s="38">
        <v>6</v>
      </c>
      <c r="J3" s="38">
        <v>7</v>
      </c>
      <c r="K3" s="38">
        <v>8</v>
      </c>
      <c r="L3" s="38">
        <v>9</v>
      </c>
      <c r="M3" s="38">
        <v>10</v>
      </c>
      <c r="N3" s="31"/>
      <c r="O3" t="s">
        <v>3</v>
      </c>
      <c r="P3" t="s">
        <v>4</v>
      </c>
    </row>
    <row r="4" spans="2:17" x14ac:dyDescent="0.25">
      <c r="B4" s="36">
        <v>2011</v>
      </c>
      <c r="C4" s="39">
        <f>'Cumulative Somme'!B2</f>
        <v>3504</v>
      </c>
      <c r="D4" s="39">
        <f>'Cumulative Somme'!C2</f>
        <v>17838.653549999995</v>
      </c>
      <c r="E4" s="39">
        <f>'Cumulative Somme'!D2</f>
        <v>29762.133099999995</v>
      </c>
      <c r="F4" s="39">
        <f>'Cumulative Somme'!E2</f>
        <v>37354.133099999992</v>
      </c>
      <c r="G4" s="39">
        <f>'Cumulative Somme'!F2</f>
        <v>48113.133099999992</v>
      </c>
      <c r="H4" s="39">
        <f>'Cumulative Somme'!G2</f>
        <v>54288.91958999999</v>
      </c>
      <c r="I4" s="39">
        <f>'Cumulative Somme'!H2</f>
        <v>60990.91958999999</v>
      </c>
      <c r="J4" s="39">
        <f>'Cumulative Somme'!I2</f>
        <v>64953.91958999999</v>
      </c>
      <c r="K4" s="39">
        <f>'Cumulative Somme'!J2</f>
        <v>67075.062649999993</v>
      </c>
      <c r="L4" s="39">
        <f>'Cumulative Somme'!K2</f>
        <v>67961.142739999996</v>
      </c>
      <c r="M4" s="39">
        <f>'Cumulative Somme'!L2</f>
        <v>69073.142739999996</v>
      </c>
      <c r="N4" s="32"/>
      <c r="O4" s="10">
        <f>M4</f>
        <v>69073.142739999996</v>
      </c>
      <c r="P4" s="10">
        <f>M4</f>
        <v>69073.142739999996</v>
      </c>
      <c r="Q4">
        <f>O4/SUM('Triangle décumulé'!$M$2:$M$12)</f>
        <v>8.9076783722755112E-2</v>
      </c>
    </row>
    <row r="5" spans="2:17" x14ac:dyDescent="0.25">
      <c r="B5" s="36">
        <v>2012</v>
      </c>
      <c r="C5" s="39">
        <f>'Cumulative Somme'!B3</f>
        <v>4774.2421799999993</v>
      </c>
      <c r="D5" s="39">
        <f>'Cumulative Somme'!C3</f>
        <v>14225.851269999999</v>
      </c>
      <c r="E5" s="39">
        <f>'Cumulative Somme'!D3</f>
        <v>24891.851269999999</v>
      </c>
      <c r="F5" s="39">
        <f>'Cumulative Somme'!E3</f>
        <v>38451.851269999999</v>
      </c>
      <c r="G5" s="39">
        <f>'Cumulative Somme'!F3</f>
        <v>45605.978690000004</v>
      </c>
      <c r="H5" s="39">
        <f>'Cumulative Somme'!G3</f>
        <v>54219.978690000004</v>
      </c>
      <c r="I5" s="39">
        <f>'Cumulative Somme'!H3</f>
        <v>57611.978690000004</v>
      </c>
      <c r="J5" s="39">
        <f>'Cumulative Somme'!I3</f>
        <v>61752.559570000005</v>
      </c>
      <c r="K5" s="39">
        <f>'Cumulative Somme'!J3</f>
        <v>62906.742740000002</v>
      </c>
      <c r="L5" s="39">
        <f>'Cumulative Somme'!K3</f>
        <v>64306.326370000002</v>
      </c>
      <c r="M5" s="40">
        <f>L5*fdc!L2</f>
        <v>65358.525200690819</v>
      </c>
      <c r="N5" s="32"/>
      <c r="O5" s="10">
        <f>L5</f>
        <v>64306.326370000002</v>
      </c>
      <c r="P5" s="10">
        <f t="shared" ref="P5:P14" si="0">M5</f>
        <v>65358.525200690819</v>
      </c>
      <c r="Q5">
        <f>O5/SUM('Triangle décumulé'!$M$2:$M$12)</f>
        <v>8.2929493271025209E-2</v>
      </c>
    </row>
    <row r="6" spans="2:17" x14ac:dyDescent="0.25">
      <c r="B6" s="36">
        <v>2013</v>
      </c>
      <c r="C6" s="39">
        <f>'Cumulative Somme'!B4</f>
        <v>3821.9183899999998</v>
      </c>
      <c r="D6" s="39">
        <f>'Cumulative Somme'!C4</f>
        <v>12489.918389999999</v>
      </c>
      <c r="E6" s="39">
        <f>'Cumulative Somme'!D4</f>
        <v>28284.918389999999</v>
      </c>
      <c r="F6" s="39">
        <f>'Cumulative Somme'!E4</f>
        <v>39782.62745</v>
      </c>
      <c r="G6" s="39">
        <f>'Cumulative Somme'!F4</f>
        <v>46485.62745</v>
      </c>
      <c r="H6" s="39">
        <f>'Cumulative Somme'!G4</f>
        <v>51429.62745</v>
      </c>
      <c r="I6" s="39">
        <f>'Cumulative Somme'!H4</f>
        <v>53462.045610000001</v>
      </c>
      <c r="J6" s="39">
        <f>'Cumulative Somme'!I4</f>
        <v>54797.987730000001</v>
      </c>
      <c r="K6" s="39">
        <f>'Cumulative Somme'!J4</f>
        <v>55771.010249999999</v>
      </c>
      <c r="L6" s="40">
        <f>K6*fdc!K2</f>
        <v>56751.715006128739</v>
      </c>
      <c r="M6" s="40">
        <f>L6*fdc!L2</f>
        <v>57680.303086647749</v>
      </c>
      <c r="N6" s="32"/>
      <c r="O6" s="10">
        <f>K6</f>
        <v>55771.010249999999</v>
      </c>
      <c r="P6" s="10">
        <f t="shared" si="0"/>
        <v>57680.303086647749</v>
      </c>
      <c r="Q6">
        <f>O6/SUM('Triangle décumulé'!$M$2:$M$12)</f>
        <v>7.1922342331209935E-2</v>
      </c>
    </row>
    <row r="7" spans="2:17" x14ac:dyDescent="0.25">
      <c r="B7" s="36">
        <v>2014</v>
      </c>
      <c r="C7" s="39">
        <f>'Cumulative Somme'!B5</f>
        <v>4074</v>
      </c>
      <c r="D7" s="39">
        <f>'Cumulative Somme'!C5</f>
        <v>19021</v>
      </c>
      <c r="E7" s="39">
        <f>'Cumulative Somme'!D5</f>
        <v>35729</v>
      </c>
      <c r="F7" s="39">
        <f>'Cumulative Somme'!E5</f>
        <v>50865</v>
      </c>
      <c r="G7" s="39">
        <f>'Cumulative Somme'!F5</f>
        <v>58417</v>
      </c>
      <c r="H7" s="39">
        <f>'Cumulative Somme'!G5</f>
        <v>62138.268880000003</v>
      </c>
      <c r="I7" s="39">
        <f>'Cumulative Somme'!H5</f>
        <v>63510.562960000003</v>
      </c>
      <c r="J7" s="39">
        <f>'Cumulative Somme'!I5</f>
        <v>64673.568980000004</v>
      </c>
      <c r="K7" s="40">
        <f>J7*fdc!J2</f>
        <v>66187.338203656283</v>
      </c>
      <c r="L7" s="40">
        <f>K7*fdc!K2</f>
        <v>67351.208771552745</v>
      </c>
      <c r="M7" s="40">
        <f>L7*fdc!L2</f>
        <v>68453.228854418208</v>
      </c>
      <c r="N7" s="32"/>
      <c r="O7" s="10">
        <f>J7</f>
        <v>64673.568980000004</v>
      </c>
      <c r="P7" s="10">
        <f t="shared" si="0"/>
        <v>68453.228854418208</v>
      </c>
      <c r="Q7">
        <f>O7/SUM('Triangle décumulé'!$M$2:$M$12)</f>
        <v>8.3403089653744988E-2</v>
      </c>
    </row>
    <row r="8" spans="2:17" x14ac:dyDescent="0.25">
      <c r="B8" s="36">
        <v>2015</v>
      </c>
      <c r="C8" s="39">
        <f>'Cumulative Somme'!B6</f>
        <v>5070</v>
      </c>
      <c r="D8" s="39">
        <f>'Cumulative Somme'!C6</f>
        <v>19512</v>
      </c>
      <c r="E8" s="39">
        <f>'Cumulative Somme'!D6</f>
        <v>41560</v>
      </c>
      <c r="F8" s="39">
        <f>'Cumulative Somme'!E6</f>
        <v>51917</v>
      </c>
      <c r="G8" s="39">
        <f>'Cumulative Somme'!F6</f>
        <v>59168.44096</v>
      </c>
      <c r="H8" s="39">
        <f>'Cumulative Somme'!G6</f>
        <v>66278.589760000003</v>
      </c>
      <c r="I8" s="39">
        <f>'Cumulative Somme'!H6</f>
        <v>69647.559760000004</v>
      </c>
      <c r="J8" s="40">
        <f>I8*fdc!I2</f>
        <v>72782.18221460763</v>
      </c>
      <c r="K8" s="40">
        <f>J8*fdc!J2</f>
        <v>74485.744105572507</v>
      </c>
      <c r="L8" s="40">
        <f>K8*fdc!K2</f>
        <v>75795.537906700993</v>
      </c>
      <c r="M8" s="40">
        <f>L8*fdc!L2</f>
        <v>77035.726560895651</v>
      </c>
      <c r="N8" s="32"/>
      <c r="O8" s="10">
        <f>J7</f>
        <v>64673.568980000004</v>
      </c>
      <c r="P8" s="10">
        <f t="shared" si="0"/>
        <v>77035.726560895651</v>
      </c>
      <c r="Q8">
        <f>O8/SUM('Triangle décumulé'!$M$2:$M$12)</f>
        <v>8.3403089653744988E-2</v>
      </c>
    </row>
    <row r="9" spans="2:17" x14ac:dyDescent="0.25">
      <c r="B9" s="36">
        <v>2016</v>
      </c>
      <c r="C9" s="39">
        <f>'Cumulative Somme'!B7</f>
        <v>3817</v>
      </c>
      <c r="D9" s="39">
        <f>'Cumulative Somme'!C7</f>
        <v>17940</v>
      </c>
      <c r="E9" s="39">
        <f>'Cumulative Somme'!D7</f>
        <v>27339</v>
      </c>
      <c r="F9" s="39">
        <f>'Cumulative Somme'!E7</f>
        <v>33666.672059999997</v>
      </c>
      <c r="G9" s="39">
        <f>'Cumulative Somme'!F7</f>
        <v>37893.961519999997</v>
      </c>
      <c r="H9" s="39">
        <f>'Cumulative Somme'!G7</f>
        <v>41649.414959999995</v>
      </c>
      <c r="I9" s="40">
        <f>H9*fdc!H2</f>
        <v>44085.745734825199</v>
      </c>
      <c r="J9" s="40">
        <f>I9*fdc!I2</f>
        <v>46069.909558865911</v>
      </c>
      <c r="K9" s="40">
        <f>J9*fdc!J2</f>
        <v>47148.235872485719</v>
      </c>
      <c r="L9" s="40">
        <f>K9*fdc!K2</f>
        <v>47977.313541259457</v>
      </c>
      <c r="M9" s="40">
        <f>L9*fdc!L2</f>
        <v>48762.332310911188</v>
      </c>
      <c r="N9" s="32"/>
      <c r="O9" s="10">
        <f>H9</f>
        <v>41649.414959999995</v>
      </c>
      <c r="P9" s="10">
        <f t="shared" si="0"/>
        <v>48762.332310911188</v>
      </c>
      <c r="Q9">
        <f>O9/SUM('Triangle décumulé'!$M$2:$M$12)</f>
        <v>5.3711121014662563E-2</v>
      </c>
    </row>
    <row r="10" spans="2:17" x14ac:dyDescent="0.25">
      <c r="B10" s="36">
        <v>2017</v>
      </c>
      <c r="C10" s="39">
        <f>'Cumulative Somme'!B8</f>
        <v>7838</v>
      </c>
      <c r="D10" s="39">
        <f>'Cumulative Somme'!C8</f>
        <v>23756</v>
      </c>
      <c r="E10" s="39">
        <f>'Cumulative Somme'!D8</f>
        <v>34489.852959999997</v>
      </c>
      <c r="F10" s="39">
        <f>'Cumulative Somme'!E8</f>
        <v>42665.273329999996</v>
      </c>
      <c r="G10" s="39">
        <f>'Cumulative Somme'!F8</f>
        <v>51181.774579999998</v>
      </c>
      <c r="H10" s="40">
        <f>G10*fdc!G2</f>
        <v>57122.546888633973</v>
      </c>
      <c r="I10" s="40">
        <f>H10*fdc!H2</f>
        <v>60463.996439722083</v>
      </c>
      <c r="J10" s="40">
        <f>I10*fdc!I2</f>
        <v>63185.29495453553</v>
      </c>
      <c r="K10" s="40">
        <f>J10*fdc!J2</f>
        <v>64664.229183747455</v>
      </c>
      <c r="L10" s="40">
        <f>K10*fdc!K2</f>
        <v>65801.316656748721</v>
      </c>
      <c r="M10" s="40">
        <f>L10*fdc!L2</f>
        <v>66877.976953680991</v>
      </c>
      <c r="N10" s="32"/>
      <c r="O10" s="10">
        <f>G10</f>
        <v>51181.774579999998</v>
      </c>
      <c r="P10" s="10">
        <f t="shared" si="0"/>
        <v>66877.976953680991</v>
      </c>
      <c r="Q10">
        <f>O10/SUM('Triangle décumulé'!$M$2:$M$12)</f>
        <v>6.6004060101485768E-2</v>
      </c>
    </row>
    <row r="11" spans="2:17" x14ac:dyDescent="0.25">
      <c r="B11" s="36">
        <v>2018</v>
      </c>
      <c r="C11" s="39">
        <f>'Cumulative Somme'!B9</f>
        <v>7690</v>
      </c>
      <c r="D11" s="39">
        <f>'Cumulative Somme'!C9</f>
        <v>29440.545599999994</v>
      </c>
      <c r="E11" s="39">
        <f>'Cumulative Somme'!D9</f>
        <v>43027.973869999994</v>
      </c>
      <c r="F11" s="39">
        <f>'Cumulative Somme'!E9</f>
        <v>56870.686200000004</v>
      </c>
      <c r="G11" s="40">
        <f>F11*fdc!F2</f>
        <v>66936.991881329348</v>
      </c>
      <c r="H11" s="40">
        <f>G11*fdc!G2</f>
        <v>74706.504194160501</v>
      </c>
      <c r="I11" s="40">
        <f>H11*fdc!H2</f>
        <v>79076.547697115893</v>
      </c>
      <c r="J11" s="40">
        <f>I11*fdc!I2</f>
        <v>82635.539898686038</v>
      </c>
      <c r="K11" s="40">
        <f>J11*fdc!J2</f>
        <v>84569.732476144316</v>
      </c>
      <c r="L11" s="40">
        <f>K11*fdc!K2</f>
        <v>86056.848067059938</v>
      </c>
      <c r="M11" s="40">
        <f>L11*fdc!L2</f>
        <v>87464.935265014705</v>
      </c>
      <c r="N11" s="32"/>
      <c r="O11" s="10">
        <f>F11</f>
        <v>56870.686200000004</v>
      </c>
      <c r="P11" s="10">
        <f t="shared" si="0"/>
        <v>87464.935265014705</v>
      </c>
      <c r="Q11">
        <f>O11/SUM('Triangle décumulé'!$M$2:$M$12)</f>
        <v>7.3340485373173198E-2</v>
      </c>
    </row>
    <row r="12" spans="2:17" x14ac:dyDescent="0.25">
      <c r="B12" s="36">
        <v>2019</v>
      </c>
      <c r="C12" s="39">
        <f>'Cumulative Somme'!B10</f>
        <v>8935</v>
      </c>
      <c r="D12" s="39">
        <f>'Cumulative Somme'!C10</f>
        <v>27985.558659999999</v>
      </c>
      <c r="E12" s="39">
        <f>'Cumulative Somme'!D10</f>
        <v>42675.498189999998</v>
      </c>
      <c r="F12" s="40">
        <f>E12*fdc!E2</f>
        <v>56599.123367089174</v>
      </c>
      <c r="G12" s="40">
        <f>F12*fdc!F2</f>
        <v>66617.361499555918</v>
      </c>
      <c r="H12" s="40">
        <f>G12*fdc!G2</f>
        <v>74349.773666160807</v>
      </c>
      <c r="I12" s="40">
        <f>H12*fdc!H2</f>
        <v>78698.949803643729</v>
      </c>
      <c r="J12" s="40">
        <f>I12*fdc!I2</f>
        <v>82240.947485380457</v>
      </c>
      <c r="K12" s="40">
        <f>J12*fdc!J2</f>
        <v>84165.904112811986</v>
      </c>
      <c r="L12" s="40">
        <f>K12*fdc!K2</f>
        <v>85645.918588026019</v>
      </c>
      <c r="M12" s="40">
        <f>L12*fdc!L2</f>
        <v>87047.282038229314</v>
      </c>
      <c r="N12" s="32"/>
      <c r="O12" s="10">
        <f>E12</f>
        <v>42675.498189999998</v>
      </c>
      <c r="P12" s="10">
        <f t="shared" si="0"/>
        <v>87047.282038229314</v>
      </c>
      <c r="Q12">
        <f>O12/SUM('Triangle décumulé'!$M$2:$M$12)</f>
        <v>5.5034358822218216E-2</v>
      </c>
    </row>
    <row r="13" spans="2:17" x14ac:dyDescent="0.25">
      <c r="B13" s="36">
        <v>2020</v>
      </c>
      <c r="C13" s="39">
        <f>'Cumulative Somme'!B11</f>
        <v>4979.9748699999936</v>
      </c>
      <c r="D13" s="39">
        <f>'Cumulative Somme'!C11</f>
        <v>21154.809329999993</v>
      </c>
      <c r="E13" s="40">
        <f>D13*fdc!D2</f>
        <v>35731.440767361688</v>
      </c>
      <c r="F13" s="40">
        <f>E13*fdc!E2</f>
        <v>47389.446165847883</v>
      </c>
      <c r="G13" s="40">
        <f>F13*fdc!F2</f>
        <v>55777.539980941074</v>
      </c>
      <c r="H13" s="40">
        <f>G13*fdc!G2</f>
        <v>62251.75209417216</v>
      </c>
      <c r="I13" s="40">
        <f>H13*fdc!H2</f>
        <v>65893.240445436648</v>
      </c>
      <c r="J13" s="40">
        <f>I13*fdc!I2</f>
        <v>68858.892534596438</v>
      </c>
      <c r="K13" s="40">
        <f>J13*fdc!J2</f>
        <v>70470.624714185324</v>
      </c>
      <c r="L13" s="40">
        <f>K13*fdc!K2</f>
        <v>71709.814689671999</v>
      </c>
      <c r="M13" s="40">
        <f>L13*fdc!L2</f>
        <v>72883.151551295741</v>
      </c>
      <c r="N13" s="32"/>
      <c r="O13" s="10">
        <f>D13</f>
        <v>21154.809329999993</v>
      </c>
      <c r="P13" s="10">
        <f t="shared" si="0"/>
        <v>72883.151551295741</v>
      </c>
      <c r="Q13">
        <f>O13/SUM('Triangle décumulé'!$M$2:$M$12)</f>
        <v>2.7281260134313839E-2</v>
      </c>
    </row>
    <row r="14" spans="2:17" x14ac:dyDescent="0.25">
      <c r="B14" s="36">
        <v>2021</v>
      </c>
      <c r="C14" s="39">
        <f>'Cumulative Somme'!B12</f>
        <v>5818.6407599999984</v>
      </c>
      <c r="D14" s="40">
        <f>C14*fdc!C2</f>
        <v>21710.35297931602</v>
      </c>
      <c r="E14" s="40">
        <f>D14*fdc!D2</f>
        <v>36669.779406560359</v>
      </c>
      <c r="F14" s="40">
        <f>E14*fdc!E2</f>
        <v>48633.934142617589</v>
      </c>
      <c r="G14" s="40">
        <f>F14*fdc!F2</f>
        <v>57242.306579756019</v>
      </c>
      <c r="H14" s="40">
        <f>G14*fdc!G2</f>
        <v>63886.537120840767</v>
      </c>
      <c r="I14" s="40">
        <f>H14*fdc!H2</f>
        <v>67623.654115977479</v>
      </c>
      <c r="J14" s="40">
        <f>I14*fdc!I2</f>
        <v>70667.186802334487</v>
      </c>
      <c r="K14" s="40">
        <f>J14*fdc!J2</f>
        <v>72321.244467480879</v>
      </c>
      <c r="L14" s="40">
        <f>K14*fdc!K2</f>
        <v>73592.976646985509</v>
      </c>
      <c r="M14" s="40">
        <f>L14*fdc!L2</f>
        <v>74797.126352715539</v>
      </c>
      <c r="N14" s="32"/>
      <c r="O14" s="10">
        <f>C14</f>
        <v>5818.6407599999984</v>
      </c>
      <c r="P14" s="10">
        <f t="shared" si="0"/>
        <v>74797.126352715539</v>
      </c>
      <c r="Q14">
        <f>O14/SUM('Triangle décumulé'!$M$2:$M$12)</f>
        <v>7.5037240811511299E-3</v>
      </c>
    </row>
    <row r="15" spans="2:17" x14ac:dyDescent="0.25">
      <c r="B15" s="31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10"/>
      <c r="P15" s="10"/>
    </row>
    <row r="16" spans="2:17" x14ac:dyDescent="0.25">
      <c r="C16" s="10">
        <f t="shared" ref="C16:M16" si="1">SUM(C4:C14)</f>
        <v>60322.776199999993</v>
      </c>
      <c r="D16" s="10">
        <f t="shared" si="1"/>
        <v>225074.68977931602</v>
      </c>
      <c r="E16" s="10">
        <f t="shared" si="1"/>
        <v>380161.44795392203</v>
      </c>
      <c r="F16" s="10">
        <f t="shared" si="1"/>
        <v>504195.74708555464</v>
      </c>
      <c r="G16" s="10">
        <f t="shared" si="1"/>
        <v>593440.11624158232</v>
      </c>
      <c r="H16" s="10">
        <f t="shared" si="1"/>
        <v>662321.91329396819</v>
      </c>
      <c r="I16" s="10">
        <f t="shared" si="1"/>
        <v>701065.20084672107</v>
      </c>
      <c r="J16" s="10">
        <f t="shared" si="1"/>
        <v>732617.98931900656</v>
      </c>
      <c r="K16" s="10">
        <f t="shared" si="1"/>
        <v>749765.86877608451</v>
      </c>
      <c r="L16" s="10">
        <f t="shared" si="1"/>
        <v>762950.11898413394</v>
      </c>
      <c r="M16" s="10">
        <f t="shared" si="1"/>
        <v>775433.73091449996</v>
      </c>
      <c r="N16" s="33"/>
      <c r="P16" s="10"/>
    </row>
    <row r="18" spans="3:3" x14ac:dyDescent="0.25">
      <c r="C18" s="10"/>
    </row>
  </sheetData>
  <mergeCells count="2">
    <mergeCell ref="C2:M2"/>
    <mergeCell ref="B2:B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2"/>
  <sheetViews>
    <sheetView zoomScale="150" zoomScaleNormal="150" workbookViewId="0">
      <selection sqref="A1:L12"/>
    </sheetView>
  </sheetViews>
  <sheetFormatPr baseColWidth="10" defaultRowHeight="15" x14ac:dyDescent="0.25"/>
  <sheetData>
    <row r="1" spans="1:12" x14ac:dyDescent="0.25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2" x14ac:dyDescent="0.25">
      <c r="A2" s="3">
        <v>2011</v>
      </c>
      <c r="B2" s="8">
        <f>'Cumulative Somme'!B2</f>
        <v>3504</v>
      </c>
      <c r="C2" s="8">
        <f>'Cumulative Somme'!C2</f>
        <v>17838.653549999995</v>
      </c>
      <c r="D2" s="8">
        <f>'Cumulative Somme'!D2</f>
        <v>29762.133099999995</v>
      </c>
      <c r="E2" s="8">
        <f>'Cumulative Somme'!E2</f>
        <v>37354.133099999992</v>
      </c>
      <c r="F2" s="8">
        <f>'Cumulative Somme'!F2</f>
        <v>48113.133099999992</v>
      </c>
      <c r="G2" s="8">
        <f>'Cumulative Somme'!G2</f>
        <v>54288.91958999999</v>
      </c>
      <c r="H2" s="8">
        <f>'Cumulative Somme'!H2</f>
        <v>60990.91958999999</v>
      </c>
      <c r="I2" s="8">
        <f>'Cumulative Somme'!I2</f>
        <v>64953.91958999999</v>
      </c>
      <c r="J2" s="8">
        <f>'Cumulative Somme'!J2</f>
        <v>67075.062649999993</v>
      </c>
      <c r="K2" s="8">
        <f>'Cumulative Somme'!K2</f>
        <v>67961.142739999996</v>
      </c>
      <c r="L2" s="8">
        <f>'Cumulative Somme'!L2</f>
        <v>69073.142739999996</v>
      </c>
    </row>
    <row r="3" spans="1:12" x14ac:dyDescent="0.25">
      <c r="A3" s="3">
        <v>2012</v>
      </c>
      <c r="B3" s="8">
        <f>'Cumulative Somme'!B3</f>
        <v>4774.2421799999993</v>
      </c>
      <c r="C3" s="8">
        <f>'Cumulative Somme'!C3</f>
        <v>14225.851269999999</v>
      </c>
      <c r="D3" s="8">
        <f>'Cumulative Somme'!D3</f>
        <v>24891.851269999999</v>
      </c>
      <c r="E3" s="8">
        <f>'Cumulative Somme'!E3</f>
        <v>38451.851269999999</v>
      </c>
      <c r="F3" s="8">
        <f>'Cumulative Somme'!F3</f>
        <v>45605.978690000004</v>
      </c>
      <c r="G3" s="8">
        <f>'Cumulative Somme'!G3</f>
        <v>54219.978690000004</v>
      </c>
      <c r="H3" s="8">
        <f>'Cumulative Somme'!H3</f>
        <v>57611.978690000004</v>
      </c>
      <c r="I3" s="8">
        <f>'Cumulative Somme'!I3</f>
        <v>61752.559570000005</v>
      </c>
      <c r="J3" s="8">
        <f>'Cumulative Somme'!J3</f>
        <v>62906.742740000002</v>
      </c>
      <c r="K3" s="8">
        <f>'Cumulative Somme'!K3</f>
        <v>64306.326370000002</v>
      </c>
      <c r="L3" s="9">
        <f>K3*fdc!L2</f>
        <v>65358.525200690819</v>
      </c>
    </row>
    <row r="4" spans="1:12" x14ac:dyDescent="0.25">
      <c r="A4" s="3">
        <v>2013</v>
      </c>
      <c r="B4" s="8">
        <f>'Cumulative Somme'!B4</f>
        <v>3821.9183899999998</v>
      </c>
      <c r="C4" s="8">
        <f>'Cumulative Somme'!C4</f>
        <v>12489.918389999999</v>
      </c>
      <c r="D4" s="8">
        <f>'Cumulative Somme'!D4</f>
        <v>28284.918389999999</v>
      </c>
      <c r="E4" s="8">
        <f>'Cumulative Somme'!E4</f>
        <v>39782.62745</v>
      </c>
      <c r="F4" s="8">
        <f>'Cumulative Somme'!F4</f>
        <v>46485.62745</v>
      </c>
      <c r="G4" s="8">
        <f>'Cumulative Somme'!G4</f>
        <v>51429.62745</v>
      </c>
      <c r="H4" s="8">
        <f>'Cumulative Somme'!H4</f>
        <v>53462.045610000001</v>
      </c>
      <c r="I4" s="8">
        <f>'Cumulative Somme'!I4</f>
        <v>54797.987730000001</v>
      </c>
      <c r="J4" s="8">
        <f>'Cumulative Somme'!J4</f>
        <v>55771.010249999999</v>
      </c>
      <c r="K4" s="9">
        <f>J4*fdc!K2</f>
        <v>56751.715006128739</v>
      </c>
      <c r="L4" s="9">
        <f>K4*fdc!L2</f>
        <v>57680.303086647749</v>
      </c>
    </row>
    <row r="5" spans="1:12" x14ac:dyDescent="0.25">
      <c r="A5" s="3">
        <v>2014</v>
      </c>
      <c r="B5" s="8">
        <f>'Cumulative Somme'!B5</f>
        <v>4074</v>
      </c>
      <c r="C5" s="8">
        <f>'Cumulative Somme'!C5</f>
        <v>19021</v>
      </c>
      <c r="D5" s="8">
        <f>'Cumulative Somme'!D5</f>
        <v>35729</v>
      </c>
      <c r="E5" s="8">
        <f>'Cumulative Somme'!E5</f>
        <v>50865</v>
      </c>
      <c r="F5" s="8">
        <f>'Cumulative Somme'!F5</f>
        <v>58417</v>
      </c>
      <c r="G5" s="8">
        <f>'Cumulative Somme'!G5</f>
        <v>62138.268880000003</v>
      </c>
      <c r="H5" s="8">
        <f>'Cumulative Somme'!H5</f>
        <v>63510.562960000003</v>
      </c>
      <c r="I5" s="8">
        <f>'Cumulative Somme'!I5</f>
        <v>64673.568980000004</v>
      </c>
      <c r="J5" s="9">
        <f>I5*fdc!J2</f>
        <v>66187.338203656283</v>
      </c>
      <c r="K5" s="9">
        <f>J5*fdc!K2</f>
        <v>67351.208771552745</v>
      </c>
      <c r="L5" s="9">
        <f>K5*fdc!L2</f>
        <v>68453.228854418208</v>
      </c>
    </row>
    <row r="6" spans="1:12" x14ac:dyDescent="0.25">
      <c r="A6" s="3">
        <v>2015</v>
      </c>
      <c r="B6" s="8">
        <f>'Cumulative Somme'!B6</f>
        <v>5070</v>
      </c>
      <c r="C6" s="8">
        <f>'Cumulative Somme'!C6</f>
        <v>19512</v>
      </c>
      <c r="D6" s="8">
        <f>'Cumulative Somme'!D6</f>
        <v>41560</v>
      </c>
      <c r="E6" s="8">
        <f>'Cumulative Somme'!E6</f>
        <v>51917</v>
      </c>
      <c r="F6" s="8">
        <f>'Cumulative Somme'!F6</f>
        <v>59168.44096</v>
      </c>
      <c r="G6" s="8">
        <f>'Cumulative Somme'!G6</f>
        <v>66278.589760000003</v>
      </c>
      <c r="H6" s="8">
        <f>'Cumulative Somme'!H6</f>
        <v>69647.559760000004</v>
      </c>
      <c r="I6" s="9">
        <f>H6*fdc!I2</f>
        <v>72782.18221460763</v>
      </c>
      <c r="J6" s="9">
        <f>I6*fdc!J2</f>
        <v>74485.744105572507</v>
      </c>
      <c r="K6" s="9">
        <f>J6*fdc!K2</f>
        <v>75795.537906700993</v>
      </c>
      <c r="L6" s="9">
        <f>K6*fdc!L2</f>
        <v>77035.726560895651</v>
      </c>
    </row>
    <row r="7" spans="1:12" x14ac:dyDescent="0.25">
      <c r="A7" s="3">
        <v>2016</v>
      </c>
      <c r="B7" s="8">
        <f>'Cumulative Somme'!B7</f>
        <v>3817</v>
      </c>
      <c r="C7" s="8">
        <f>'Cumulative Somme'!C7</f>
        <v>17940</v>
      </c>
      <c r="D7" s="8">
        <f>'Cumulative Somme'!D7</f>
        <v>27339</v>
      </c>
      <c r="E7" s="8">
        <f>'Cumulative Somme'!E7</f>
        <v>33666.672059999997</v>
      </c>
      <c r="F7" s="8">
        <f>'Cumulative Somme'!F7</f>
        <v>37893.961519999997</v>
      </c>
      <c r="G7" s="8">
        <f>'Cumulative Somme'!G7</f>
        <v>41649.414959999995</v>
      </c>
      <c r="H7" s="9">
        <f>G7*fdc!H2</f>
        <v>44085.745734825199</v>
      </c>
      <c r="I7" s="9">
        <f>H7*fdc!I2</f>
        <v>46069.909558865911</v>
      </c>
      <c r="J7" s="9">
        <f>I7*fdc!J2</f>
        <v>47148.235872485719</v>
      </c>
      <c r="K7" s="9">
        <f>J7*fdc!K2</f>
        <v>47977.313541259457</v>
      </c>
      <c r="L7" s="9">
        <f>K7*fdc!L2</f>
        <v>48762.332310911188</v>
      </c>
    </row>
    <row r="8" spans="1:12" x14ac:dyDescent="0.25">
      <c r="A8" s="3">
        <v>2017</v>
      </c>
      <c r="B8" s="8">
        <f>'Cumulative Somme'!B8</f>
        <v>7838</v>
      </c>
      <c r="C8" s="8">
        <f>'Cumulative Somme'!C8</f>
        <v>23756</v>
      </c>
      <c r="D8" s="8">
        <f>'Cumulative Somme'!D8</f>
        <v>34489.852959999997</v>
      </c>
      <c r="E8" s="8">
        <f>'Cumulative Somme'!E8</f>
        <v>42665.273329999996</v>
      </c>
      <c r="F8" s="8">
        <f>'Cumulative Somme'!F8</f>
        <v>51181.774579999998</v>
      </c>
      <c r="G8" s="9">
        <f>F8*fdc!G2</f>
        <v>57122.546888633973</v>
      </c>
      <c r="H8" s="9">
        <f>G8*fdc!H2</f>
        <v>60463.996439722083</v>
      </c>
      <c r="I8" s="9">
        <f>H8*fdc!I2</f>
        <v>63185.29495453553</v>
      </c>
      <c r="J8" s="9">
        <f>I8*fdc!J2</f>
        <v>64664.229183747455</v>
      </c>
      <c r="K8" s="9">
        <f>J8*fdc!K2</f>
        <v>65801.316656748721</v>
      </c>
      <c r="L8" s="9">
        <f>K8*fdc!L2</f>
        <v>66877.976953680991</v>
      </c>
    </row>
    <row r="9" spans="1:12" x14ac:dyDescent="0.25">
      <c r="A9" s="3">
        <v>2018</v>
      </c>
      <c r="B9" s="8">
        <f>'Cumulative Somme'!B9</f>
        <v>7690</v>
      </c>
      <c r="C9" s="8">
        <f>'Cumulative Somme'!C9</f>
        <v>29440.545599999994</v>
      </c>
      <c r="D9" s="8">
        <f>'Cumulative Somme'!D9</f>
        <v>43027.973869999994</v>
      </c>
      <c r="E9" s="8">
        <f>'Cumulative Somme'!E9</f>
        <v>56870.686200000004</v>
      </c>
      <c r="F9" s="9">
        <f>E9*fdc!F2</f>
        <v>66936.991881329348</v>
      </c>
      <c r="G9" s="9">
        <f>F9*fdc!G2</f>
        <v>74706.504194160501</v>
      </c>
      <c r="H9" s="9">
        <f>G9*fdc!H2</f>
        <v>79076.547697115893</v>
      </c>
      <c r="I9" s="9">
        <f>H9*fdc!I2</f>
        <v>82635.539898686038</v>
      </c>
      <c r="J9" s="9">
        <f>I9*fdc!J2</f>
        <v>84569.732476144316</v>
      </c>
      <c r="K9" s="9">
        <f>J9*fdc!K2</f>
        <v>86056.848067059938</v>
      </c>
      <c r="L9" s="9">
        <f>K9*fdc!L2</f>
        <v>87464.935265014705</v>
      </c>
    </row>
    <row r="10" spans="1:12" x14ac:dyDescent="0.25">
      <c r="A10" s="3">
        <v>2019</v>
      </c>
      <c r="B10" s="8">
        <f>'Cumulative Somme'!B10</f>
        <v>8935</v>
      </c>
      <c r="C10" s="8">
        <f>'Cumulative Somme'!C10</f>
        <v>27985.558659999999</v>
      </c>
      <c r="D10" s="8">
        <f>'Cumulative Somme'!D10</f>
        <v>42675.498189999998</v>
      </c>
      <c r="E10" s="9">
        <f>D10*fdc!E2</f>
        <v>56599.123367089174</v>
      </c>
      <c r="F10" s="9">
        <f>E10*fdc!F2</f>
        <v>66617.361499555918</v>
      </c>
      <c r="G10" s="9">
        <f>F10*fdc!G2</f>
        <v>74349.773666160807</v>
      </c>
      <c r="H10" s="9">
        <f>G10*fdc!H2</f>
        <v>78698.949803643729</v>
      </c>
      <c r="I10" s="9">
        <f>H10*fdc!I2</f>
        <v>82240.947485380457</v>
      </c>
      <c r="J10" s="9">
        <f>I10*fdc!J2</f>
        <v>84165.904112811986</v>
      </c>
      <c r="K10" s="9">
        <f>J10*fdc!K2</f>
        <v>85645.918588026019</v>
      </c>
      <c r="L10" s="9">
        <f>K10*fdc!L2</f>
        <v>87047.282038229314</v>
      </c>
    </row>
    <row r="11" spans="1:12" x14ac:dyDescent="0.25">
      <c r="A11" s="3">
        <v>2020</v>
      </c>
      <c r="B11" s="8">
        <f>'Cumulative Somme'!B11</f>
        <v>4979.9748699999936</v>
      </c>
      <c r="C11" s="8">
        <f>'Cumulative Somme'!C11</f>
        <v>21154.809329999993</v>
      </c>
      <c r="D11" s="9">
        <f>C11*fdc!D2</f>
        <v>35731.440767361688</v>
      </c>
      <c r="E11" s="9">
        <f>D11*fdc!E2</f>
        <v>47389.446165847883</v>
      </c>
      <c r="F11" s="9">
        <f>E11*fdc!F2</f>
        <v>55777.539980941074</v>
      </c>
      <c r="G11" s="9">
        <f>F11*fdc!G2</f>
        <v>62251.75209417216</v>
      </c>
      <c r="H11" s="9">
        <f>G11*fdc!H2</f>
        <v>65893.240445436648</v>
      </c>
      <c r="I11" s="9">
        <f>H11*fdc!I2</f>
        <v>68858.892534596438</v>
      </c>
      <c r="J11" s="9">
        <f>I11*fdc!J2</f>
        <v>70470.624714185324</v>
      </c>
      <c r="K11" s="9">
        <f>J11*fdc!K2</f>
        <v>71709.814689671999</v>
      </c>
      <c r="L11" s="9">
        <f>K11*fdc!L2</f>
        <v>72883.151551295741</v>
      </c>
    </row>
    <row r="12" spans="1:12" x14ac:dyDescent="0.25">
      <c r="A12" s="3">
        <v>2021</v>
      </c>
      <c r="B12" s="8">
        <f>'Cumulative Somme'!B12</f>
        <v>5818.6407599999984</v>
      </c>
      <c r="C12" s="9">
        <f>B12*fdc!C2</f>
        <v>21710.35297931602</v>
      </c>
      <c r="D12" s="9">
        <f>C12*fdc!D2</f>
        <v>36669.779406560359</v>
      </c>
      <c r="E12" s="9">
        <f>D12*fdc!E2</f>
        <v>48633.934142617589</v>
      </c>
      <c r="F12" s="9">
        <f>E12*fdc!F2</f>
        <v>57242.306579756019</v>
      </c>
      <c r="G12" s="9">
        <f>F12*fdc!G2</f>
        <v>63886.537120840767</v>
      </c>
      <c r="H12" s="9">
        <f>G12*fdc!H2</f>
        <v>67623.654115977479</v>
      </c>
      <c r="I12" s="9">
        <f>H12*fdc!I2</f>
        <v>70667.186802334487</v>
      </c>
      <c r="J12" s="9">
        <f>I12*fdc!J2</f>
        <v>72321.244467480879</v>
      </c>
      <c r="K12" s="9">
        <f>J12*fdc!K2</f>
        <v>73592.976646985509</v>
      </c>
      <c r="L12" s="9">
        <f>K12*fdc!L2</f>
        <v>74797.126352715539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8"/>
  <sheetViews>
    <sheetView zoomScale="118" zoomScaleNormal="150" workbookViewId="0">
      <selection activeCell="B19" sqref="B19:L19"/>
    </sheetView>
  </sheetViews>
  <sheetFormatPr baseColWidth="10" defaultRowHeight="15" x14ac:dyDescent="0.25"/>
  <cols>
    <col min="2" max="2" width="11.7109375" bestFit="1" customWidth="1"/>
    <col min="3" max="10" width="12.7109375" bestFit="1" customWidth="1"/>
    <col min="11" max="12" width="13.7109375" bestFit="1" customWidth="1"/>
  </cols>
  <sheetData>
    <row r="1" spans="1:14" x14ac:dyDescent="0.25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t="s">
        <v>6</v>
      </c>
    </row>
    <row r="2" spans="1:14" x14ac:dyDescent="0.25">
      <c r="A2" s="3">
        <v>2011</v>
      </c>
      <c r="B2" s="8">
        <f>'Cumulative Somme'!B2</f>
        <v>3504</v>
      </c>
      <c r="C2" s="8">
        <f>'Reglements  futurs'!D4-'Reglements  futurs'!C4</f>
        <v>14334.653549999995</v>
      </c>
      <c r="D2" s="8">
        <f>'Reglements  futurs'!E4-'Reglements  futurs'!D4</f>
        <v>11923.47955</v>
      </c>
      <c r="E2" s="8">
        <f>'Reglements  futurs'!F4-'Reglements  futurs'!E4</f>
        <v>7591.9999999999964</v>
      </c>
      <c r="F2" s="8">
        <f>'Reglements  futurs'!G4-'Reglements  futurs'!F4</f>
        <v>10759</v>
      </c>
      <c r="G2" s="8">
        <f>'Reglements  futurs'!H4-'Reglements  futurs'!G4</f>
        <v>6175.7864899999986</v>
      </c>
      <c r="H2" s="8">
        <f>'Reglements  futurs'!I4-'Reglements  futurs'!H4</f>
        <v>6702</v>
      </c>
      <c r="I2" s="8">
        <f>'Reglements  futurs'!J4-'Reglements  futurs'!I4</f>
        <v>3963</v>
      </c>
      <c r="J2" s="8">
        <f>'Reglements  futurs'!K4-'Reglements  futurs'!J4</f>
        <v>2121.1430600000022</v>
      </c>
      <c r="K2" s="8">
        <f>'Reglements  futurs'!L4-'Reglements  futurs'!K4</f>
        <v>886.08009000000311</v>
      </c>
      <c r="L2" s="8">
        <f>'Reglements  futurs'!M4-'Reglements  futurs'!L4</f>
        <v>1112</v>
      </c>
      <c r="M2" s="10">
        <f>SUM(B2:L2)</f>
        <v>69073.142739999996</v>
      </c>
      <c r="N2" s="10"/>
    </row>
    <row r="3" spans="1:14" x14ac:dyDescent="0.25">
      <c r="A3" s="3">
        <v>2012</v>
      </c>
      <c r="B3" s="8">
        <f>'Cumulative Somme'!B3</f>
        <v>4774.2421799999993</v>
      </c>
      <c r="C3" s="8">
        <f>'Reglements  futurs'!D5-'Reglements  futurs'!C5</f>
        <v>9451.6090899999999</v>
      </c>
      <c r="D3" s="8">
        <f>'Reglements  futurs'!E5-'Reglements  futurs'!D5</f>
        <v>10666</v>
      </c>
      <c r="E3" s="8">
        <f>'Reglements  futurs'!F5-'Reglements  futurs'!E5</f>
        <v>13560</v>
      </c>
      <c r="F3" s="8">
        <f>'Reglements  futurs'!G5-'Reglements  futurs'!F5</f>
        <v>7154.1274200000043</v>
      </c>
      <c r="G3" s="8">
        <f>'Reglements  futurs'!H5-'Reglements  futurs'!G5</f>
        <v>8614</v>
      </c>
      <c r="H3" s="8">
        <f>'Reglements  futurs'!I5-'Reglements  futurs'!H5</f>
        <v>3392</v>
      </c>
      <c r="I3" s="8">
        <f>'Reglements  futurs'!J5-'Reglements  futurs'!I5</f>
        <v>4140.5808800000013</v>
      </c>
      <c r="J3" s="8">
        <f>'Reglements  futurs'!K5-'Reglements  futurs'!J5</f>
        <v>1154.1831699999966</v>
      </c>
      <c r="K3" s="8">
        <f>'Reglements  futurs'!L5-'Reglements  futurs'!K5</f>
        <v>1399.583630000001</v>
      </c>
      <c r="L3" s="9">
        <f>'Reglements  futurs'!M5-'Reglements  futurs'!L5</f>
        <v>1052.198830690817</v>
      </c>
      <c r="M3" s="10">
        <f t="shared" ref="M3:M12" si="0">SUM(B3:L3)</f>
        <v>65358.525200690819</v>
      </c>
      <c r="N3" s="10"/>
    </row>
    <row r="4" spans="1:14" x14ac:dyDescent="0.25">
      <c r="A4" s="3">
        <v>2013</v>
      </c>
      <c r="B4" s="8">
        <f>'Cumulative Somme'!B4</f>
        <v>3821.9183899999998</v>
      </c>
      <c r="C4" s="8">
        <f>'Reglements  futurs'!D6-'Reglements  futurs'!C6</f>
        <v>8668</v>
      </c>
      <c r="D4" s="8">
        <f>'Reglements  futurs'!E6-'Reglements  futurs'!D6</f>
        <v>15795</v>
      </c>
      <c r="E4" s="8">
        <f>'Reglements  futurs'!F6-'Reglements  futurs'!E6</f>
        <v>11497.709060000001</v>
      </c>
      <c r="F4" s="8">
        <f>'Reglements  futurs'!G6-'Reglements  futurs'!F6</f>
        <v>6703</v>
      </c>
      <c r="G4" s="8">
        <f>'Reglements  futurs'!H6-'Reglements  futurs'!G6</f>
        <v>4944</v>
      </c>
      <c r="H4" s="8">
        <f>'Reglements  futurs'!I6-'Reglements  futurs'!H6</f>
        <v>2032.4181600000011</v>
      </c>
      <c r="I4" s="8">
        <f>'Reglements  futurs'!J6-'Reglements  futurs'!I6</f>
        <v>1335.9421199999997</v>
      </c>
      <c r="J4" s="8">
        <f>'Reglements  futurs'!K6-'Reglements  futurs'!J6</f>
        <v>973.02251999999862</v>
      </c>
      <c r="K4" s="9">
        <f>'Reglements  futurs'!L6-'Reglements  futurs'!K6</f>
        <v>980.70475612873997</v>
      </c>
      <c r="L4" s="9">
        <f>'Reglements  futurs'!M6-'Reglements  futurs'!L6</f>
        <v>928.58808051900996</v>
      </c>
      <c r="M4" s="10">
        <f t="shared" si="0"/>
        <v>57680.303086647749</v>
      </c>
      <c r="N4" s="10"/>
    </row>
    <row r="5" spans="1:14" x14ac:dyDescent="0.25">
      <c r="A5" s="3">
        <v>2014</v>
      </c>
      <c r="B5" s="8">
        <f>'Cumulative Somme'!B5</f>
        <v>4074</v>
      </c>
      <c r="C5" s="8">
        <f>'Reglements  futurs'!D7-'Reglements  futurs'!C7</f>
        <v>14947</v>
      </c>
      <c r="D5" s="8">
        <f>'Reglements  futurs'!E7-'Reglements  futurs'!D7</f>
        <v>16708</v>
      </c>
      <c r="E5" s="8">
        <f>'Reglements  futurs'!F7-'Reglements  futurs'!E7</f>
        <v>15136</v>
      </c>
      <c r="F5" s="8">
        <f>'Reglements  futurs'!G7-'Reglements  futurs'!F7</f>
        <v>7552</v>
      </c>
      <c r="G5" s="8">
        <f>'Reglements  futurs'!H7-'Reglements  futurs'!G7</f>
        <v>3721.2688800000033</v>
      </c>
      <c r="H5" s="8">
        <f>'Reglements  futurs'!I7-'Reglements  futurs'!H7</f>
        <v>1372.2940799999997</v>
      </c>
      <c r="I5" s="8">
        <f>'Reglements  futurs'!J7-'Reglements  futurs'!I7</f>
        <v>1163.0060200000007</v>
      </c>
      <c r="J5" s="9">
        <f>'Reglements  futurs'!K7-'Reglements  futurs'!J7</f>
        <v>1513.7692236562798</v>
      </c>
      <c r="K5" s="9">
        <f>'Reglements  futurs'!L7-'Reglements  futurs'!K7</f>
        <v>1163.8705678964616</v>
      </c>
      <c r="L5" s="9">
        <f>'Reglements  futurs'!M7-'Reglements  futurs'!L7</f>
        <v>1102.0200828654633</v>
      </c>
      <c r="M5" s="10">
        <f t="shared" si="0"/>
        <v>68453.228854418208</v>
      </c>
      <c r="N5" s="10"/>
    </row>
    <row r="6" spans="1:14" x14ac:dyDescent="0.25">
      <c r="A6" s="3">
        <v>2015</v>
      </c>
      <c r="B6" s="8">
        <f>'Cumulative Somme'!B6</f>
        <v>5070</v>
      </c>
      <c r="C6" s="8">
        <f>'Reglements  futurs'!D8-'Reglements  futurs'!C8</f>
        <v>14442</v>
      </c>
      <c r="D6" s="8">
        <f>'Reglements  futurs'!E8-'Reglements  futurs'!D8</f>
        <v>22048</v>
      </c>
      <c r="E6" s="8">
        <f>'Reglements  futurs'!F8-'Reglements  futurs'!E8</f>
        <v>10357</v>
      </c>
      <c r="F6" s="8">
        <f>'Reglements  futurs'!G8-'Reglements  futurs'!F8</f>
        <v>7251.4409599999999</v>
      </c>
      <c r="G6" s="8">
        <f>'Reglements  futurs'!H8-'Reglements  futurs'!G8</f>
        <v>7110.1488000000027</v>
      </c>
      <c r="H6" s="8">
        <f>'Reglements  futurs'!I8-'Reglements  futurs'!H8</f>
        <v>3368.9700000000012</v>
      </c>
      <c r="I6" s="9">
        <f>'Reglements  futurs'!J8-'Reglements  futurs'!I8</f>
        <v>3134.6224546076264</v>
      </c>
      <c r="J6" s="9">
        <f>'Reglements  futurs'!K8-'Reglements  futurs'!J8</f>
        <v>1703.5618909648765</v>
      </c>
      <c r="K6" s="9">
        <f>'Reglements  futurs'!L8-'Reglements  futurs'!K8</f>
        <v>1309.7938011284859</v>
      </c>
      <c r="L6" s="9">
        <f>'Reglements  futurs'!M8-'Reglements  futurs'!L8</f>
        <v>1240.1886541946587</v>
      </c>
      <c r="M6" s="10">
        <f t="shared" si="0"/>
        <v>77035.726560895651</v>
      </c>
      <c r="N6" s="10"/>
    </row>
    <row r="7" spans="1:14" x14ac:dyDescent="0.25">
      <c r="A7" s="3">
        <v>2016</v>
      </c>
      <c r="B7" s="8">
        <f>'Cumulative Somme'!B7</f>
        <v>3817</v>
      </c>
      <c r="C7" s="8">
        <f>'Reglements  futurs'!D9-'Reglements  futurs'!C9</f>
        <v>14123</v>
      </c>
      <c r="D7" s="8">
        <f>'Reglements  futurs'!E9-'Reglements  futurs'!D9</f>
        <v>9399</v>
      </c>
      <c r="E7" s="8">
        <f>'Reglements  futurs'!F9-'Reglements  futurs'!E9</f>
        <v>6327.6720599999971</v>
      </c>
      <c r="F7" s="8">
        <f>'Reglements  futurs'!G9-'Reglements  futurs'!F9</f>
        <v>4227.28946</v>
      </c>
      <c r="G7" s="8">
        <f>'Reglements  futurs'!H9-'Reglements  futurs'!G9</f>
        <v>3755.4534399999975</v>
      </c>
      <c r="H7" s="9">
        <f>'Reglements  futurs'!I9-'Reglements  futurs'!H9</f>
        <v>2436.3307748252046</v>
      </c>
      <c r="I7" s="9">
        <f>'Reglements  futurs'!J9-'Reglements  futurs'!I9</f>
        <v>1984.1638240407119</v>
      </c>
      <c r="J7" s="9">
        <f>'Reglements  futurs'!K9-'Reglements  futurs'!J9</f>
        <v>1078.3263136198075</v>
      </c>
      <c r="K7" s="9">
        <f>'Reglements  futurs'!L9-'Reglements  futurs'!K9</f>
        <v>829.07766877373797</v>
      </c>
      <c r="L7" s="9">
        <f>'Reglements  futurs'!M9-'Reglements  futurs'!L9</f>
        <v>785.01876965173142</v>
      </c>
      <c r="M7" s="10">
        <f t="shared" si="0"/>
        <v>48762.332310911188</v>
      </c>
      <c r="N7" s="10"/>
    </row>
    <row r="8" spans="1:14" x14ac:dyDescent="0.25">
      <c r="A8" s="3">
        <v>2017</v>
      </c>
      <c r="B8" s="8">
        <f>'Cumulative Somme'!B8</f>
        <v>7838</v>
      </c>
      <c r="C8" s="8">
        <f>'Reglements  futurs'!D10-'Reglements  futurs'!C10</f>
        <v>15918</v>
      </c>
      <c r="D8" s="8">
        <f>'Reglements  futurs'!E10-'Reglements  futurs'!D10</f>
        <v>10733.852959999997</v>
      </c>
      <c r="E8" s="8">
        <f>'Reglements  futurs'!F10-'Reglements  futurs'!E10</f>
        <v>8175.4203699999998</v>
      </c>
      <c r="F8" s="8">
        <f>'Reglements  futurs'!G10-'Reglements  futurs'!F10</f>
        <v>8516.5012500000012</v>
      </c>
      <c r="G8" s="9">
        <f>'Reglements  futurs'!H10-'Reglements  futurs'!G10</f>
        <v>5940.7723086339756</v>
      </c>
      <c r="H8" s="9">
        <f>'Reglements  futurs'!I10-'Reglements  futurs'!H10</f>
        <v>3341.4495510881097</v>
      </c>
      <c r="I8" s="9">
        <f>'Reglements  futurs'!J10-'Reglements  futurs'!I10</f>
        <v>2721.2985148134467</v>
      </c>
      <c r="J8" s="9">
        <f>'Reglements  futurs'!K10-'Reglements  futurs'!J10</f>
        <v>1478.9342292119254</v>
      </c>
      <c r="K8" s="9">
        <f>'Reglements  futurs'!L10-'Reglements  futurs'!K10</f>
        <v>1137.0874730012656</v>
      </c>
      <c r="L8" s="9">
        <f>'Reglements  futurs'!M10-'Reglements  futurs'!L10</f>
        <v>1076.6602969322703</v>
      </c>
      <c r="M8" s="10">
        <f t="shared" si="0"/>
        <v>66877.976953680991</v>
      </c>
      <c r="N8" s="10"/>
    </row>
    <row r="9" spans="1:14" x14ac:dyDescent="0.25">
      <c r="A9" s="3">
        <v>2018</v>
      </c>
      <c r="B9" s="8">
        <f>'Cumulative Somme'!B9</f>
        <v>7690</v>
      </c>
      <c r="C9" s="8">
        <f>'Reglements  futurs'!D11-'Reglements  futurs'!C11</f>
        <v>21750.545599999994</v>
      </c>
      <c r="D9" s="8">
        <f>'Reglements  futurs'!E11-'Reglements  futurs'!D11</f>
        <v>13587.42827</v>
      </c>
      <c r="E9" s="8">
        <f>'Reglements  futurs'!F11-'Reglements  futurs'!E11</f>
        <v>13842.712330000009</v>
      </c>
      <c r="F9" s="9">
        <f>'Reglements  futurs'!G11-'Reglements  futurs'!F11</f>
        <v>10066.305681329344</v>
      </c>
      <c r="G9" s="9">
        <f>'Reglements  futurs'!H11-'Reglements  futurs'!G11</f>
        <v>7769.5123128311534</v>
      </c>
      <c r="H9" s="9">
        <f>'Reglements  futurs'!I11-'Reglements  futurs'!H11</f>
        <v>4370.0435029553919</v>
      </c>
      <c r="I9" s="9">
        <f>'Reglements  futurs'!J11-'Reglements  futurs'!I11</f>
        <v>3558.992201570145</v>
      </c>
      <c r="J9" s="9">
        <f>'Reglements  futurs'!K11-'Reglements  futurs'!J11</f>
        <v>1934.1925774582778</v>
      </c>
      <c r="K9" s="9">
        <f>'Reglements  futurs'!L11-'Reglements  futurs'!K11</f>
        <v>1487.1155909156223</v>
      </c>
      <c r="L9" s="9">
        <f>'Reglements  futurs'!M11-'Reglements  futurs'!L11</f>
        <v>1408.0871979547665</v>
      </c>
      <c r="M9" s="10">
        <f t="shared" si="0"/>
        <v>87464.935265014705</v>
      </c>
      <c r="N9" s="10"/>
    </row>
    <row r="10" spans="1:14" x14ac:dyDescent="0.25">
      <c r="A10" s="3">
        <v>2019</v>
      </c>
      <c r="B10" s="8">
        <f>'Cumulative Somme'!B10</f>
        <v>8935</v>
      </c>
      <c r="C10" s="8">
        <f>'Reglements  futurs'!D12-'Reglements  futurs'!C12</f>
        <v>19050.558659999999</v>
      </c>
      <c r="D10" s="8">
        <f>'Reglements  futurs'!E12-'Reglements  futurs'!D12</f>
        <v>14689.93953</v>
      </c>
      <c r="E10" s="9">
        <f>'Reglements  futurs'!F12-'Reglements  futurs'!E12</f>
        <v>13923.625177089176</v>
      </c>
      <c r="F10" s="9">
        <f>'Reglements  futurs'!G12-'Reglements  futurs'!F12</f>
        <v>10018.238132466744</v>
      </c>
      <c r="G10" s="9">
        <f>'Reglements  futurs'!H12-'Reglements  futurs'!G12</f>
        <v>7732.4121666048886</v>
      </c>
      <c r="H10" s="9">
        <f>'Reglements  futurs'!I12-'Reglements  futurs'!H12</f>
        <v>4349.1761374829221</v>
      </c>
      <c r="I10" s="9">
        <f>'Reglements  futurs'!J12-'Reglements  futurs'!I12</f>
        <v>3541.9976817367278</v>
      </c>
      <c r="J10" s="9">
        <f>'Reglements  futurs'!K12-'Reglements  futurs'!J12</f>
        <v>1924.9566274315293</v>
      </c>
      <c r="K10" s="9">
        <f>'Reglements  futurs'!L12-'Reglements  futurs'!K12</f>
        <v>1480.0144752140332</v>
      </c>
      <c r="L10" s="9">
        <f>'Reglements  futurs'!M12-'Reglements  futurs'!L12</f>
        <v>1401.3634502032946</v>
      </c>
      <c r="M10" s="10">
        <f t="shared" si="0"/>
        <v>87047.282038229314</v>
      </c>
      <c r="N10" s="10"/>
    </row>
    <row r="11" spans="1:14" x14ac:dyDescent="0.25">
      <c r="A11" s="3">
        <v>2020</v>
      </c>
      <c r="B11" s="8">
        <f>'Cumulative Somme'!B11</f>
        <v>4979.9748699999936</v>
      </c>
      <c r="C11" s="8">
        <f>'Reglements  futurs'!D13-'Reglements  futurs'!C13</f>
        <v>16174.834459999998</v>
      </c>
      <c r="D11" s="9">
        <f>'Reglements  futurs'!E13-'Reglements  futurs'!D13</f>
        <v>14576.631437361695</v>
      </c>
      <c r="E11" s="9">
        <f>'Reglements  futurs'!F13-'Reglements  futurs'!E13</f>
        <v>11658.005398486195</v>
      </c>
      <c r="F11" s="9">
        <f>'Reglements  futurs'!G13-'Reglements  futurs'!F13</f>
        <v>8388.0938150931906</v>
      </c>
      <c r="G11" s="9">
        <f>'Reglements  futurs'!H13-'Reglements  futurs'!G13</f>
        <v>6474.2121132310858</v>
      </c>
      <c r="H11" s="9">
        <f>'Reglements  futurs'!I13-'Reglements  futurs'!H13</f>
        <v>3641.4883512644883</v>
      </c>
      <c r="I11" s="9">
        <f>'Reglements  futurs'!J13-'Reglements  futurs'!I13</f>
        <v>2965.6520891597902</v>
      </c>
      <c r="J11" s="9">
        <f>'Reglements  futurs'!K13-'Reglements  futurs'!J13</f>
        <v>1611.7321795888856</v>
      </c>
      <c r="K11" s="9">
        <f>'Reglements  futurs'!L13-'Reglements  futurs'!K13</f>
        <v>1239.1899754866754</v>
      </c>
      <c r="L11" s="9">
        <f>'Reglements  futurs'!M13-'Reglements  futurs'!L13</f>
        <v>1173.3368616237422</v>
      </c>
      <c r="M11" s="10">
        <f t="shared" si="0"/>
        <v>72883.151551295741</v>
      </c>
      <c r="N11" s="10"/>
    </row>
    <row r="12" spans="1:14" x14ac:dyDescent="0.25">
      <c r="A12" s="3">
        <v>2021</v>
      </c>
      <c r="B12" s="8">
        <f>'Cumulative Somme'!B12</f>
        <v>5818.6407599999984</v>
      </c>
      <c r="C12" s="9">
        <f>'Reglements  futurs'!D14-'Reglements  futurs'!C14</f>
        <v>15891.712219316021</v>
      </c>
      <c r="D12" s="9">
        <f>'Reglements  futurs'!E14-'Reglements  futurs'!D14</f>
        <v>14959.42642724434</v>
      </c>
      <c r="E12" s="9">
        <f>'Reglements  futurs'!F14-'Reglements  futurs'!E14</f>
        <v>11964.154736057229</v>
      </c>
      <c r="F12" s="9">
        <f>'Reglements  futurs'!G14-'Reglements  futurs'!F14</f>
        <v>8608.3724371384305</v>
      </c>
      <c r="G12" s="9">
        <f>'Reglements  futurs'!H14-'Reglements  futurs'!G14</f>
        <v>6644.2305410847475</v>
      </c>
      <c r="H12" s="9">
        <f>'Reglements  futurs'!I14-'Reglements  futurs'!H14</f>
        <v>3737.1169951367119</v>
      </c>
      <c r="I12" s="9">
        <f>'Reglements  futurs'!J14-'Reglements  futurs'!I14</f>
        <v>3043.5326863570081</v>
      </c>
      <c r="J12" s="9">
        <f>'Reglements  futurs'!K14-'Reglements  futurs'!J14</f>
        <v>1654.0576651463925</v>
      </c>
      <c r="K12" s="9">
        <f>'Reglements  futurs'!L14-'Reglements  futurs'!K14</f>
        <v>1271.73217950463</v>
      </c>
      <c r="L12" s="9">
        <f>'Reglements  futurs'!M14-'Reglements  futurs'!L14</f>
        <v>1204.1497057300294</v>
      </c>
      <c r="M12" s="10">
        <f t="shared" si="0"/>
        <v>74797.126352715539</v>
      </c>
      <c r="N12" s="10"/>
    </row>
    <row r="13" spans="1:14" x14ac:dyDescent="0.25">
      <c r="B13" s="10">
        <f t="shared" ref="B13:L13" si="1">SUM(B2:B12)</f>
        <v>60322.776199999993</v>
      </c>
      <c r="C13" s="10">
        <f t="shared" si="1"/>
        <v>164751.91357931602</v>
      </c>
      <c r="D13" s="10">
        <f t="shared" si="1"/>
        <v>155086.75817460608</v>
      </c>
      <c r="E13" s="10">
        <f t="shared" si="1"/>
        <v>124034.29913163259</v>
      </c>
      <c r="F13" s="10">
        <f t="shared" si="1"/>
        <v>89244.369156027708</v>
      </c>
      <c r="G13" s="10">
        <f t="shared" si="1"/>
        <v>68881.797052385853</v>
      </c>
      <c r="H13" s="10">
        <f t="shared" si="1"/>
        <v>38743.28755275283</v>
      </c>
      <c r="I13" s="10">
        <f t="shared" si="1"/>
        <v>31552.788472285458</v>
      </c>
      <c r="J13" s="10">
        <f t="shared" si="1"/>
        <v>17147.879457077972</v>
      </c>
      <c r="K13" s="10">
        <f t="shared" si="1"/>
        <v>13184.250208049656</v>
      </c>
      <c r="L13" s="10">
        <f t="shared" si="1"/>
        <v>12483.611930365783</v>
      </c>
    </row>
    <row r="14" spans="1:14" x14ac:dyDescent="0.25"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4" x14ac:dyDescent="0.25">
      <c r="B15" s="13">
        <v>0</v>
      </c>
      <c r="C15" s="13">
        <v>1</v>
      </c>
      <c r="D15" s="13">
        <v>2</v>
      </c>
      <c r="E15" s="13">
        <v>3</v>
      </c>
      <c r="F15" s="13">
        <v>4</v>
      </c>
      <c r="G15" s="13">
        <v>5</v>
      </c>
      <c r="H15" s="13">
        <v>6</v>
      </c>
      <c r="I15" s="13">
        <v>7</v>
      </c>
      <c r="J15" s="13">
        <v>8</v>
      </c>
      <c r="K15" s="13">
        <v>9</v>
      </c>
      <c r="L15" s="13">
        <v>10</v>
      </c>
    </row>
    <row r="16" spans="1:14" x14ac:dyDescent="0.25">
      <c r="A16" s="19" t="s">
        <v>5</v>
      </c>
      <c r="B16" s="18">
        <f>SUM(C12,D11,E10,F9,G8,H7,I6,J5,K4,L3)</f>
        <v>69516.672863638873</v>
      </c>
      <c r="C16" s="18">
        <f>SUM(D12,E11,F10,G9,H8,I7,J6,K5,L4,M3)</f>
        <v>118885.34138622842</v>
      </c>
      <c r="D16" s="18">
        <f t="shared" ref="D16:J16" si="2">SUM(E12,F11,G10,H9,I8,J7,K6,L5,M4,N3)</f>
        <v>96346.446019785653</v>
      </c>
      <c r="E16" s="18">
        <f t="shared" si="2"/>
        <v>94992.182296021114</v>
      </c>
      <c r="F16" s="18">
        <f t="shared" si="2"/>
        <v>94719.74195509289</v>
      </c>
      <c r="G16" s="18">
        <f t="shared" si="2"/>
        <v>59953.833910487112</v>
      </c>
      <c r="H16" s="18">
        <f t="shared" si="2"/>
        <v>74421.343492795684</v>
      </c>
      <c r="I16" s="18">
        <f t="shared" si="2"/>
        <v>91759.546355851067</v>
      </c>
      <c r="J16" s="18">
        <f t="shared" si="2"/>
        <v>89492.351079357686</v>
      </c>
      <c r="K16" s="18">
        <f>SUM(L12,M11,N10,O9,P8,Q7,R6,S5,T4,U3)</f>
        <v>74087.301257025771</v>
      </c>
      <c r="L16" s="14"/>
    </row>
    <row r="17" spans="1:13" x14ac:dyDescent="0.25">
      <c r="A17" t="s">
        <v>7</v>
      </c>
      <c r="B17" s="20">
        <f>B13/SUM($M$2:$M$12)</f>
        <v>7.7792303578100658E-2</v>
      </c>
      <c r="C17" s="20">
        <f>C13/SUM($M$2:$M$12)</f>
        <v>0.21246420810843181</v>
      </c>
      <c r="D17" s="20">
        <f t="shared" ref="D17:K17" si="3">D13/SUM($M$2:$M$12)</f>
        <v>0.20000001546451437</v>
      </c>
      <c r="E17" s="20">
        <f t="shared" si="3"/>
        <v>0.15995473782827838</v>
      </c>
      <c r="F17" s="20">
        <f t="shared" si="3"/>
        <v>0.11508961449326979</v>
      </c>
      <c r="G17" s="20">
        <f t="shared" si="3"/>
        <v>8.8830024160995419E-2</v>
      </c>
      <c r="H17" s="20">
        <f t="shared" si="3"/>
        <v>4.9963376634469231E-2</v>
      </c>
      <c r="I17" s="20">
        <f t="shared" si="3"/>
        <v>4.0690502894520718E-2</v>
      </c>
      <c r="J17" s="20">
        <f t="shared" si="3"/>
        <v>2.2113919956583256E-2</v>
      </c>
      <c r="K17" s="20">
        <f t="shared" si="3"/>
        <v>1.7002420300314951E-2</v>
      </c>
      <c r="L17" s="20">
        <f>L13/SUM($M$2:$M$12)</f>
        <v>1.609887658052141E-2</v>
      </c>
    </row>
    <row r="18" spans="1:13" x14ac:dyDescent="0.25">
      <c r="A18" t="s">
        <v>78</v>
      </c>
      <c r="B18" s="23">
        <f>B17*Feuil2!$B$8*(Feuil2!$B$9+Feuil2!$B$10)</f>
        <v>54440.652749622313</v>
      </c>
      <c r="C18" s="23">
        <f>C17*Feuil2!$B$8*(Feuil2!$B$9+Feuil2!$B$10)</f>
        <v>148686.81917539675</v>
      </c>
      <c r="D18" s="23">
        <f>D17*Feuil2!$B$8*(Feuil2!$B$9+Feuil2!$B$10)</f>
        <v>139964.12101219536</v>
      </c>
      <c r="E18" s="23">
        <f>E17*Feuil2!$B$8*(Feuil2!$B$9+Feuil2!$B$10)</f>
        <v>111939.61275389693</v>
      </c>
      <c r="F18" s="23">
        <f>F17*Feuil2!$B$8*(Feuil2!$B$9+Feuil2!$B$10)</f>
        <v>80542.07742319406</v>
      </c>
      <c r="G18" s="23">
        <f>G17*Feuil2!$B$8*(Feuil2!$B$9+Feuil2!$B$10)</f>
        <v>62165.076449165412</v>
      </c>
      <c r="H18" s="23">
        <f>H17*Feuil2!$B$8*(Feuil2!$B$9+Feuil2!$B$10)</f>
        <v>34965.397763609246</v>
      </c>
      <c r="I18" s="23">
        <f>I17*Feuil2!$B$8*(Feuil2!$B$9+Feuil2!$B$10)</f>
        <v>28476.050154037483</v>
      </c>
      <c r="J18" s="23">
        <f>J17*Feuil2!$B$8*(Feuil2!$B$9+Feuil2!$B$10)</f>
        <v>15475.775647659329</v>
      </c>
      <c r="K18" s="23">
        <f>K17*Feuil2!$B$8*(Feuil2!$B$9+Feuil2!$B$10)</f>
        <v>11898.643142033754</v>
      </c>
      <c r="L18" s="23">
        <f>L17*Feuil2!$B$8*(Feuil2!$B$9+Feuil2!$B$10)</f>
        <v>11266.324678241283</v>
      </c>
    </row>
    <row r="19" spans="1:13" x14ac:dyDescent="0.25">
      <c r="B19" s="23">
        <v>8.8999999999999996E-2</v>
      </c>
      <c r="C19" s="23">
        <v>8.4000000000000005E-2</v>
      </c>
      <c r="D19" s="23">
        <v>7.0000000000000007E-2</v>
      </c>
      <c r="E19" s="23">
        <v>8.7999999999999995E-2</v>
      </c>
      <c r="F19" s="23">
        <v>0.99</v>
      </c>
      <c r="G19" s="23">
        <v>6.2E-2</v>
      </c>
      <c r="H19" s="23">
        <v>8.5999999999999993E-2</v>
      </c>
      <c r="I19" s="23">
        <v>0.11</v>
      </c>
      <c r="J19" s="23">
        <v>0.11</v>
      </c>
      <c r="K19" s="23">
        <v>9.2999999999999999E-2</v>
      </c>
      <c r="L19" s="23">
        <v>9.6000000000000002E-2</v>
      </c>
      <c r="M19" s="23"/>
    </row>
    <row r="20" spans="1:13" x14ac:dyDescent="0.25">
      <c r="A20" t="s">
        <v>10</v>
      </c>
      <c r="B20">
        <v>1.6199999999999999E-2</v>
      </c>
      <c r="C20">
        <v>1.7229999999999999E-2</v>
      </c>
      <c r="D20">
        <v>1.8259999999999998E-2</v>
      </c>
      <c r="E20">
        <v>1.9519999999999999E-2</v>
      </c>
      <c r="F20">
        <v>1.9890000000000001E-2</v>
      </c>
      <c r="G20">
        <v>2.0760000000000001E-2</v>
      </c>
      <c r="H20">
        <v>2.12E-2</v>
      </c>
      <c r="I20">
        <v>2.198E-2</v>
      </c>
      <c r="J20">
        <v>2.2669999999999999E-2</v>
      </c>
      <c r="K20">
        <v>2.351E-2</v>
      </c>
      <c r="L20">
        <v>2.4140000000000002E-2</v>
      </c>
    </row>
    <row r="21" spans="1:13" x14ac:dyDescent="0.25">
      <c r="B21" s="14">
        <f>B19/((1+B20)^B15)</f>
        <v>8.8999999999999996E-2</v>
      </c>
      <c r="C21" s="14">
        <f t="shared" ref="C21:L21" si="4">C19/((1+C20)^C15)</f>
        <v>8.2577194931333128E-2</v>
      </c>
      <c r="D21" s="14">
        <f t="shared" si="4"/>
        <v>6.7511953123431057E-2</v>
      </c>
      <c r="E21" s="14">
        <f t="shared" si="4"/>
        <v>8.3041545402245162E-2</v>
      </c>
      <c r="F21" s="14">
        <f t="shared" si="4"/>
        <v>0.91500161450005002</v>
      </c>
      <c r="G21" s="14">
        <f t="shared" si="4"/>
        <v>5.594657097707556E-2</v>
      </c>
      <c r="H21" s="14">
        <f t="shared" si="4"/>
        <v>7.5828700681485742E-2</v>
      </c>
      <c r="I21" s="14">
        <f t="shared" si="4"/>
        <v>9.4470433352129041E-2</v>
      </c>
      <c r="J21" s="14">
        <f t="shared" si="4"/>
        <v>9.1940858828637395E-2</v>
      </c>
      <c r="K21" s="14">
        <f t="shared" si="4"/>
        <v>7.5449112693207795E-2</v>
      </c>
      <c r="L21" s="14">
        <f t="shared" si="4"/>
        <v>7.5627186720566397E-2</v>
      </c>
      <c r="M21" s="14">
        <f>SUM(C21:L21)</f>
        <v>1.6173951712101613</v>
      </c>
    </row>
    <row r="22" spans="1:13" x14ac:dyDescent="0.25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3" x14ac:dyDescent="0.25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3" x14ac:dyDescent="0.25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3" x14ac:dyDescent="0.2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3" x14ac:dyDescent="0.25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3" x14ac:dyDescent="0.25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3" x14ac:dyDescent="0.25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5"/>
  <sheetViews>
    <sheetView zoomScale="150" zoomScaleNormal="150" workbookViewId="0">
      <selection activeCell="B2" sqref="B2"/>
    </sheetView>
  </sheetViews>
  <sheetFormatPr baseColWidth="10" defaultRowHeight="15" x14ac:dyDescent="0.25"/>
  <cols>
    <col min="2" max="2" width="11.28515625" bestFit="1" customWidth="1"/>
  </cols>
  <sheetData>
    <row r="1" spans="1:5" x14ac:dyDescent="0.25">
      <c r="A1" s="1"/>
      <c r="B1" s="15" t="s">
        <v>2</v>
      </c>
    </row>
    <row r="2" spans="1:5" x14ac:dyDescent="0.25">
      <c r="A2" s="3">
        <v>2011</v>
      </c>
      <c r="B2" s="11">
        <f>'Reglements  futurs'!M4-'Reglements  futurs'!M4</f>
        <v>0</v>
      </c>
    </row>
    <row r="3" spans="1:5" x14ac:dyDescent="0.25">
      <c r="A3" s="3">
        <v>2012</v>
      </c>
      <c r="B3" s="11">
        <f>'Reglements  futurs'!M5-'Reglements  futurs'!L5</f>
        <v>1052.198830690817</v>
      </c>
    </row>
    <row r="4" spans="1:5" x14ac:dyDescent="0.25">
      <c r="A4" s="3">
        <v>2013</v>
      </c>
      <c r="B4" s="11">
        <f>'Reglements  futurs'!M6-'Reglements  futurs'!K6</f>
        <v>1909.2928366477499</v>
      </c>
    </row>
    <row r="5" spans="1:5" x14ac:dyDescent="0.25">
      <c r="A5" s="3">
        <v>2014</v>
      </c>
      <c r="B5" s="11">
        <f>'Reglements  futurs'!M7-'Reglements  futurs'!J7</f>
        <v>3779.6598744182047</v>
      </c>
    </row>
    <row r="6" spans="1:5" x14ac:dyDescent="0.25">
      <c r="A6" s="3">
        <v>2015</v>
      </c>
      <c r="B6" s="11">
        <f>'Reglements  futurs'!M8-'Reglements  futurs'!I8</f>
        <v>7388.1668008956476</v>
      </c>
    </row>
    <row r="7" spans="1:5" x14ac:dyDescent="0.25">
      <c r="A7" s="3">
        <v>2016</v>
      </c>
      <c r="B7" s="11">
        <f>'Reglements  futurs'!M9-'Reglements  futurs'!H9</f>
        <v>7112.9173509111934</v>
      </c>
    </row>
    <row r="8" spans="1:5" x14ac:dyDescent="0.25">
      <c r="A8" s="3">
        <v>2017</v>
      </c>
      <c r="B8" s="11">
        <f>'Reglements  futurs'!M10-'Reglements  futurs'!G10</f>
        <v>15696.202373680993</v>
      </c>
    </row>
    <row r="9" spans="1:5" x14ac:dyDescent="0.25">
      <c r="A9" s="3">
        <v>2018</v>
      </c>
      <c r="B9" s="11">
        <f>'Reglements  futurs'!M11-'Reglements  futurs'!F11</f>
        <v>30594.249065014701</v>
      </c>
    </row>
    <row r="10" spans="1:5" x14ac:dyDescent="0.25">
      <c r="A10" s="3">
        <v>2019</v>
      </c>
      <c r="B10" s="11">
        <f>'Reglements  futurs'!M12-'Reglements  futurs'!E12</f>
        <v>44371.783848229315</v>
      </c>
    </row>
    <row r="11" spans="1:5" x14ac:dyDescent="0.25">
      <c r="A11" s="3">
        <v>2020</v>
      </c>
      <c r="B11" s="11">
        <f>'Reglements  futurs'!M13-'Reglements  futurs'!D13</f>
        <v>51728.342221295752</v>
      </c>
    </row>
    <row r="12" spans="1:5" x14ac:dyDescent="0.25">
      <c r="A12" s="3">
        <v>2021</v>
      </c>
      <c r="B12" s="11">
        <f>'Reglements  futurs'!M14-'Reglements  futurs'!C14</f>
        <v>68978.485592715544</v>
      </c>
    </row>
    <row r="13" spans="1:5" x14ac:dyDescent="0.25">
      <c r="A13" t="s">
        <v>1</v>
      </c>
      <c r="B13" s="12">
        <f>SUM(B2:B12)</f>
        <v>232611.29879449995</v>
      </c>
    </row>
    <row r="15" spans="1:5" x14ac:dyDescent="0.25">
      <c r="E15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ZC 31-12-2021</vt:lpstr>
      <vt:lpstr>triangle</vt:lpstr>
      <vt:lpstr>Cumulative Somme</vt:lpstr>
      <vt:lpstr>fdi</vt:lpstr>
      <vt:lpstr>fdc</vt:lpstr>
      <vt:lpstr>Reglements  futurs</vt:lpstr>
      <vt:lpstr>Feuil5</vt:lpstr>
      <vt:lpstr>Triangle décumulé</vt:lpstr>
      <vt:lpstr>Reserve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Clovis</dc:creator>
  <cp:lastModifiedBy>LENOVO</cp:lastModifiedBy>
  <dcterms:created xsi:type="dcterms:W3CDTF">2022-06-21T13:52:38Z</dcterms:created>
  <dcterms:modified xsi:type="dcterms:W3CDTF">2023-06-15T10:19:33Z</dcterms:modified>
</cp:coreProperties>
</file>