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-Ismail\Desktop\Risk-based-solvency\Application Bs4\Data\"/>
    </mc:Choice>
  </mc:AlternateContent>
  <bookViews>
    <workbookView xWindow="0" yWindow="0" windowWidth="27315" windowHeight="15360" firstSheet="8" activeTab="10"/>
  </bookViews>
  <sheets>
    <sheet name="ZC 31-12-2021" sheetId="11" r:id="rId1"/>
    <sheet name="triangle" sheetId="1" r:id="rId2"/>
    <sheet name="Cumulative Somme" sheetId="2" r:id="rId3"/>
    <sheet name="fdi" sheetId="3" r:id="rId4"/>
    <sheet name="fdc" sheetId="4" r:id="rId5"/>
    <sheet name="Reglements  futurs" sheetId="5" r:id="rId6"/>
    <sheet name="Feuil5" sheetId="10" r:id="rId7"/>
    <sheet name="Triangle décumulé" sheetId="7" r:id="rId8"/>
    <sheet name="Reserve" sheetId="6" r:id="rId9"/>
    <sheet name="Feuil2" sheetId="12" r:id="rId10"/>
    <sheet name="Feuil3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3" l="1"/>
  <c r="D9" i="13"/>
  <c r="E9" i="13"/>
  <c r="F9" i="13"/>
  <c r="G9" i="13"/>
  <c r="H9" i="13"/>
  <c r="I9" i="13"/>
  <c r="J9" i="13"/>
  <c r="K9" i="13"/>
  <c r="L9" i="13"/>
  <c r="C9" i="13"/>
  <c r="B4" i="13"/>
  <c r="B12" i="12"/>
  <c r="L21" i="7"/>
  <c r="K21" i="7"/>
  <c r="J21" i="7"/>
  <c r="I21" i="7"/>
  <c r="H21" i="7"/>
  <c r="G21" i="7"/>
  <c r="F21" i="7"/>
  <c r="E21" i="7"/>
  <c r="D21" i="7"/>
  <c r="C21" i="7"/>
  <c r="B21" i="7"/>
  <c r="C17" i="7"/>
  <c r="L18" i="7"/>
  <c r="K18" i="7"/>
  <c r="J18" i="7"/>
  <c r="I18" i="7"/>
  <c r="H18" i="7"/>
  <c r="G18" i="7"/>
  <c r="F18" i="7"/>
  <c r="E18" i="7"/>
  <c r="D18" i="7"/>
  <c r="C18" i="7"/>
  <c r="B18" i="7"/>
  <c r="B11" i="12"/>
  <c r="B8" i="12"/>
  <c r="C5" i="12"/>
  <c r="B5" i="12"/>
  <c r="M21" i="7" l="1"/>
  <c r="B7" i="12"/>
  <c r="D10" i="4"/>
  <c r="E10" i="4"/>
  <c r="F10" i="4"/>
  <c r="G10" i="4"/>
  <c r="H10" i="4"/>
  <c r="I10" i="4"/>
  <c r="J10" i="4"/>
  <c r="K10" i="4"/>
  <c r="L10" i="4"/>
  <c r="C10" i="4"/>
  <c r="C3" i="4"/>
  <c r="D3" i="4"/>
  <c r="E3" i="4"/>
  <c r="F3" i="4"/>
  <c r="G3" i="4"/>
  <c r="H3" i="4"/>
  <c r="I3" i="4"/>
  <c r="J3" i="4"/>
  <c r="K3" i="4"/>
  <c r="L3" i="4"/>
  <c r="N3" i="5"/>
  <c r="N4" i="5"/>
  <c r="N5" i="5"/>
  <c r="N6" i="5"/>
  <c r="N7" i="5"/>
  <c r="N8" i="5"/>
  <c r="N9" i="5"/>
  <c r="N10" i="5"/>
  <c r="N11" i="5"/>
  <c r="N12" i="5"/>
  <c r="N2" i="5"/>
  <c r="M12" i="5"/>
  <c r="M11" i="5"/>
  <c r="M10" i="5"/>
  <c r="M9" i="5"/>
  <c r="M8" i="5"/>
  <c r="M7" i="5"/>
  <c r="M6" i="5"/>
  <c r="M5" i="5"/>
  <c r="M4" i="5"/>
  <c r="M3" i="5"/>
  <c r="M2" i="5"/>
  <c r="B13" i="5"/>
  <c r="B2" i="7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B13" i="7" l="1"/>
  <c r="C3" i="7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L3" i="5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J6" i="5"/>
  <c r="K6" i="5" s="1"/>
  <c r="G9" i="5"/>
  <c r="F9" i="7"/>
  <c r="K5" i="5"/>
  <c r="J5" i="7"/>
  <c r="E11" i="5"/>
  <c r="D11" i="7"/>
  <c r="L4" i="5"/>
  <c r="L4" i="7" s="1"/>
  <c r="K4" i="7"/>
  <c r="M4" i="7" s="1"/>
  <c r="I7" i="5"/>
  <c r="H7" i="7"/>
  <c r="F10" i="5"/>
  <c r="E10" i="7"/>
  <c r="B3" i="6"/>
  <c r="L3" i="7"/>
  <c r="M3" i="7" s="1"/>
  <c r="I8" i="5"/>
  <c r="H8" i="7"/>
  <c r="D12" i="5"/>
  <c r="D13" i="5" s="1"/>
  <c r="C12" i="7"/>
  <c r="C13" i="7" s="1"/>
  <c r="B4" i="6"/>
  <c r="B16" i="7" l="1"/>
  <c r="J6" i="7"/>
  <c r="J7" i="5"/>
  <c r="I7" i="7"/>
  <c r="G10" i="5"/>
  <c r="F10" i="7"/>
  <c r="L5" i="5"/>
  <c r="K5" i="7"/>
  <c r="F11" i="5"/>
  <c r="E11" i="7"/>
  <c r="H9" i="5"/>
  <c r="G9" i="7"/>
  <c r="J8" i="5"/>
  <c r="I8" i="7"/>
  <c r="L6" i="5"/>
  <c r="L6" i="7" s="1"/>
  <c r="K6" i="7"/>
  <c r="E12" i="5"/>
  <c r="E13" i="5" s="1"/>
  <c r="D12" i="7"/>
  <c r="C16" i="7" l="1"/>
  <c r="M6" i="7"/>
  <c r="D13" i="7"/>
  <c r="B6" i="6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E13" i="7" s="1"/>
  <c r="M5" i="7" l="1"/>
  <c r="D16" i="7"/>
  <c r="H11" i="5"/>
  <c r="G11" i="7"/>
  <c r="L7" i="5"/>
  <c r="K7" i="7"/>
  <c r="J9" i="5"/>
  <c r="I9" i="7"/>
  <c r="I10" i="5"/>
  <c r="H10" i="7"/>
  <c r="L8" i="5"/>
  <c r="B8" i="6" s="1"/>
  <c r="K8" i="7"/>
  <c r="G12" i="5"/>
  <c r="G13" i="5" s="1"/>
  <c r="F12" i="7"/>
  <c r="E16" i="7" l="1"/>
  <c r="F13" i="7"/>
  <c r="J10" i="5"/>
  <c r="I10" i="7"/>
  <c r="L7" i="7"/>
  <c r="M7" i="7" s="1"/>
  <c r="B7" i="6"/>
  <c r="L8" i="7"/>
  <c r="M8" i="7" s="1"/>
  <c r="K9" i="5"/>
  <c r="J9" i="7"/>
  <c r="I11" i="5"/>
  <c r="H11" i="7"/>
  <c r="H12" i="5"/>
  <c r="H13" i="5" s="1"/>
  <c r="G12" i="7"/>
  <c r="F16" i="7" l="1"/>
  <c r="G13" i="7"/>
  <c r="J11" i="5"/>
  <c r="I11" i="7"/>
  <c r="L9" i="5"/>
  <c r="K9" i="7"/>
  <c r="K10" i="5"/>
  <c r="J10" i="7"/>
  <c r="I12" i="5"/>
  <c r="I13" i="5" s="1"/>
  <c r="H12" i="7"/>
  <c r="G16" i="7" l="1"/>
  <c r="H13" i="7"/>
  <c r="L9" i="7"/>
  <c r="M9" i="7" s="1"/>
  <c r="B9" i="6"/>
  <c r="L10" i="5"/>
  <c r="K10" i="7"/>
  <c r="K11" i="5"/>
  <c r="J11" i="7"/>
  <c r="J12" i="5"/>
  <c r="J13" i="5" s="1"/>
  <c r="I12" i="7"/>
  <c r="H16" i="7" l="1"/>
  <c r="I13" i="7"/>
  <c r="L11" i="5"/>
  <c r="K11" i="7"/>
  <c r="L10" i="7"/>
  <c r="M10" i="7" s="1"/>
  <c r="B10" i="6"/>
  <c r="K12" i="5"/>
  <c r="K13" i="5" s="1"/>
  <c r="J12" i="7"/>
  <c r="I16" i="7" l="1"/>
  <c r="J13" i="7"/>
  <c r="L11" i="7"/>
  <c r="M11" i="7" s="1"/>
  <c r="B11" i="6"/>
  <c r="L12" i="5"/>
  <c r="L13" i="5" s="1"/>
  <c r="K12" i="7"/>
  <c r="J16" i="7" l="1"/>
  <c r="K13" i="7"/>
  <c r="L12" i="7"/>
  <c r="B12" i="6"/>
  <c r="B13" i="6" s="1"/>
  <c r="K16" i="7" l="1"/>
  <c r="L13" i="7"/>
  <c r="M12" i="7"/>
  <c r="O4" i="5" s="1"/>
  <c r="K17" i="7"/>
  <c r="O2" i="5"/>
  <c r="O10" i="5"/>
  <c r="O11" i="5" l="1"/>
  <c r="O9" i="5"/>
  <c r="B17" i="7"/>
  <c r="D17" i="7"/>
  <c r="E17" i="7"/>
  <c r="G17" i="7"/>
  <c r="I17" i="7"/>
  <c r="F17" i="7"/>
  <c r="H17" i="7"/>
  <c r="J17" i="7"/>
  <c r="O8" i="5"/>
  <c r="O6" i="5"/>
  <c r="O3" i="5"/>
  <c r="L17" i="7"/>
  <c r="O12" i="5"/>
  <c r="O7" i="5"/>
  <c r="O5" i="5"/>
</calcChain>
</file>

<file path=xl/sharedStrings.xml><?xml version="1.0" encoding="utf-8"?>
<sst xmlns="http://schemas.openxmlformats.org/spreadsheetml/2006/main" count="90" uniqueCount="81">
  <si>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</si>
  <si>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</si>
  <si>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</si>
  <si>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</si>
  <si>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</si>
  <si>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</si>
  <si>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</si>
  <si>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</si>
  <si>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</si>
  <si>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</si>
  <si>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ZC</t>
  </si>
  <si>
    <t>Maturité</t>
  </si>
  <si>
    <t>Taux zéro coupon</t>
  </si>
  <si>
    <t>Taux zéro coupon (%)</t>
  </si>
  <si>
    <t>Taux actuariel</t>
  </si>
  <si>
    <t>Taux actuariel (%)</t>
  </si>
  <si>
    <t>1,62%</t>
  </si>
  <si>
    <t>1,723%</t>
  </si>
  <si>
    <t>1,722%</t>
  </si>
  <si>
    <t>1,826%</t>
  </si>
  <si>
    <t>1,824%</t>
  </si>
  <si>
    <t>1,952%</t>
  </si>
  <si>
    <t>1,946%</t>
  </si>
  <si>
    <t>1,989%</t>
  </si>
  <si>
    <t>1,983%</t>
  </si>
  <si>
    <t>2,076%</t>
  </si>
  <si>
    <t>2,066%</t>
  </si>
  <si>
    <t>2,12%</t>
  </si>
  <si>
    <t>2,109%</t>
  </si>
  <si>
    <t>2,198%</t>
  </si>
  <si>
    <t>2,182%</t>
  </si>
  <si>
    <t>2,267%</t>
  </si>
  <si>
    <t>2,246%</t>
  </si>
  <si>
    <t>2,351%</t>
  </si>
  <si>
    <t>2,323%</t>
  </si>
  <si>
    <t>2,414%</t>
  </si>
  <si>
    <t>2,38%</t>
  </si>
  <si>
    <t>2,491%</t>
  </si>
  <si>
    <t>2,449%</t>
  </si>
  <si>
    <t>2,493%</t>
  </si>
  <si>
    <t>2,453%</t>
  </si>
  <si>
    <t>2,532%</t>
  </si>
  <si>
    <t>2,488%</t>
  </si>
  <si>
    <t>2,591%</t>
  </si>
  <si>
    <t>2,539%</t>
  </si>
  <si>
    <t>2,653%</t>
  </si>
  <si>
    <t>2,726%</t>
  </si>
  <si>
    <t>2,651%</t>
  </si>
  <si>
    <t>2,873%</t>
  </si>
  <si>
    <t>2,765%</t>
  </si>
  <si>
    <t>2,972%</t>
  </si>
  <si>
    <t>2,842%</t>
  </si>
  <si>
    <t>3,009%</t>
  </si>
  <si>
    <t>3,046%</t>
  </si>
  <si>
    <t>2,903%</t>
  </si>
  <si>
    <t>3,083%</t>
  </si>
  <si>
    <t>2,933%</t>
  </si>
  <si>
    <t>3,122%</t>
  </si>
  <si>
    <t>2,963%</t>
  </si>
  <si>
    <t>3,162%</t>
  </si>
  <si>
    <t>2,993%</t>
  </si>
  <si>
    <t>3,212%</t>
  </si>
  <si>
    <t>3,029%</t>
  </si>
  <si>
    <t>3,273%</t>
  </si>
  <si>
    <t>3,071%</t>
  </si>
  <si>
    <t>3,336%</t>
  </si>
  <si>
    <t>3,113%</t>
  </si>
  <si>
    <t>3,402%</t>
  </si>
  <si>
    <t>3,155%</t>
  </si>
  <si>
    <t>3,469%</t>
  </si>
  <si>
    <t>3,197%</t>
  </si>
  <si>
    <t>PA</t>
  </si>
  <si>
    <t>S/P</t>
  </si>
  <si>
    <t>PPNA</t>
  </si>
  <si>
    <t>PF</t>
  </si>
  <si>
    <t>PF*</t>
  </si>
  <si>
    <t>BE prime</t>
  </si>
  <si>
    <t>cad act</t>
  </si>
  <si>
    <t>frfpHat</t>
  </si>
  <si>
    <t>Cad</t>
  </si>
  <si>
    <t>Cad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</si>
</sst>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ont="1" applyFill="1" applyBorder="1"/>
    <xf numFmtId="2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4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" sqref="C3:C12"/>
    </sheetView>
  </sheetViews>
  <sheetFormatPr baseColWidth="10" defaultRowHeight="15" x14ac:dyDescent="0.25"/>
  <cols>
    <col min="3" max="3" width="16.5703125" bestFit="1" customWidth="1"/>
    <col min="4" max="4" width="20" bestFit="1" customWidth="1"/>
    <col min="5" max="5" width="13.28515625" bestFit="1" customWidth="1"/>
    <col min="6" max="6" width="16.85546875" bestFit="1" customWidth="1"/>
  </cols>
  <sheetData>
    <row r="1" spans="1:6" x14ac:dyDescent="0.25">
      <c r="A1" s="21"/>
      <c r="B1" s="22"/>
      <c r="C1" s="22"/>
      <c r="D1" s="22"/>
      <c r="E1" s="22"/>
      <c r="F1" s="22"/>
    </row>
    <row r="2" spans="1:6" x14ac:dyDescent="0.25">
      <c r="A2" s="23"/>
      <c r="B2" s="24" t="s">
        <v>11</v>
      </c>
      <c r="C2" s="24" t="s">
        <v>12</v>
      </c>
      <c r="D2" s="24" t="s">
        <v>13</v>
      </c>
      <c r="E2" s="24" t="s">
        <v>14</v>
      </c>
      <c r="F2" s="24" t="s">
        <v>15</v>
      </c>
    </row>
    <row r="3" spans="1:6" x14ac:dyDescent="0.25">
      <c r="A3" s="25">
        <v>1</v>
      </c>
      <c r="B3" s="23">
        <v>1</v>
      </c>
      <c r="C3" s="23">
        <v>1.6199999999999999E-2</v>
      </c>
      <c r="D3" s="23" t="s">
        <v>16</v>
      </c>
      <c r="E3" s="23">
        <v>1.6199999999999999E-2</v>
      </c>
      <c r="F3" s="23" t="s">
        <v>16</v>
      </c>
    </row>
    <row r="4" spans="1:6" x14ac:dyDescent="0.25">
      <c r="A4" s="25">
        <v>2</v>
      </c>
      <c r="B4" s="23">
        <v>2</v>
      </c>
      <c r="C4" s="23">
        <v>1.7229999999999999E-2</v>
      </c>
      <c r="D4" s="23" t="s">
        <v>17</v>
      </c>
      <c r="E4" s="23">
        <v>1.7219999999999999E-2</v>
      </c>
      <c r="F4" s="23" t="s">
        <v>18</v>
      </c>
    </row>
    <row r="5" spans="1:6" x14ac:dyDescent="0.25">
      <c r="A5" s="25">
        <v>3</v>
      </c>
      <c r="B5" s="23">
        <v>3</v>
      </c>
      <c r="C5" s="23">
        <v>1.8259999999999998E-2</v>
      </c>
      <c r="D5" s="23" t="s">
        <v>19</v>
      </c>
      <c r="E5" s="23">
        <v>1.8239999999999999E-2</v>
      </c>
      <c r="F5" s="23" t="s">
        <v>20</v>
      </c>
    </row>
    <row r="6" spans="1:6" x14ac:dyDescent="0.25">
      <c r="A6" s="25">
        <v>4</v>
      </c>
      <c r="B6" s="23">
        <v>4</v>
      </c>
      <c r="C6" s="23">
        <v>1.9519999999999999E-2</v>
      </c>
      <c r="D6" s="23" t="s">
        <v>21</v>
      </c>
      <c r="E6" s="23">
        <v>1.9460000000000002E-2</v>
      </c>
      <c r="F6" s="23" t="s">
        <v>22</v>
      </c>
    </row>
    <row r="7" spans="1:6" x14ac:dyDescent="0.25">
      <c r="A7" s="25">
        <v>5</v>
      </c>
      <c r="B7" s="23">
        <v>5</v>
      </c>
      <c r="C7" s="23">
        <v>1.9890000000000001E-2</v>
      </c>
      <c r="D7" s="23" t="s">
        <v>23</v>
      </c>
      <c r="E7" s="23">
        <v>1.983E-2</v>
      </c>
      <c r="F7" s="23" t="s">
        <v>24</v>
      </c>
    </row>
    <row r="8" spans="1:6" x14ac:dyDescent="0.25">
      <c r="A8" s="25">
        <v>6</v>
      </c>
      <c r="B8" s="23">
        <v>6</v>
      </c>
      <c r="C8" s="23">
        <v>2.0760000000000001E-2</v>
      </c>
      <c r="D8" s="23" t="s">
        <v>25</v>
      </c>
      <c r="E8" s="23">
        <v>2.0660000000000001E-2</v>
      </c>
      <c r="F8" s="23" t="s">
        <v>26</v>
      </c>
    </row>
    <row r="9" spans="1:6" x14ac:dyDescent="0.25">
      <c r="A9" s="25">
        <v>7</v>
      </c>
      <c r="B9" s="23">
        <v>7</v>
      </c>
      <c r="C9" s="23">
        <v>2.12E-2</v>
      </c>
      <c r="D9" s="23" t="s">
        <v>27</v>
      </c>
      <c r="E9" s="23">
        <v>2.1090000000000001E-2</v>
      </c>
      <c r="F9" s="23" t="s">
        <v>28</v>
      </c>
    </row>
    <row r="10" spans="1:6" x14ac:dyDescent="0.25">
      <c r="A10" s="25">
        <v>8</v>
      </c>
      <c r="B10" s="23">
        <v>8</v>
      </c>
      <c r="C10" s="23">
        <v>2.198E-2</v>
      </c>
      <c r="D10" s="23" t="s">
        <v>29</v>
      </c>
      <c r="E10" s="23">
        <v>2.1819999999999999E-2</v>
      </c>
      <c r="F10" s="23" t="s">
        <v>30</v>
      </c>
    </row>
    <row r="11" spans="1:6" x14ac:dyDescent="0.25">
      <c r="A11" s="25">
        <v>9</v>
      </c>
      <c r="B11" s="23">
        <v>9</v>
      </c>
      <c r="C11" s="23">
        <v>2.2669999999999999E-2</v>
      </c>
      <c r="D11" s="23" t="s">
        <v>31</v>
      </c>
      <c r="E11" s="23">
        <v>2.2460000000000001E-2</v>
      </c>
      <c r="F11" s="23" t="s">
        <v>32</v>
      </c>
    </row>
    <row r="12" spans="1:6" x14ac:dyDescent="0.25">
      <c r="A12" s="25">
        <v>10</v>
      </c>
      <c r="B12" s="23">
        <v>10</v>
      </c>
      <c r="C12" s="23">
        <v>2.351E-2</v>
      </c>
      <c r="D12" s="23" t="s">
        <v>33</v>
      </c>
      <c r="E12" s="23">
        <v>2.3230000000000001E-2</v>
      </c>
      <c r="F12" s="23" t="s">
        <v>34</v>
      </c>
    </row>
    <row r="13" spans="1:6" x14ac:dyDescent="0.25">
      <c r="A13" s="25">
        <v>11</v>
      </c>
      <c r="B13" s="23">
        <v>11</v>
      </c>
      <c r="C13" s="23">
        <v>2.4140000000000002E-2</v>
      </c>
      <c r="D13" s="23" t="s">
        <v>35</v>
      </c>
      <c r="E13" s="23">
        <v>2.3800000000000002E-2</v>
      </c>
      <c r="F13" s="23" t="s">
        <v>36</v>
      </c>
    </row>
    <row r="14" spans="1:6" x14ac:dyDescent="0.25">
      <c r="A14" s="25">
        <v>12</v>
      </c>
      <c r="B14" s="23">
        <v>12</v>
      </c>
      <c r="C14" s="23">
        <v>2.4910000000000002E-2</v>
      </c>
      <c r="D14" s="23" t="s">
        <v>37</v>
      </c>
      <c r="E14" s="23">
        <v>2.4490000000000001E-2</v>
      </c>
      <c r="F14" s="23" t="s">
        <v>38</v>
      </c>
    </row>
    <row r="15" spans="1:6" x14ac:dyDescent="0.25">
      <c r="A15" s="25">
        <v>13</v>
      </c>
      <c r="B15" s="23">
        <v>13</v>
      </c>
      <c r="C15" s="23">
        <v>2.4930000000000001E-2</v>
      </c>
      <c r="D15" s="23" t="s">
        <v>39</v>
      </c>
      <c r="E15" s="23">
        <v>2.453E-2</v>
      </c>
      <c r="F15" s="23" t="s">
        <v>40</v>
      </c>
    </row>
    <row r="16" spans="1:6" x14ac:dyDescent="0.25">
      <c r="A16" s="25">
        <v>14</v>
      </c>
      <c r="B16" s="23">
        <v>14</v>
      </c>
      <c r="C16" s="23">
        <v>2.5319999999999999E-2</v>
      </c>
      <c r="D16" s="23" t="s">
        <v>41</v>
      </c>
      <c r="E16" s="23">
        <v>2.4879999999999999E-2</v>
      </c>
      <c r="F16" s="23" t="s">
        <v>42</v>
      </c>
    </row>
    <row r="17" spans="1:6" x14ac:dyDescent="0.25">
      <c r="A17" s="25">
        <v>15</v>
      </c>
      <c r="B17" s="23">
        <v>15</v>
      </c>
      <c r="C17" s="23">
        <v>2.5909999999999999E-2</v>
      </c>
      <c r="D17" s="23" t="s">
        <v>43</v>
      </c>
      <c r="E17" s="23">
        <v>2.5389999999999999E-2</v>
      </c>
      <c r="F17" s="23" t="s">
        <v>44</v>
      </c>
    </row>
    <row r="18" spans="1:6" x14ac:dyDescent="0.25">
      <c r="A18" s="25">
        <v>16</v>
      </c>
      <c r="B18" s="23">
        <v>16</v>
      </c>
      <c r="C18" s="23">
        <v>2.6530000000000001E-2</v>
      </c>
      <c r="D18" s="23" t="s">
        <v>45</v>
      </c>
      <c r="E18" s="23">
        <v>2.5909999999999999E-2</v>
      </c>
      <c r="F18" s="23" t="s">
        <v>43</v>
      </c>
    </row>
    <row r="19" spans="1:6" x14ac:dyDescent="0.25">
      <c r="A19" s="25">
        <v>17</v>
      </c>
      <c r="B19" s="23">
        <v>17</v>
      </c>
      <c r="C19" s="23">
        <v>2.726E-2</v>
      </c>
      <c r="D19" s="23" t="s">
        <v>46</v>
      </c>
      <c r="E19" s="23">
        <v>2.6509999999999999E-2</v>
      </c>
      <c r="F19" s="23" t="s">
        <v>47</v>
      </c>
    </row>
    <row r="20" spans="1:6" x14ac:dyDescent="0.25">
      <c r="A20" s="25">
        <v>18</v>
      </c>
      <c r="B20" s="23">
        <v>18</v>
      </c>
      <c r="C20" s="23">
        <v>2.8729999999999999E-2</v>
      </c>
      <c r="D20" s="23" t="s">
        <v>48</v>
      </c>
      <c r="E20" s="23">
        <v>2.7650000000000001E-2</v>
      </c>
      <c r="F20" s="23" t="s">
        <v>49</v>
      </c>
    </row>
    <row r="21" spans="1:6" x14ac:dyDescent="0.25">
      <c r="A21" s="25">
        <v>19</v>
      </c>
      <c r="B21" s="23">
        <v>19</v>
      </c>
      <c r="C21" s="23">
        <v>2.972E-2</v>
      </c>
      <c r="D21" s="23" t="s">
        <v>50</v>
      </c>
      <c r="E21" s="23">
        <v>2.8420000000000001E-2</v>
      </c>
      <c r="F21" s="23" t="s">
        <v>51</v>
      </c>
    </row>
    <row r="22" spans="1:6" x14ac:dyDescent="0.25">
      <c r="A22" s="25">
        <v>20</v>
      </c>
      <c r="B22" s="23">
        <v>20</v>
      </c>
      <c r="C22" s="23">
        <v>3.0089999999999999E-2</v>
      </c>
      <c r="D22" s="23" t="s">
        <v>52</v>
      </c>
      <c r="E22" s="23">
        <v>2.8729999999999999E-2</v>
      </c>
      <c r="F22" s="23" t="s">
        <v>48</v>
      </c>
    </row>
    <row r="23" spans="1:6" x14ac:dyDescent="0.25">
      <c r="A23" s="25">
        <v>21</v>
      </c>
      <c r="B23" s="23">
        <v>21</v>
      </c>
      <c r="C23" s="23">
        <v>3.0460000000000001E-2</v>
      </c>
      <c r="D23" s="23" t="s">
        <v>53</v>
      </c>
      <c r="E23" s="23">
        <v>2.903E-2</v>
      </c>
      <c r="F23" s="23" t="s">
        <v>54</v>
      </c>
    </row>
    <row r="24" spans="1:6" x14ac:dyDescent="0.25">
      <c r="A24" s="25">
        <v>22</v>
      </c>
      <c r="B24" s="23">
        <v>22</v>
      </c>
      <c r="C24" s="23">
        <v>3.083E-2</v>
      </c>
      <c r="D24" s="23" t="s">
        <v>55</v>
      </c>
      <c r="E24" s="23">
        <v>2.9329999999999998E-2</v>
      </c>
      <c r="F24" s="23" t="s">
        <v>56</v>
      </c>
    </row>
    <row r="25" spans="1:6" x14ac:dyDescent="0.25">
      <c r="A25" s="25">
        <v>23</v>
      </c>
      <c r="B25" s="23">
        <v>23</v>
      </c>
      <c r="C25" s="23">
        <v>3.1220000000000001E-2</v>
      </c>
      <c r="D25" s="23" t="s">
        <v>57</v>
      </c>
      <c r="E25" s="23">
        <v>2.963E-2</v>
      </c>
      <c r="F25" s="23" t="s">
        <v>58</v>
      </c>
    </row>
    <row r="26" spans="1:6" x14ac:dyDescent="0.25">
      <c r="A26" s="25">
        <v>24</v>
      </c>
      <c r="B26" s="23">
        <v>24</v>
      </c>
      <c r="C26" s="23">
        <v>3.1620000000000002E-2</v>
      </c>
      <c r="D26" s="23" t="s">
        <v>59</v>
      </c>
      <c r="E26" s="23">
        <v>2.9929999999999998E-2</v>
      </c>
      <c r="F26" s="23" t="s">
        <v>60</v>
      </c>
    </row>
    <row r="27" spans="1:6" x14ac:dyDescent="0.25">
      <c r="A27" s="25">
        <v>25</v>
      </c>
      <c r="B27" s="23">
        <v>25</v>
      </c>
      <c r="C27" s="23">
        <v>3.2120000000000003E-2</v>
      </c>
      <c r="D27" s="23" t="s">
        <v>61</v>
      </c>
      <c r="E27" s="23">
        <v>3.0290000000000001E-2</v>
      </c>
      <c r="F27" s="23" t="s">
        <v>62</v>
      </c>
    </row>
    <row r="28" spans="1:6" x14ac:dyDescent="0.25">
      <c r="A28" s="25">
        <v>26</v>
      </c>
      <c r="B28" s="23">
        <v>26</v>
      </c>
      <c r="C28" s="23">
        <v>3.2730000000000002E-2</v>
      </c>
      <c r="D28" s="23" t="s">
        <v>63</v>
      </c>
      <c r="E28" s="23">
        <v>3.0710000000000001E-2</v>
      </c>
      <c r="F28" s="23" t="s">
        <v>64</v>
      </c>
    </row>
    <row r="29" spans="1:6" x14ac:dyDescent="0.25">
      <c r="A29" s="25">
        <v>27</v>
      </c>
      <c r="B29" s="23">
        <v>27</v>
      </c>
      <c r="C29" s="23">
        <v>3.3360000000000001E-2</v>
      </c>
      <c r="D29" s="23" t="s">
        <v>65</v>
      </c>
      <c r="E29" s="23">
        <v>3.1130000000000001E-2</v>
      </c>
      <c r="F29" s="23" t="s">
        <v>66</v>
      </c>
    </row>
    <row r="30" spans="1:6" x14ac:dyDescent="0.25">
      <c r="A30" s="25">
        <v>28</v>
      </c>
      <c r="B30" s="23">
        <v>28</v>
      </c>
      <c r="C30" s="23">
        <v>3.4020000000000002E-2</v>
      </c>
      <c r="D30" s="23" t="s">
        <v>67</v>
      </c>
      <c r="E30" s="23">
        <v>3.1550000000000002E-2</v>
      </c>
      <c r="F30" s="23" t="s">
        <v>68</v>
      </c>
    </row>
    <row r="31" spans="1:6" x14ac:dyDescent="0.25">
      <c r="A31" s="25">
        <v>29</v>
      </c>
      <c r="B31" s="23">
        <v>29</v>
      </c>
      <c r="C31" s="23">
        <v>3.4689999999999999E-2</v>
      </c>
      <c r="D31" s="23" t="s">
        <v>69</v>
      </c>
      <c r="E31" s="23">
        <v>3.1969999999999998E-2</v>
      </c>
      <c r="F31" s="23" t="s">
        <v>70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sheetData>
    <row r="1" spans="1:3" x14ac:dyDescent="0.25">
      <c r="B1" t="s">
        <v>71</v>
      </c>
      <c r="C1" t="s">
        <v>6</v>
      </c>
    </row>
    <row r="2" spans="1:3" x14ac:dyDescent="0.25">
      <c r="B2">
        <v>133944</v>
      </c>
      <c r="C2">
        <v>87047.282038229314</v>
      </c>
    </row>
    <row r="3" spans="1:3" x14ac:dyDescent="0.25">
      <c r="B3">
        <v>115787</v>
      </c>
      <c r="C3">
        <v>72883.151551295741</v>
      </c>
    </row>
    <row r="4" spans="1:3" x14ac:dyDescent="0.25">
      <c r="B4">
        <v>86292</v>
      </c>
      <c r="C4">
        <v>74797.126352715539</v>
      </c>
    </row>
    <row r="5" spans="1:3" x14ac:dyDescent="0.25">
      <c r="B5">
        <f>SUM(B2:B4)</f>
        <v>336023</v>
      </c>
      <c r="C5">
        <f>SUM(C2:C4)</f>
        <v>234727.55994224059</v>
      </c>
    </row>
    <row r="7" spans="1:3" x14ac:dyDescent="0.25">
      <c r="A7" t="s">
        <v>77</v>
      </c>
      <c r="B7" s="14">
        <f>'Triangle décumulé'!M21</f>
        <v>0.86318621050878841</v>
      </c>
    </row>
    <row r="8" spans="1:3" x14ac:dyDescent="0.25">
      <c r="A8" t="s">
        <v>72</v>
      </c>
      <c r="B8">
        <f>C5/B5</f>
        <v>0.6985461112550051</v>
      </c>
    </row>
    <row r="9" spans="1:3" x14ac:dyDescent="0.25">
      <c r="A9" t="s">
        <v>73</v>
      </c>
      <c r="B9">
        <v>1824.41742</v>
      </c>
    </row>
    <row r="10" spans="1:3" x14ac:dyDescent="0.25">
      <c r="A10" t="s">
        <v>74</v>
      </c>
      <c r="B10">
        <v>1000000</v>
      </c>
    </row>
    <row r="11" spans="1:3" x14ac:dyDescent="0.25">
      <c r="A11" t="s">
        <v>75</v>
      </c>
      <c r="B11">
        <f>0.6*B10</f>
        <v>600000</v>
      </c>
    </row>
    <row r="12" spans="1:3" x14ac:dyDescent="0.25">
      <c r="A12" t="s">
        <v>76</v>
      </c>
      <c r="B12">
        <f>(B8*(B9+B10)*B7)-Feuil2!B11</f>
        <v>4075.4494098846335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12" sqref="B12"/>
    </sheetView>
  </sheetViews>
  <sheetFormatPr baseColWidth="10" defaultRowHeight="15" x14ac:dyDescent="0.25"/>
  <sheetData>
    <row r="1" spans="1:12" x14ac:dyDescent="0.25">
      <c r="A1" t="s">
        <v>72</v>
      </c>
      <c r="B1" s="29">
        <v>0.6985461112550051</v>
      </c>
    </row>
    <row r="2" spans="1:12" x14ac:dyDescent="0.25">
      <c r="A2" t="s">
        <v>73</v>
      </c>
      <c r="B2" s="29">
        <v>1824.41742</v>
      </c>
    </row>
    <row r="3" spans="1:12" x14ac:dyDescent="0.25">
      <c r="A3" t="s">
        <v>74</v>
      </c>
      <c r="B3" s="29">
        <v>1000000</v>
      </c>
    </row>
    <row r="4" spans="1:12" x14ac:dyDescent="0.25">
      <c r="A4" t="s">
        <v>75</v>
      </c>
      <c r="B4" s="29">
        <f>0.4*B3</f>
        <v>400000</v>
      </c>
    </row>
    <row r="6" spans="1:12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2" x14ac:dyDescent="0.25">
      <c r="A7" t="s">
        <v>79</v>
      </c>
      <c r="B7" s="27">
        <v>7.7792303578100658E-2</v>
      </c>
      <c r="C7" s="27">
        <v>0.21246420810843181</v>
      </c>
      <c r="D7" s="27">
        <v>0.20000001546451437</v>
      </c>
      <c r="E7" s="27">
        <v>0.15995473782827838</v>
      </c>
      <c r="F7" s="27">
        <v>0.11508961449326979</v>
      </c>
      <c r="G7" s="27">
        <v>8.8830024160995419E-2</v>
      </c>
      <c r="H7" s="27">
        <v>4.9963376634469231E-2</v>
      </c>
      <c r="I7" s="27">
        <v>4.0690502894520718E-2</v>
      </c>
      <c r="J7" s="27">
        <v>2.2113919956583256E-2</v>
      </c>
      <c r="K7" s="27">
        <v>1.7002420300314951E-2</v>
      </c>
      <c r="L7" s="27">
        <v>9.6000000000000002E-2</v>
      </c>
    </row>
    <row r="8" spans="1:12" x14ac:dyDescent="0.25">
      <c r="A8" t="s">
        <v>10</v>
      </c>
      <c r="C8" s="23">
        <v>1.6199999999999999E-2</v>
      </c>
      <c r="D8" s="23">
        <v>1.7229999999999999E-2</v>
      </c>
      <c r="E8" s="23">
        <v>1.8259999999999998E-2</v>
      </c>
      <c r="F8" s="23">
        <v>1.9519999999999999E-2</v>
      </c>
      <c r="G8" s="23">
        <v>1.9890000000000001E-2</v>
      </c>
      <c r="H8" s="23">
        <v>2.0760000000000001E-2</v>
      </c>
      <c r="I8" s="23">
        <v>2.12E-2</v>
      </c>
      <c r="J8" s="23">
        <v>2.198E-2</v>
      </c>
      <c r="K8" s="23">
        <v>2.2669999999999999E-2</v>
      </c>
      <c r="L8" s="23">
        <v>2.351E-2</v>
      </c>
    </row>
    <row r="9" spans="1:12" x14ac:dyDescent="0.25">
      <c r="A9" t="s">
        <v>80</v>
      </c>
      <c r="B9" s="28"/>
      <c r="C9">
        <f>C7/((1+C8)^C6)</f>
        <v>0.20907715814645916</v>
      </c>
      <c r="D9">
        <f t="shared" ref="D9:L9" si="0">D7/((1+D8)^D6)</f>
        <v>0.19328213293620963</v>
      </c>
      <c r="E9">
        <f t="shared" si="0"/>
        <v>0.15150293865632736</v>
      </c>
      <c r="F9">
        <f t="shared" si="0"/>
        <v>0.10652539081748982</v>
      </c>
      <c r="G9">
        <f t="shared" si="0"/>
        <v>8.0499486945452198E-2</v>
      </c>
      <c r="H9">
        <f t="shared" si="0"/>
        <v>4.4168222493529342E-2</v>
      </c>
      <c r="I9">
        <f t="shared" si="0"/>
        <v>3.5133176251465913E-2</v>
      </c>
      <c r="J9">
        <f t="shared" si="0"/>
        <v>1.8583459215646584E-2</v>
      </c>
      <c r="K9">
        <f t="shared" si="0"/>
        <v>1.389604150789258E-2</v>
      </c>
      <c r="L9">
        <f t="shared" si="0"/>
        <v>7.6093985440445142E-2</v>
      </c>
    </row>
    <row r="11" spans="1:12" x14ac:dyDescent="0.25">
      <c r="B11">
        <f>$B$1*(B2+B3)*SUM(C9:L9)-B4</f>
        <v>249966.72922954767</v>
      </c>
    </row>
    <row r="12" spans="1:12" x14ac:dyDescent="0.25">
      <c r="B12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50" zoomScaleNormal="150" workbookViewId="0">
      <selection activeCell="B2" sqref="B2:L12"/>
    </sheetView>
  </sheetViews>
  <sheetFormatPr baseColWidth="10" defaultRowHeight="15" x14ac:dyDescent="0.25"/>
  <sheetData>
    <row r="1" spans="1:17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5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5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5"/>
  <cols>
    <col min="2" max="4" width="11" bestFit="1" customWidth="1"/>
    <col min="5" max="12" width="11.140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5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5">
      <c r="D18" s="5"/>
    </row>
    <row r="19" spans="4:4" x14ac:dyDescent="0.25"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workbookViewId="0">
      <selection activeCell="B2" sqref="B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5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5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5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5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5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5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5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5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5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5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activeCell="C2" sqref="C2"/>
    </sheetView>
  </sheetViews>
  <sheetFormatPr baseColWidth="10" defaultRowHeight="15" x14ac:dyDescent="0.25"/>
  <cols>
    <col min="3" max="3" width="14.28515625" bestFit="1" customWidth="1"/>
    <col min="4" max="4" width="13.28515625" bestFit="1" customWidth="1"/>
    <col min="5" max="12" width="12.28515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5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5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5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5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5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5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5">
      <c r="B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4" zoomScale="150" zoomScaleNormal="150" workbookViewId="0">
      <selection activeCell="B19" sqref="B19:L19"/>
    </sheetView>
  </sheetViews>
  <sheetFormatPr baseColWidth="10" defaultRowHeight="15" x14ac:dyDescent="0.25"/>
  <cols>
    <col min="2" max="2" width="11.7109375" bestFit="1" customWidth="1"/>
    <col min="3" max="10" width="12.7109375" bestFit="1" customWidth="1"/>
    <col min="11" max="12" width="13.7109375" bestFit="1" customWidth="1"/>
  </cols>
  <sheetData>
    <row r="1" spans="1:14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5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5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5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5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5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5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5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5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5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5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5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5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5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4" x14ac:dyDescent="0.25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3" x14ac:dyDescent="0.25">
      <c r="A17" t="s">
        <v>7</v>
      </c>
      <c r="B17" s="20">
        <f>B13/SUM($M$2:$M$12)</f>
        <v>7.7792303578100658E-2</v>
      </c>
      <c r="C17" s="20">
        <f>C13/SUM($M$2:$M$12)</f>
        <v>0.21246420810843181</v>
      </c>
      <c r="D17" s="20">
        <f t="shared" ref="C17:K17" si="3">D13/SUM($M$2:$M$12)</f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3" x14ac:dyDescent="0.25">
      <c r="A18" t="s">
        <v>78</v>
      </c>
      <c r="B18" s="26">
        <f>B17*Feuil2!$B$8*(Feuil2!$B$9+Feuil2!$B$10)</f>
        <v>54440.652749622313</v>
      </c>
      <c r="C18" s="26">
        <f>C17*Feuil2!$B$8*(Feuil2!$B$9+Feuil2!$B$10)</f>
        <v>148686.81917539675</v>
      </c>
      <c r="D18" s="26">
        <f>D17*Feuil2!$B$8*(Feuil2!$B$9+Feuil2!$B$10)</f>
        <v>139964.12101219536</v>
      </c>
      <c r="E18" s="26">
        <f>E17*Feuil2!$B$8*(Feuil2!$B$9+Feuil2!$B$10)</f>
        <v>111939.61275389693</v>
      </c>
      <c r="F18" s="26">
        <f>F17*Feuil2!$B$8*(Feuil2!$B$9+Feuil2!$B$10)</f>
        <v>80542.07742319406</v>
      </c>
      <c r="G18" s="26">
        <f>G17*Feuil2!$B$8*(Feuil2!$B$9+Feuil2!$B$10)</f>
        <v>62165.076449165412</v>
      </c>
      <c r="H18" s="26">
        <f>H17*Feuil2!$B$8*(Feuil2!$B$9+Feuil2!$B$10)</f>
        <v>34965.397763609246</v>
      </c>
      <c r="I18" s="26">
        <f>I17*Feuil2!$B$8*(Feuil2!$B$9+Feuil2!$B$10)</f>
        <v>28476.050154037483</v>
      </c>
      <c r="J18" s="26">
        <f>J17*Feuil2!$B$8*(Feuil2!$B$9+Feuil2!$B$10)</f>
        <v>15475.775647659329</v>
      </c>
      <c r="K18" s="26">
        <f>K17*Feuil2!$B$8*(Feuil2!$B$9+Feuil2!$B$10)</f>
        <v>11898.643142033754</v>
      </c>
      <c r="L18" s="26">
        <f>L17*Feuil2!$B$8*(Feuil2!$B$9+Feuil2!$B$10)</f>
        <v>11266.324678241283</v>
      </c>
    </row>
    <row r="19" spans="1:13" x14ac:dyDescent="0.25">
      <c r="B19" s="26">
        <v>8.8999999999999996E-2</v>
      </c>
      <c r="C19" s="26">
        <v>8.4000000000000005E-2</v>
      </c>
      <c r="D19" s="26">
        <v>7.0000000000000007E-2</v>
      </c>
      <c r="E19" s="26">
        <v>8.7999999999999995E-2</v>
      </c>
      <c r="F19" s="26">
        <v>0.99</v>
      </c>
      <c r="G19" s="26">
        <v>6.2E-2</v>
      </c>
      <c r="H19" s="26">
        <v>8.5999999999999993E-2</v>
      </c>
      <c r="I19" s="26">
        <v>0.11</v>
      </c>
      <c r="J19" s="26">
        <v>0.11</v>
      </c>
      <c r="K19" s="26">
        <v>9.2999999999999999E-2</v>
      </c>
      <c r="L19" s="26">
        <v>9.6000000000000002E-2</v>
      </c>
      <c r="M19" s="26"/>
    </row>
    <row r="20" spans="1:13" x14ac:dyDescent="0.25">
      <c r="A20" t="s">
        <v>10</v>
      </c>
      <c r="B20" s="23">
        <v>1.6199999999999999E-2</v>
      </c>
      <c r="C20" s="23">
        <v>1.7229999999999999E-2</v>
      </c>
      <c r="D20" s="23">
        <v>1.8259999999999998E-2</v>
      </c>
      <c r="E20" s="23">
        <v>1.9519999999999999E-2</v>
      </c>
      <c r="F20" s="23">
        <v>1.9890000000000001E-2</v>
      </c>
      <c r="G20" s="23">
        <v>2.0760000000000001E-2</v>
      </c>
      <c r="H20" s="23">
        <v>2.12E-2</v>
      </c>
      <c r="I20" s="23">
        <v>2.198E-2</v>
      </c>
      <c r="J20" s="23">
        <v>2.2669999999999999E-2</v>
      </c>
      <c r="K20" s="23">
        <v>2.351E-2</v>
      </c>
      <c r="L20" s="23">
        <v>2.4140000000000002E-2</v>
      </c>
    </row>
    <row r="21" spans="1:13" x14ac:dyDescent="0.25">
      <c r="B21" s="14">
        <f>B17/((1+B20)^B15)</f>
        <v>7.7792303578100658E-2</v>
      </c>
      <c r="C21" s="14">
        <f t="shared" ref="C21:L21" si="4">C17/((1+C20)^C15)</f>
        <v>0.20886545629644407</v>
      </c>
      <c r="D21" s="14">
        <f t="shared" si="4"/>
        <v>0.19289130955322542</v>
      </c>
      <c r="E21" s="14">
        <f t="shared" si="4"/>
        <v>0.15094191617808184</v>
      </c>
      <c r="F21" s="14">
        <f t="shared" si="4"/>
        <v>0.10637089199346486</v>
      </c>
      <c r="G21" s="14">
        <f t="shared" si="4"/>
        <v>8.0157020187394623E-2</v>
      </c>
      <c r="H21" s="14">
        <f t="shared" si="4"/>
        <v>4.4054161998273327E-2</v>
      </c>
      <c r="I21" s="14">
        <f t="shared" si="4"/>
        <v>3.4945904016013031E-2</v>
      </c>
      <c r="J21" s="14">
        <f t="shared" si="4"/>
        <v>1.848338902614553E-2</v>
      </c>
      <c r="K21" s="14">
        <f t="shared" si="4"/>
        <v>1.3793736831137061E-2</v>
      </c>
      <c r="L21" s="14">
        <f t="shared" si="4"/>
        <v>1.2682424428608813E-2</v>
      </c>
      <c r="M21" s="14">
        <f>SUM(C21:L21)</f>
        <v>0.86318621050878841</v>
      </c>
    </row>
    <row r="22" spans="1:13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3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3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workbookViewId="0">
      <selection activeCell="B2" sqref="B2"/>
    </sheetView>
  </sheetViews>
  <sheetFormatPr baseColWidth="10" defaultRowHeight="15" x14ac:dyDescent="0.25"/>
  <cols>
    <col min="2" max="2" width="11.28515625" bestFit="1" customWidth="1"/>
  </cols>
  <sheetData>
    <row r="1" spans="1:5" x14ac:dyDescent="0.25">
      <c r="A1" s="1"/>
      <c r="B1" s="15" t="s">
        <v>2</v>
      </c>
    </row>
    <row r="2" spans="1:5" x14ac:dyDescent="0.25">
      <c r="A2" s="3">
        <v>2011</v>
      </c>
      <c r="B2" s="11">
        <f>'Reglements  futurs'!L2-'Reglements  futurs'!L2</f>
        <v>0</v>
      </c>
    </row>
    <row r="3" spans="1:5" x14ac:dyDescent="0.25">
      <c r="A3" s="3">
        <v>2012</v>
      </c>
      <c r="B3" s="11">
        <f>'Reglements  futurs'!L3-'Reglements  futurs'!K3</f>
        <v>1052.198830690817</v>
      </c>
    </row>
    <row r="4" spans="1:5" x14ac:dyDescent="0.25">
      <c r="A4" s="3">
        <v>2013</v>
      </c>
      <c r="B4" s="11">
        <f>'Reglements  futurs'!L4-'Reglements  futurs'!J4</f>
        <v>1909.2928366477499</v>
      </c>
    </row>
    <row r="5" spans="1:5" x14ac:dyDescent="0.25">
      <c r="A5" s="3">
        <v>2014</v>
      </c>
      <c r="B5" s="11">
        <f>'Reglements  futurs'!L5-'Reglements  futurs'!I5</f>
        <v>3779.6598744182047</v>
      </c>
    </row>
    <row r="6" spans="1:5" x14ac:dyDescent="0.25">
      <c r="A6" s="3">
        <v>2015</v>
      </c>
      <c r="B6" s="11">
        <f>'Reglements  futurs'!L6-'Reglements  futurs'!H6</f>
        <v>7388.1668008956476</v>
      </c>
    </row>
    <row r="7" spans="1:5" x14ac:dyDescent="0.25">
      <c r="A7" s="3">
        <v>2016</v>
      </c>
      <c r="B7" s="11">
        <f>'Reglements  futurs'!L7-'Reglements  futurs'!G7</f>
        <v>7112.9173509111934</v>
      </c>
    </row>
    <row r="8" spans="1:5" x14ac:dyDescent="0.25">
      <c r="A8" s="3">
        <v>2017</v>
      </c>
      <c r="B8" s="11">
        <f>'Reglements  futurs'!L8-'Reglements  futurs'!F8</f>
        <v>15696.202373680993</v>
      </c>
    </row>
    <row r="9" spans="1:5" x14ac:dyDescent="0.25">
      <c r="A9" s="3">
        <v>2018</v>
      </c>
      <c r="B9" s="11">
        <f>'Reglements  futurs'!L9-'Reglements  futurs'!E9</f>
        <v>30594.249065014701</v>
      </c>
    </row>
    <row r="10" spans="1:5" x14ac:dyDescent="0.25">
      <c r="A10" s="3">
        <v>2019</v>
      </c>
      <c r="B10" s="11">
        <f>'Reglements  futurs'!L10-'Reglements  futurs'!D10</f>
        <v>44371.783848229315</v>
      </c>
    </row>
    <row r="11" spans="1:5" x14ac:dyDescent="0.25">
      <c r="A11" s="3">
        <v>2020</v>
      </c>
      <c r="B11" s="11">
        <f>'Reglements  futurs'!L11-'Reglements  futurs'!C11</f>
        <v>51728.342221295752</v>
      </c>
    </row>
    <row r="12" spans="1:5" x14ac:dyDescent="0.25">
      <c r="A12" s="3">
        <v>2021</v>
      </c>
      <c r="B12" s="11">
        <f>'Reglements  futurs'!L12-'Reglements  futurs'!B12</f>
        <v>68978.485592715544</v>
      </c>
    </row>
    <row r="13" spans="1:5" x14ac:dyDescent="0.25">
      <c r="A13" t="s">
        <v>1</v>
      </c>
      <c r="B13" s="12">
        <f>SUM(B2:B12)</f>
        <v>232611.29879449995</v>
      </c>
    </row>
    <row r="15" spans="1:5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ZC 31-12-2021</vt:lpstr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ARM-Ismail</cp:lastModifiedBy>
  <dcterms:created xsi:type="dcterms:W3CDTF">2022-06-21T13:52:38Z</dcterms:created>
  <dcterms:modified xsi:type="dcterms:W3CDTF">2023-05-24T17:44:02Z</dcterms:modified>
</cp:coreProperties>
</file>