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8805" tabRatio="703" activeTab="3"/>
  </bookViews>
  <sheets>
    <sheet name="Parts List" sheetId="11" r:id="rId1"/>
    <sheet name=" Flight Systems and Standards" sheetId="15" r:id="rId2"/>
    <sheet name="Materials Consumables" sheetId="18" r:id="rId3"/>
    <sheet name="Ground Support Equip" sheetId="16" r:id="rId4"/>
  </sheets>
  <calcPr calcId="145621"/>
</workbook>
</file>

<file path=xl/calcChain.xml><?xml version="1.0" encoding="utf-8"?>
<calcChain xmlns="http://schemas.openxmlformats.org/spreadsheetml/2006/main">
  <c r="I21" i="18" l="1"/>
  <c r="W35" i="15"/>
  <c r="N35" i="15"/>
  <c r="X35" i="15"/>
  <c r="AA53" i="15"/>
  <c r="AA52" i="15"/>
  <c r="AA51" i="15"/>
  <c r="AA49" i="15"/>
  <c r="U59" i="15"/>
  <c r="T59" i="15"/>
  <c r="U58" i="15"/>
  <c r="T58" i="15"/>
  <c r="U57" i="15"/>
  <c r="T57" i="15"/>
  <c r="F53" i="15"/>
  <c r="U53" i="15" s="1"/>
  <c r="F59" i="15"/>
  <c r="F58" i="15"/>
  <c r="F57" i="15"/>
  <c r="K35" i="15" l="1"/>
  <c r="V35" i="15"/>
  <c r="AA35" i="15" s="1"/>
  <c r="AC35" i="15" s="1"/>
  <c r="AC57" i="15"/>
  <c r="AC58" i="15"/>
  <c r="AC59" i="15"/>
  <c r="K57" i="15"/>
  <c r="K58" i="15"/>
  <c r="K59" i="15"/>
  <c r="T53" i="15"/>
  <c r="AC53" i="15" s="1"/>
  <c r="K53" i="15"/>
  <c r="AC27" i="15"/>
  <c r="AC28" i="15"/>
  <c r="AC29" i="15"/>
  <c r="AC30" i="15"/>
  <c r="AC31" i="15"/>
  <c r="AC36" i="15"/>
  <c r="AC44" i="15"/>
  <c r="AC54" i="15"/>
  <c r="AC60" i="15"/>
  <c r="AC65" i="15"/>
  <c r="AC70" i="15"/>
  <c r="AC71" i="15"/>
  <c r="AC74" i="15"/>
  <c r="AC77" i="15"/>
  <c r="AC80" i="15"/>
  <c r="AC83" i="15"/>
  <c r="AC88" i="15"/>
  <c r="AC90" i="15"/>
  <c r="AC91" i="15"/>
  <c r="AC96" i="15"/>
  <c r="AC102" i="15"/>
  <c r="AC105" i="15"/>
  <c r="AC110" i="15"/>
  <c r="AC115" i="15"/>
  <c r="AC121" i="15"/>
  <c r="AC4" i="15"/>
  <c r="AC5" i="15"/>
  <c r="AC6" i="15"/>
  <c r="AC7" i="15"/>
  <c r="AC8" i="15"/>
  <c r="AC9" i="15"/>
  <c r="AC10" i="15"/>
  <c r="AC12" i="15"/>
  <c r="AC15" i="15"/>
  <c r="AC19" i="15"/>
  <c r="F114" i="15"/>
  <c r="F112" i="15"/>
  <c r="AA95" i="15"/>
  <c r="AA94" i="15"/>
  <c r="U17" i="15"/>
  <c r="T17" i="15"/>
  <c r="AA17" i="15" s="1"/>
  <c r="AC17" i="15" s="1"/>
  <c r="U39" i="15"/>
  <c r="T39" i="15"/>
  <c r="AA39" i="15" s="1"/>
  <c r="AC39" i="15" s="1"/>
  <c r="J3" i="15"/>
  <c r="K3" i="15" s="1"/>
  <c r="U126" i="15"/>
  <c r="T126" i="15"/>
  <c r="U125" i="15"/>
  <c r="T125" i="15"/>
  <c r="U124" i="15"/>
  <c r="T124" i="15"/>
  <c r="U123" i="15"/>
  <c r="T123" i="15"/>
  <c r="AA123" i="15" s="1"/>
  <c r="AC123" i="15" s="1"/>
  <c r="U122" i="15"/>
  <c r="T122" i="15"/>
  <c r="AA122" i="15" s="1"/>
  <c r="AC122" i="15" s="1"/>
  <c r="U119" i="15"/>
  <c r="T119" i="15"/>
  <c r="AA119" i="15" s="1"/>
  <c r="AC119" i="15" s="1"/>
  <c r="U118" i="15"/>
  <c r="T118" i="15"/>
  <c r="AA118" i="15" s="1"/>
  <c r="AC118" i="15" s="1"/>
  <c r="U117" i="15"/>
  <c r="T117" i="15"/>
  <c r="AA117" i="15" s="1"/>
  <c r="AC117" i="15" s="1"/>
  <c r="U116" i="15"/>
  <c r="T116" i="15"/>
  <c r="AA116" i="15" s="1"/>
  <c r="AC116" i="15" s="1"/>
  <c r="W114" i="15"/>
  <c r="V114" i="15"/>
  <c r="AA114" i="15" s="1"/>
  <c r="AC114" i="15" s="1"/>
  <c r="W113" i="15"/>
  <c r="V113" i="15"/>
  <c r="AA113" i="15" s="1"/>
  <c r="AC113" i="15" s="1"/>
  <c r="U112" i="15"/>
  <c r="T112" i="15"/>
  <c r="AA112" i="15" s="1"/>
  <c r="AC112" i="15" s="1"/>
  <c r="U111" i="15"/>
  <c r="T111" i="15"/>
  <c r="AA111" i="15" s="1"/>
  <c r="AC111" i="15" s="1"/>
  <c r="U108" i="15"/>
  <c r="T108" i="15"/>
  <c r="AA108" i="15" s="1"/>
  <c r="AC108" i="15" s="1"/>
  <c r="U106" i="15"/>
  <c r="T106" i="15"/>
  <c r="AA106" i="15" s="1"/>
  <c r="AC106" i="15" s="1"/>
  <c r="U104" i="15"/>
  <c r="T104" i="15"/>
  <c r="AA104" i="15" s="1"/>
  <c r="AC104" i="15" s="1"/>
  <c r="N104" i="15"/>
  <c r="K104" i="15"/>
  <c r="J104" i="15"/>
  <c r="U103" i="15"/>
  <c r="T103" i="15"/>
  <c r="U98" i="15"/>
  <c r="T98" i="15"/>
  <c r="U97" i="15"/>
  <c r="T97" i="15"/>
  <c r="F93" i="15"/>
  <c r="T93" i="15" s="1"/>
  <c r="T92" i="15"/>
  <c r="U92" i="15"/>
  <c r="U89" i="15"/>
  <c r="T89" i="15"/>
  <c r="U87" i="15"/>
  <c r="T87" i="15"/>
  <c r="U86" i="15"/>
  <c r="T86" i="15"/>
  <c r="U85" i="15"/>
  <c r="T85" i="15"/>
  <c r="U84" i="15"/>
  <c r="T84" i="15"/>
  <c r="U82" i="15"/>
  <c r="T82" i="15"/>
  <c r="U81" i="15"/>
  <c r="T81" i="15"/>
  <c r="U78" i="15"/>
  <c r="T78" i="15"/>
  <c r="U75" i="15"/>
  <c r="T75" i="15"/>
  <c r="X73" i="15"/>
  <c r="X72" i="15"/>
  <c r="W73" i="15"/>
  <c r="V73" i="15"/>
  <c r="W72" i="15"/>
  <c r="V72" i="15"/>
  <c r="U69" i="15"/>
  <c r="T69" i="15"/>
  <c r="U68" i="15"/>
  <c r="T68" i="15"/>
  <c r="U67" i="15"/>
  <c r="T67" i="15"/>
  <c r="U66" i="15"/>
  <c r="T66" i="15"/>
  <c r="U64" i="15"/>
  <c r="T64" i="15"/>
  <c r="AA64" i="15" s="1"/>
  <c r="AC64" i="15" s="1"/>
  <c r="U63" i="15"/>
  <c r="T63" i="15"/>
  <c r="AA63" i="15" s="1"/>
  <c r="AC63" i="15" s="1"/>
  <c r="U62" i="15"/>
  <c r="T62" i="15"/>
  <c r="AA62" i="15" s="1"/>
  <c r="AC62" i="15" s="1"/>
  <c r="U61" i="15"/>
  <c r="T61" i="15"/>
  <c r="AA61" i="15" s="1"/>
  <c r="AC61" i="15" s="1"/>
  <c r="X55" i="15"/>
  <c r="W55" i="15"/>
  <c r="V55" i="15"/>
  <c r="F5" i="15"/>
  <c r="F6" i="15"/>
  <c r="F7" i="15"/>
  <c r="F8" i="15"/>
  <c r="F9" i="15"/>
  <c r="F10" i="15"/>
  <c r="F4" i="15"/>
  <c r="F56" i="15"/>
  <c r="F46" i="15"/>
  <c r="F50" i="15"/>
  <c r="M55" i="15"/>
  <c r="N55" i="15" s="1"/>
  <c r="J55" i="15"/>
  <c r="K55" i="15" s="1"/>
  <c r="U45" i="15"/>
  <c r="T45" i="15"/>
  <c r="U49" i="15"/>
  <c r="T49" i="15"/>
  <c r="U43" i="15"/>
  <c r="T43" i="15"/>
  <c r="U42" i="15"/>
  <c r="T42" i="15"/>
  <c r="U41" i="15"/>
  <c r="T41" i="15"/>
  <c r="U40" i="15"/>
  <c r="T40" i="15"/>
  <c r="U38" i="15"/>
  <c r="T38" i="15"/>
  <c r="U37" i="15"/>
  <c r="T37" i="15"/>
  <c r="W28" i="15"/>
  <c r="V28" i="15"/>
  <c r="U20" i="15"/>
  <c r="T20" i="15"/>
  <c r="U3" i="15"/>
  <c r="T3" i="15"/>
  <c r="U11" i="15"/>
  <c r="T11" i="15"/>
  <c r="U13" i="15"/>
  <c r="T13" i="15"/>
  <c r="U14" i="15"/>
  <c r="T14" i="15"/>
  <c r="U16" i="15"/>
  <c r="T16" i="15"/>
  <c r="U18" i="15"/>
  <c r="T18" i="15"/>
  <c r="AA18" i="15" l="1"/>
  <c r="AC18" i="15" s="1"/>
  <c r="AA16" i="15"/>
  <c r="AC16" i="15" s="1"/>
  <c r="AA14" i="15"/>
  <c r="AC14" i="15" s="1"/>
  <c r="AA13" i="15"/>
  <c r="AC13" i="15" s="1"/>
  <c r="AA11" i="15"/>
  <c r="AC11" i="15" s="1"/>
  <c r="AA3" i="15"/>
  <c r="AC3" i="15" s="1"/>
  <c r="AA38" i="15"/>
  <c r="AC38" i="15" s="1"/>
  <c r="AA40" i="15"/>
  <c r="AC40" i="15" s="1"/>
  <c r="AA41" i="15"/>
  <c r="AC41" i="15" s="1"/>
  <c r="AA42" i="15"/>
  <c r="AC42" i="15" s="1"/>
  <c r="AA124" i="15"/>
  <c r="AC124" i="15" s="1"/>
  <c r="AA125" i="15"/>
  <c r="AC125" i="15" s="1"/>
  <c r="AA66" i="15"/>
  <c r="AC66" i="15" s="1"/>
  <c r="AA67" i="15"/>
  <c r="AC67" i="15" s="1"/>
  <c r="AA68" i="15"/>
  <c r="AC68" i="15" s="1"/>
  <c r="AA69" i="15"/>
  <c r="AC69" i="15" s="1"/>
  <c r="AA72" i="15"/>
  <c r="AA73" i="15"/>
  <c r="AA75" i="15"/>
  <c r="AC75" i="15" s="1"/>
  <c r="AA78" i="15"/>
  <c r="AA85" i="15"/>
  <c r="AC85" i="15" s="1"/>
  <c r="AA86" i="15"/>
  <c r="AC86" i="15" s="1"/>
  <c r="AA87" i="15"/>
  <c r="AC87" i="15" s="1"/>
  <c r="AA89" i="15"/>
  <c r="AC89" i="15" s="1"/>
  <c r="U93" i="15"/>
  <c r="AA92" i="15"/>
  <c r="AA97" i="15"/>
  <c r="AC97" i="15" s="1"/>
  <c r="AA98" i="15"/>
  <c r="AC98" i="15" s="1"/>
  <c r="AA103" i="15"/>
  <c r="AA43" i="15"/>
  <c r="AC43" i="15" s="1"/>
  <c r="AA45" i="15"/>
  <c r="AA93" i="15"/>
  <c r="AA126" i="15"/>
  <c r="AC126" i="15" s="1"/>
  <c r="AA20" i="15"/>
  <c r="AC20" i="15" s="1"/>
  <c r="AA37" i="15"/>
  <c r="AC37" i="15" s="1"/>
  <c r="AC55" i="15"/>
  <c r="K124" i="15"/>
  <c r="K125" i="15"/>
  <c r="K126" i="15"/>
  <c r="N126" i="15"/>
  <c r="N125" i="15"/>
  <c r="N124" i="15"/>
  <c r="N14" i="15" l="1"/>
  <c r="K14" i="15"/>
  <c r="N13" i="15"/>
  <c r="K13" i="15"/>
  <c r="N123" i="15"/>
  <c r="K123" i="15"/>
  <c r="N122" i="15"/>
  <c r="K122" i="15"/>
  <c r="F120" i="15"/>
  <c r="N119" i="15"/>
  <c r="N118" i="15"/>
  <c r="K118" i="15"/>
  <c r="K117" i="15"/>
  <c r="N116" i="15"/>
  <c r="K116" i="15"/>
  <c r="U120" i="15" l="1"/>
  <c r="T120" i="15"/>
  <c r="AA120" i="15" s="1"/>
  <c r="AC120" i="15" s="1"/>
  <c r="N117" i="15"/>
  <c r="K119" i="15"/>
  <c r="N41" i="15"/>
  <c r="K41" i="15"/>
  <c r="N120" i="15" l="1"/>
  <c r="K120" i="15"/>
  <c r="N89" i="15"/>
  <c r="K89" i="15"/>
  <c r="N86" i="15"/>
  <c r="N87" i="15"/>
  <c r="K86" i="15"/>
  <c r="K87" i="15"/>
  <c r="N85" i="15"/>
  <c r="K85" i="15"/>
  <c r="N84" i="15"/>
  <c r="J84" i="15"/>
  <c r="K84" i="15" l="1"/>
  <c r="AC84" i="15"/>
  <c r="F99" i="15"/>
  <c r="N98" i="15"/>
  <c r="K98" i="15"/>
  <c r="N97" i="15"/>
  <c r="F101" i="15"/>
  <c r="N18" i="15"/>
  <c r="K18" i="15"/>
  <c r="G4" i="11"/>
  <c r="H4" i="11"/>
  <c r="I4" i="11"/>
  <c r="J4" i="11"/>
  <c r="K4" i="11"/>
  <c r="L4" i="11"/>
  <c r="E4" i="11"/>
  <c r="J82" i="15"/>
  <c r="N82" i="15"/>
  <c r="N81" i="15"/>
  <c r="J81" i="15"/>
  <c r="N101" i="15" l="1"/>
  <c r="T101" i="15"/>
  <c r="AA101" i="15" s="1"/>
  <c r="AC101" i="15" s="1"/>
  <c r="U101" i="15"/>
  <c r="F100" i="15"/>
  <c r="T99" i="15"/>
  <c r="U99" i="15"/>
  <c r="K82" i="15"/>
  <c r="AC82" i="15"/>
  <c r="K81" i="15"/>
  <c r="AC81" i="15"/>
  <c r="K101" i="15"/>
  <c r="K100" i="15"/>
  <c r="G25" i="11"/>
  <c r="H25" i="11"/>
  <c r="I25" i="11"/>
  <c r="J25" i="11"/>
  <c r="K25" i="11"/>
  <c r="L25" i="11"/>
  <c r="E25" i="11"/>
  <c r="L26" i="11"/>
  <c r="K26" i="11"/>
  <c r="J26" i="11"/>
  <c r="I26" i="11"/>
  <c r="H26" i="11"/>
  <c r="G26" i="11"/>
  <c r="E26" i="11"/>
  <c r="G41" i="11"/>
  <c r="H41" i="11"/>
  <c r="I41" i="11"/>
  <c r="J41" i="11"/>
  <c r="K41" i="11"/>
  <c r="L41" i="11"/>
  <c r="G40" i="11"/>
  <c r="H40" i="11"/>
  <c r="I40" i="11"/>
  <c r="J40" i="11"/>
  <c r="K40" i="11"/>
  <c r="L40" i="11"/>
  <c r="E41" i="11"/>
  <c r="E40" i="11"/>
  <c r="J25" i="15"/>
  <c r="J33" i="15"/>
  <c r="AC33" i="15" s="1"/>
  <c r="N67" i="15"/>
  <c r="N68" i="15"/>
  <c r="K67" i="15"/>
  <c r="K68" i="15"/>
  <c r="G39" i="11"/>
  <c r="H39" i="11"/>
  <c r="J39" i="11"/>
  <c r="K39" i="11"/>
  <c r="L39" i="11"/>
  <c r="I39" i="11"/>
  <c r="E39" i="11"/>
  <c r="N64" i="15"/>
  <c r="K64" i="15"/>
  <c r="N43" i="15"/>
  <c r="K43" i="15"/>
  <c r="N42" i="15"/>
  <c r="K42" i="15"/>
  <c r="N100" i="15" l="1"/>
  <c r="T100" i="15"/>
  <c r="AA100" i="15" s="1"/>
  <c r="AC100" i="15" s="1"/>
  <c r="U100" i="15"/>
  <c r="AA99" i="15"/>
  <c r="AC99" i="15" s="1"/>
  <c r="N28" i="15"/>
  <c r="L37" i="11" l="1"/>
  <c r="K37" i="11"/>
  <c r="J37" i="11"/>
  <c r="I37" i="11"/>
  <c r="H37" i="11"/>
  <c r="G37" i="11"/>
  <c r="E37" i="11"/>
  <c r="L38" i="11"/>
  <c r="K38" i="11"/>
  <c r="J38" i="11"/>
  <c r="I38" i="11"/>
  <c r="H38" i="11"/>
  <c r="G38" i="11"/>
  <c r="E38" i="11"/>
  <c r="L77" i="11"/>
  <c r="K77" i="11"/>
  <c r="J77" i="11"/>
  <c r="I77" i="11"/>
  <c r="H77" i="11"/>
  <c r="G77" i="11"/>
  <c r="E77" i="11"/>
  <c r="E59" i="11"/>
  <c r="G59" i="11"/>
  <c r="H59" i="11"/>
  <c r="I59" i="11"/>
  <c r="J59" i="11"/>
  <c r="K59" i="11"/>
  <c r="L59" i="11"/>
  <c r="L76" i="11"/>
  <c r="K76" i="11"/>
  <c r="J76" i="11"/>
  <c r="I76" i="11"/>
  <c r="H76" i="11"/>
  <c r="G76" i="11"/>
  <c r="E76" i="11"/>
  <c r="L75" i="11"/>
  <c r="K75" i="11"/>
  <c r="J75" i="11"/>
  <c r="I75" i="11"/>
  <c r="H75" i="11"/>
  <c r="G75" i="11"/>
  <c r="E75" i="11"/>
  <c r="L74" i="11"/>
  <c r="K74" i="11"/>
  <c r="J74" i="11"/>
  <c r="I74" i="11"/>
  <c r="H74" i="11"/>
  <c r="G74" i="11"/>
  <c r="E74" i="11"/>
  <c r="L73" i="11"/>
  <c r="K73" i="11"/>
  <c r="J73" i="11"/>
  <c r="I73" i="11"/>
  <c r="H73" i="11"/>
  <c r="G73" i="11"/>
  <c r="E73" i="11"/>
  <c r="L72" i="11"/>
  <c r="K72" i="11"/>
  <c r="J72" i="11"/>
  <c r="I72" i="11"/>
  <c r="H72" i="11"/>
  <c r="G72" i="11"/>
  <c r="E72" i="11"/>
  <c r="L71" i="11"/>
  <c r="K71" i="11"/>
  <c r="J71" i="11"/>
  <c r="I71" i="11"/>
  <c r="H71" i="11"/>
  <c r="G71" i="11"/>
  <c r="E71" i="11"/>
  <c r="L70" i="11"/>
  <c r="K70" i="11"/>
  <c r="J70" i="11"/>
  <c r="I70" i="11"/>
  <c r="H70" i="11"/>
  <c r="G70" i="11"/>
  <c r="E70" i="11"/>
  <c r="L69" i="11"/>
  <c r="K69" i="11"/>
  <c r="J69" i="11"/>
  <c r="I69" i="11"/>
  <c r="H69" i="11"/>
  <c r="G69" i="11"/>
  <c r="E69" i="11"/>
  <c r="L68" i="11"/>
  <c r="K68" i="11"/>
  <c r="J68" i="11"/>
  <c r="I68" i="11"/>
  <c r="H68" i="11"/>
  <c r="G68" i="11"/>
  <c r="E68" i="11"/>
  <c r="L67" i="11"/>
  <c r="K67" i="11"/>
  <c r="J67" i="11"/>
  <c r="I67" i="11"/>
  <c r="H67" i="11"/>
  <c r="G67" i="11"/>
  <c r="E67" i="11"/>
  <c r="L66" i="11"/>
  <c r="K66" i="11"/>
  <c r="J66" i="11"/>
  <c r="I66" i="11"/>
  <c r="H66" i="11"/>
  <c r="G66" i="11"/>
  <c r="E66" i="11"/>
  <c r="L65" i="11"/>
  <c r="K65" i="11"/>
  <c r="J65" i="11"/>
  <c r="I65" i="11"/>
  <c r="H65" i="11"/>
  <c r="G65" i="11"/>
  <c r="E65" i="11"/>
  <c r="L64" i="11"/>
  <c r="K64" i="11"/>
  <c r="J64" i="11"/>
  <c r="I64" i="11"/>
  <c r="H64" i="11"/>
  <c r="G64" i="11"/>
  <c r="E64" i="11"/>
  <c r="L63" i="11"/>
  <c r="K63" i="11"/>
  <c r="J63" i="11"/>
  <c r="I63" i="11"/>
  <c r="H63" i="11"/>
  <c r="G63" i="11"/>
  <c r="E63" i="11"/>
  <c r="L62" i="11"/>
  <c r="K62" i="11"/>
  <c r="J62" i="11"/>
  <c r="I62" i="11"/>
  <c r="H62" i="11"/>
  <c r="G62" i="11"/>
  <c r="E62" i="11"/>
  <c r="L61" i="11"/>
  <c r="K61" i="11"/>
  <c r="J61" i="11"/>
  <c r="I61" i="11"/>
  <c r="H61" i="11"/>
  <c r="G61" i="11"/>
  <c r="E61" i="11"/>
  <c r="G46" i="11"/>
  <c r="H46" i="11"/>
  <c r="I46" i="11"/>
  <c r="J46" i="11"/>
  <c r="K46" i="11"/>
  <c r="L46" i="11"/>
  <c r="G45" i="11"/>
  <c r="H45" i="11"/>
  <c r="I45" i="11"/>
  <c r="J45" i="11"/>
  <c r="K45" i="11"/>
  <c r="L45" i="11"/>
  <c r="E46" i="11"/>
  <c r="E45" i="11"/>
  <c r="I28" i="18" l="1"/>
  <c r="I29" i="18"/>
  <c r="J95" i="15"/>
  <c r="AC95" i="15" s="1"/>
  <c r="F95" i="15"/>
  <c r="N95" i="15" s="1"/>
  <c r="J78" i="15"/>
  <c r="J73" i="15"/>
  <c r="K75" i="15"/>
  <c r="N113" i="15"/>
  <c r="N111" i="15"/>
  <c r="N93" i="15"/>
  <c r="N92" i="15"/>
  <c r="N108" i="15"/>
  <c r="N106" i="15"/>
  <c r="N103" i="15"/>
  <c r="N94" i="15"/>
  <c r="N99" i="15"/>
  <c r="N78" i="15"/>
  <c r="N75" i="15"/>
  <c r="N73" i="15"/>
  <c r="N72" i="15"/>
  <c r="K99" i="15"/>
  <c r="K97" i="15"/>
  <c r="J94" i="15"/>
  <c r="J103" i="15"/>
  <c r="K106" i="15"/>
  <c r="F107" i="15"/>
  <c r="K108" i="15"/>
  <c r="F109" i="15"/>
  <c r="J92" i="15"/>
  <c r="J93" i="15"/>
  <c r="K111" i="15"/>
  <c r="K112" i="15"/>
  <c r="K113" i="15"/>
  <c r="K114" i="15"/>
  <c r="F76" i="15"/>
  <c r="F79" i="15"/>
  <c r="J72" i="15"/>
  <c r="H27" i="16"/>
  <c r="H28" i="16"/>
  <c r="H23" i="16"/>
  <c r="F47" i="15"/>
  <c r="I24" i="18"/>
  <c r="G3" i="11"/>
  <c r="H3" i="11"/>
  <c r="I3" i="11"/>
  <c r="J3" i="11"/>
  <c r="K3" i="11"/>
  <c r="L3" i="11"/>
  <c r="G5" i="11"/>
  <c r="H5" i="11"/>
  <c r="I5" i="11"/>
  <c r="J5" i="11"/>
  <c r="K5" i="11"/>
  <c r="L5" i="11"/>
  <c r="G6" i="11"/>
  <c r="H6" i="11"/>
  <c r="I6" i="11"/>
  <c r="J6" i="11"/>
  <c r="K6" i="11"/>
  <c r="L6" i="11"/>
  <c r="G7" i="11"/>
  <c r="H7" i="11"/>
  <c r="I7" i="11"/>
  <c r="J7" i="11"/>
  <c r="K7" i="11"/>
  <c r="L7" i="11"/>
  <c r="G8" i="11"/>
  <c r="H8" i="11"/>
  <c r="I8" i="11"/>
  <c r="J8" i="11"/>
  <c r="K8" i="11"/>
  <c r="L8" i="11"/>
  <c r="G9" i="11"/>
  <c r="H9" i="11"/>
  <c r="I9" i="11"/>
  <c r="J9" i="11"/>
  <c r="K9" i="11"/>
  <c r="L9" i="11"/>
  <c r="G10" i="11"/>
  <c r="H10" i="11"/>
  <c r="I10" i="11"/>
  <c r="J10" i="11"/>
  <c r="K10" i="11"/>
  <c r="L10" i="11"/>
  <c r="G11" i="11"/>
  <c r="H11" i="11"/>
  <c r="I11" i="11"/>
  <c r="J11" i="11"/>
  <c r="K11" i="11"/>
  <c r="L11" i="11"/>
  <c r="G12" i="11"/>
  <c r="H12" i="11"/>
  <c r="I12" i="11"/>
  <c r="J12" i="11"/>
  <c r="K12" i="11"/>
  <c r="L12" i="11"/>
  <c r="G13" i="11"/>
  <c r="H13" i="11"/>
  <c r="I13" i="11"/>
  <c r="J13" i="11"/>
  <c r="K13" i="11"/>
  <c r="L13" i="11"/>
  <c r="G14" i="11"/>
  <c r="H14" i="11"/>
  <c r="I14" i="11"/>
  <c r="J14" i="11"/>
  <c r="K14" i="11"/>
  <c r="L14" i="11"/>
  <c r="G15" i="11"/>
  <c r="H15" i="11"/>
  <c r="I15" i="11"/>
  <c r="J15" i="11"/>
  <c r="K15" i="11"/>
  <c r="L15" i="11"/>
  <c r="G16" i="11"/>
  <c r="H16" i="11"/>
  <c r="I16" i="11"/>
  <c r="J16" i="11"/>
  <c r="K16" i="11"/>
  <c r="L16" i="11"/>
  <c r="G17" i="11"/>
  <c r="H17" i="11"/>
  <c r="I17" i="11"/>
  <c r="J17" i="11"/>
  <c r="K17" i="11"/>
  <c r="L17" i="11"/>
  <c r="G18" i="11"/>
  <c r="H18" i="11"/>
  <c r="I18" i="11"/>
  <c r="J18" i="11"/>
  <c r="K18" i="11"/>
  <c r="L18" i="11"/>
  <c r="G19" i="11"/>
  <c r="H19" i="11"/>
  <c r="I19" i="11"/>
  <c r="J19" i="11"/>
  <c r="K19" i="11"/>
  <c r="L19" i="11"/>
  <c r="G20" i="11"/>
  <c r="H20" i="11"/>
  <c r="I20" i="11"/>
  <c r="J20" i="11"/>
  <c r="K20" i="11"/>
  <c r="L20" i="11"/>
  <c r="G21" i="11"/>
  <c r="H21" i="11"/>
  <c r="I21" i="11"/>
  <c r="J21" i="11"/>
  <c r="K21" i="11"/>
  <c r="L21" i="11"/>
  <c r="G22" i="11"/>
  <c r="H22" i="11"/>
  <c r="I22" i="11"/>
  <c r="J22" i="11"/>
  <c r="K22" i="11"/>
  <c r="L22" i="11"/>
  <c r="G23" i="11"/>
  <c r="H23" i="11"/>
  <c r="I23" i="11"/>
  <c r="J23" i="11"/>
  <c r="K23" i="11"/>
  <c r="L23" i="11"/>
  <c r="G27" i="11"/>
  <c r="H27" i="11"/>
  <c r="I27" i="11"/>
  <c r="J27" i="11"/>
  <c r="K27" i="11"/>
  <c r="L27" i="11"/>
  <c r="G28" i="11"/>
  <c r="H28" i="11"/>
  <c r="I28" i="11"/>
  <c r="J28" i="11"/>
  <c r="K28" i="11"/>
  <c r="L28" i="11"/>
  <c r="G29" i="11"/>
  <c r="H29" i="11"/>
  <c r="I29" i="11"/>
  <c r="J29" i="11"/>
  <c r="K29" i="11"/>
  <c r="L29" i="11"/>
  <c r="G30" i="11"/>
  <c r="H30" i="11"/>
  <c r="I30" i="11"/>
  <c r="J30" i="11"/>
  <c r="K30" i="11"/>
  <c r="L30" i="11"/>
  <c r="G31" i="11"/>
  <c r="H31" i="11"/>
  <c r="I31" i="11"/>
  <c r="J31" i="11"/>
  <c r="K31" i="11"/>
  <c r="L31" i="11"/>
  <c r="G32" i="11"/>
  <c r="H32" i="11"/>
  <c r="I32" i="11"/>
  <c r="J32" i="11"/>
  <c r="K32" i="11"/>
  <c r="L32" i="11"/>
  <c r="G33" i="11"/>
  <c r="H33" i="11"/>
  <c r="I33" i="11"/>
  <c r="J33" i="11"/>
  <c r="K33" i="11"/>
  <c r="L33" i="11"/>
  <c r="G24" i="11"/>
  <c r="H24" i="11"/>
  <c r="I24" i="11"/>
  <c r="J24" i="11"/>
  <c r="K24" i="11"/>
  <c r="L24" i="11"/>
  <c r="G34" i="11"/>
  <c r="H34" i="11"/>
  <c r="I34" i="11"/>
  <c r="J34" i="11"/>
  <c r="K34" i="11"/>
  <c r="L34" i="11"/>
  <c r="G35" i="11"/>
  <c r="H35" i="11"/>
  <c r="I35" i="11"/>
  <c r="J35" i="11"/>
  <c r="K35" i="11"/>
  <c r="L35" i="11"/>
  <c r="G36" i="11"/>
  <c r="H36" i="11"/>
  <c r="I36" i="11"/>
  <c r="J36" i="11"/>
  <c r="K36" i="11"/>
  <c r="L36" i="11"/>
  <c r="G42" i="11"/>
  <c r="H42" i="11"/>
  <c r="I42" i="11"/>
  <c r="J42" i="11"/>
  <c r="K42" i="11"/>
  <c r="L42" i="11"/>
  <c r="G43" i="11"/>
  <c r="H43" i="11"/>
  <c r="I43" i="11"/>
  <c r="J43" i="11"/>
  <c r="K43" i="11"/>
  <c r="L43" i="11"/>
  <c r="G44" i="11"/>
  <c r="H44" i="11"/>
  <c r="I44" i="11"/>
  <c r="J44" i="11"/>
  <c r="K44" i="11"/>
  <c r="L44" i="11"/>
  <c r="G54" i="11"/>
  <c r="H54" i="11"/>
  <c r="I54" i="11"/>
  <c r="J54" i="11"/>
  <c r="K54" i="11"/>
  <c r="L54" i="11"/>
  <c r="G51" i="11"/>
  <c r="H51" i="11"/>
  <c r="I51" i="11"/>
  <c r="J51" i="11"/>
  <c r="K51" i="11"/>
  <c r="L51" i="11"/>
  <c r="G52" i="11"/>
  <c r="H52" i="11"/>
  <c r="I52" i="11"/>
  <c r="J52" i="11"/>
  <c r="K52" i="11"/>
  <c r="L52" i="11"/>
  <c r="G53" i="11"/>
  <c r="H53" i="11"/>
  <c r="I53" i="11"/>
  <c r="J53" i="11"/>
  <c r="K53" i="11"/>
  <c r="L53" i="11"/>
  <c r="G55" i="11"/>
  <c r="H55" i="11"/>
  <c r="I55" i="11"/>
  <c r="J55" i="11"/>
  <c r="K55" i="11"/>
  <c r="L55" i="11"/>
  <c r="G56" i="11"/>
  <c r="H56" i="11"/>
  <c r="I56" i="11"/>
  <c r="J56" i="11"/>
  <c r="K56" i="11"/>
  <c r="L56" i="11"/>
  <c r="G47" i="11"/>
  <c r="H47" i="11"/>
  <c r="I47" i="11"/>
  <c r="J47" i="11"/>
  <c r="K47" i="11"/>
  <c r="L47" i="11"/>
  <c r="G48" i="11"/>
  <c r="H48" i="11"/>
  <c r="I48" i="11"/>
  <c r="J48" i="11"/>
  <c r="K48" i="11"/>
  <c r="L48" i="11"/>
  <c r="G49" i="11"/>
  <c r="H49" i="11"/>
  <c r="I49" i="11"/>
  <c r="J49" i="11"/>
  <c r="K49" i="11"/>
  <c r="L49" i="11"/>
  <c r="G50" i="11"/>
  <c r="H50" i="11"/>
  <c r="I50" i="11"/>
  <c r="J50" i="11"/>
  <c r="K50" i="11"/>
  <c r="L50" i="11"/>
  <c r="G57" i="11"/>
  <c r="H57" i="11"/>
  <c r="I57" i="11"/>
  <c r="J57" i="11"/>
  <c r="K57" i="11"/>
  <c r="L57" i="11"/>
  <c r="G58" i="11"/>
  <c r="H58" i="11"/>
  <c r="I58" i="11"/>
  <c r="J58" i="11"/>
  <c r="K58" i="11"/>
  <c r="L58" i="11"/>
  <c r="G60" i="11"/>
  <c r="H60" i="11"/>
  <c r="I60" i="11"/>
  <c r="J60" i="11"/>
  <c r="K60" i="11"/>
  <c r="L60" i="11"/>
  <c r="H2" i="11"/>
  <c r="I2" i="11"/>
  <c r="J2" i="11"/>
  <c r="K2" i="11"/>
  <c r="L2" i="11"/>
  <c r="G2" i="11"/>
  <c r="U79" i="15" l="1"/>
  <c r="T79" i="15"/>
  <c r="AA79" i="15" s="1"/>
  <c r="AC79" i="15" s="1"/>
  <c r="K93" i="15"/>
  <c r="AC93" i="15"/>
  <c r="K109" i="15"/>
  <c r="U109" i="15"/>
  <c r="T109" i="15"/>
  <c r="K107" i="15"/>
  <c r="U107" i="15"/>
  <c r="T107" i="15"/>
  <c r="AA107" i="15" s="1"/>
  <c r="AC107" i="15" s="1"/>
  <c r="K103" i="15"/>
  <c r="AC103" i="15"/>
  <c r="K73" i="15"/>
  <c r="AC73" i="15"/>
  <c r="U47" i="15"/>
  <c r="T47" i="15"/>
  <c r="AA47" i="15" s="1"/>
  <c r="AC47" i="15" s="1"/>
  <c r="K72" i="15"/>
  <c r="AC72" i="15"/>
  <c r="K76" i="15"/>
  <c r="U76" i="15"/>
  <c r="T76" i="15"/>
  <c r="K92" i="15"/>
  <c r="AC92" i="15"/>
  <c r="K94" i="15"/>
  <c r="AC94" i="15"/>
  <c r="K78" i="15"/>
  <c r="AC78" i="15"/>
  <c r="K95" i="15"/>
  <c r="K79" i="15"/>
  <c r="N109" i="15"/>
  <c r="N112" i="15"/>
  <c r="N79" i="15"/>
  <c r="N76" i="15"/>
  <c r="N107" i="15"/>
  <c r="N114" i="15"/>
  <c r="N62" i="15"/>
  <c r="G20" i="16"/>
  <c r="H20" i="16" s="1"/>
  <c r="H22" i="16"/>
  <c r="H37" i="16" s="1"/>
  <c r="H21" i="16"/>
  <c r="H19" i="16"/>
  <c r="H18" i="16"/>
  <c r="G21" i="16"/>
  <c r="AA76" i="15" l="1"/>
  <c r="AC76" i="15" s="1"/>
  <c r="AA109" i="15"/>
  <c r="AC109" i="15" s="1"/>
  <c r="I15" i="18"/>
  <c r="I7" i="18"/>
  <c r="M49" i="15"/>
  <c r="F26" i="15" l="1"/>
  <c r="F25" i="15"/>
  <c r="F24" i="15"/>
  <c r="F23" i="15"/>
  <c r="F22" i="15"/>
  <c r="F21" i="15"/>
  <c r="F31" i="15"/>
  <c r="F30" i="15"/>
  <c r="F29" i="15"/>
  <c r="F32" i="15"/>
  <c r="F34" i="15"/>
  <c r="F33" i="15"/>
  <c r="W29" i="15" l="1"/>
  <c r="X29" i="15"/>
  <c r="V29" i="15"/>
  <c r="U22" i="15"/>
  <c r="T22" i="15"/>
  <c r="U26" i="15"/>
  <c r="T26" i="15"/>
  <c r="W33" i="15"/>
  <c r="V33" i="15"/>
  <c r="V30" i="15"/>
  <c r="W30" i="15"/>
  <c r="T23" i="15"/>
  <c r="U23" i="15"/>
  <c r="V34" i="15"/>
  <c r="X34" i="15"/>
  <c r="W34" i="15"/>
  <c r="W31" i="15"/>
  <c r="V31" i="15"/>
  <c r="U24" i="15"/>
  <c r="T24" i="15"/>
  <c r="V32" i="15"/>
  <c r="W32" i="15"/>
  <c r="T21" i="15"/>
  <c r="U21" i="15"/>
  <c r="T25" i="15"/>
  <c r="U25" i="15"/>
  <c r="H15" i="16"/>
  <c r="AA23" i="15" l="1"/>
  <c r="AC23" i="15" s="1"/>
  <c r="AA24" i="15"/>
  <c r="AA34" i="15"/>
  <c r="AA25" i="15"/>
  <c r="AC25" i="15" s="1"/>
  <c r="AA21" i="15"/>
  <c r="AA26" i="15"/>
  <c r="AA22" i="15"/>
  <c r="AC22" i="15" s="1"/>
  <c r="E30" i="11"/>
  <c r="E28" i="11"/>
  <c r="E27" i="11"/>
  <c r="E23" i="11"/>
  <c r="E24" i="11"/>
  <c r="E33" i="11"/>
  <c r="E32" i="11"/>
  <c r="E58" i="11"/>
  <c r="E57" i="11"/>
  <c r="E50" i="11"/>
  <c r="E49" i="11"/>
  <c r="E48" i="11"/>
  <c r="E47" i="11"/>
  <c r="E56" i="11"/>
  <c r="E55" i="11"/>
  <c r="E53" i="11"/>
  <c r="E52" i="11"/>
  <c r="E51" i="11"/>
  <c r="E54" i="11"/>
  <c r="E44" i="11"/>
  <c r="E43" i="11"/>
  <c r="E36" i="11"/>
  <c r="E35" i="11"/>
  <c r="E34" i="11"/>
  <c r="E31" i="11"/>
  <c r="E29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" i="11"/>
  <c r="E2" i="11"/>
  <c r="AC21" i="15" l="1"/>
  <c r="N66" i="15"/>
  <c r="N69" i="15"/>
  <c r="K66" i="15"/>
  <c r="H10" i="16"/>
  <c r="H9" i="16"/>
  <c r="N16" i="15"/>
  <c r="K16" i="15"/>
  <c r="N61" i="15"/>
  <c r="K69" i="15"/>
  <c r="K62" i="15"/>
  <c r="N26" i="15"/>
  <c r="N25" i="15"/>
  <c r="N24" i="15"/>
  <c r="J24" i="15"/>
  <c r="J26" i="15"/>
  <c r="AC26" i="15" s="1"/>
  <c r="J32" i="15"/>
  <c r="AC32" i="15" s="1"/>
  <c r="J34" i="15"/>
  <c r="AC34" i="15" s="1"/>
  <c r="N33" i="15"/>
  <c r="N32" i="15"/>
  <c r="N34" i="15"/>
  <c r="N40" i="15"/>
  <c r="N11" i="15"/>
  <c r="N3" i="15"/>
  <c r="N63" i="15"/>
  <c r="N45" i="15"/>
  <c r="N49" i="15"/>
  <c r="N39" i="15"/>
  <c r="N38" i="15"/>
  <c r="N37" i="15"/>
  <c r="N20" i="15"/>
  <c r="N17" i="15"/>
  <c r="K39" i="15"/>
  <c r="AC24" i="15" l="1"/>
  <c r="J49" i="15"/>
  <c r="AC49" i="15" s="1"/>
  <c r="J45" i="15"/>
  <c r="AC45" i="15" s="1"/>
  <c r="K45" i="15" l="1"/>
  <c r="F52" i="15" l="1"/>
  <c r="F51" i="15"/>
  <c r="K25" i="15"/>
  <c r="U51" i="15" l="1"/>
  <c r="T51" i="15"/>
  <c r="U52" i="15"/>
  <c r="T52" i="15"/>
  <c r="AC52" i="15" s="1"/>
  <c r="K51" i="15"/>
  <c r="K52" i="15"/>
  <c r="K47" i="15"/>
  <c r="I14" i="18"/>
  <c r="I13" i="18"/>
  <c r="I9" i="18"/>
  <c r="I3" i="18"/>
  <c r="I4" i="18"/>
  <c r="I5" i="18"/>
  <c r="I6" i="18"/>
  <c r="N29" i="15"/>
  <c r="K26" i="15"/>
  <c r="K24" i="15"/>
  <c r="K20" i="15"/>
  <c r="I11" i="18"/>
  <c r="K34" i="15"/>
  <c r="I25" i="18"/>
  <c r="I20" i="18"/>
  <c r="K61" i="15"/>
  <c r="K33" i="15"/>
  <c r="K38" i="15"/>
  <c r="K37" i="15"/>
  <c r="K40" i="15"/>
  <c r="K32" i="15"/>
  <c r="K28" i="15"/>
  <c r="K49" i="15"/>
  <c r="I22" i="18"/>
  <c r="I23" i="18"/>
  <c r="I26" i="18"/>
  <c r="I18" i="18"/>
  <c r="I19" i="18"/>
  <c r="I10" i="18"/>
  <c r="K17" i="15"/>
  <c r="K63" i="15"/>
  <c r="K11" i="15"/>
  <c r="H14" i="16"/>
  <c r="H32" i="16"/>
  <c r="H26" i="16"/>
  <c r="H6" i="16"/>
  <c r="H5" i="16"/>
  <c r="H4" i="16"/>
  <c r="H3" i="16"/>
  <c r="H33" i="16"/>
  <c r="I33" i="18" l="1"/>
  <c r="AC51" i="15"/>
  <c r="AA129" i="15"/>
  <c r="K22" i="15"/>
  <c r="N22" i="15"/>
  <c r="K31" i="15"/>
  <c r="N31" i="15"/>
  <c r="K23" i="15"/>
  <c r="N23" i="15"/>
  <c r="K30" i="15"/>
  <c r="N30" i="15"/>
  <c r="K21" i="15"/>
  <c r="N21" i="15"/>
  <c r="K29" i="15"/>
  <c r="K129" i="15" l="1"/>
  <c r="N129" i="15"/>
</calcChain>
</file>

<file path=xl/sharedStrings.xml><?xml version="1.0" encoding="utf-8"?>
<sst xmlns="http://schemas.openxmlformats.org/spreadsheetml/2006/main" count="1506" uniqueCount="562">
  <si>
    <t>Description</t>
  </si>
  <si>
    <t>Notes</t>
  </si>
  <si>
    <t>N/A</t>
  </si>
  <si>
    <t>WBS</t>
  </si>
  <si>
    <t>Material</t>
  </si>
  <si>
    <t>A</t>
  </si>
  <si>
    <t>Aircraft</t>
  </si>
  <si>
    <t>System</t>
  </si>
  <si>
    <t>mAE1</t>
  </si>
  <si>
    <t>Part Num</t>
  </si>
  <si>
    <t>Centerbody Assembly</t>
  </si>
  <si>
    <t>Left Wing Assembly</t>
  </si>
  <si>
    <t>Wing Attach Bolt</t>
  </si>
  <si>
    <t>Wing Attach Nut</t>
  </si>
  <si>
    <t>P</t>
  </si>
  <si>
    <t>Right Wing Assembly</t>
  </si>
  <si>
    <t>Rev</t>
  </si>
  <si>
    <t>Type</t>
  </si>
  <si>
    <t>Qty</t>
  </si>
  <si>
    <t>inboard rib</t>
  </si>
  <si>
    <t>Manufacturer</t>
  </si>
  <si>
    <t>Model</t>
  </si>
  <si>
    <t>LiPo Transmitter Battery</t>
  </si>
  <si>
    <t>Battery Charger</t>
  </si>
  <si>
    <t>TP610C-ACDC</t>
  </si>
  <si>
    <t>Ground Station Transmitter</t>
  </si>
  <si>
    <t>FreeWave</t>
  </si>
  <si>
    <t>FGR2-CE-U</t>
  </si>
  <si>
    <t>Ground Station Battery</t>
  </si>
  <si>
    <t>Serial Express Card</t>
  </si>
  <si>
    <t>SyncroTech</t>
  </si>
  <si>
    <t>EXP34-RS232-02</t>
  </si>
  <si>
    <t>USB to Serial Converter</t>
  </si>
  <si>
    <t>Inclinometer</t>
  </si>
  <si>
    <t>AeroPerfect</t>
  </si>
  <si>
    <t>MU-9000X</t>
  </si>
  <si>
    <t>Castle Creations Castlelink</t>
  </si>
  <si>
    <t>Castle Creations</t>
  </si>
  <si>
    <t>010-0005-00</t>
  </si>
  <si>
    <t>Scales</t>
  </si>
  <si>
    <t>American Weigh</t>
  </si>
  <si>
    <t>Digital Scale</t>
  </si>
  <si>
    <t>Hanging Scales</t>
  </si>
  <si>
    <t>Hanging Scale</t>
  </si>
  <si>
    <t>Video Screen</t>
  </si>
  <si>
    <t>Camera</t>
  </si>
  <si>
    <t>Flight Computer</t>
  </si>
  <si>
    <t>Phytec</t>
  </si>
  <si>
    <t>5200 Tiny</t>
  </si>
  <si>
    <t>Daughterboard</t>
  </si>
  <si>
    <t>UMN</t>
  </si>
  <si>
    <t>IMU</t>
  </si>
  <si>
    <t>Analog Devices</t>
  </si>
  <si>
    <t>ADIS16405</t>
  </si>
  <si>
    <t>GPS Card</t>
  </si>
  <si>
    <t>Hemisphere</t>
  </si>
  <si>
    <t>Crescent</t>
  </si>
  <si>
    <t>GPS Antenna</t>
  </si>
  <si>
    <t>GPS Outfitters</t>
  </si>
  <si>
    <t>Titan III</t>
  </si>
  <si>
    <t>TM</t>
  </si>
  <si>
    <t>MM2 900 MHz</t>
  </si>
  <si>
    <t>RX Mux</t>
  </si>
  <si>
    <t>AcroName</t>
  </si>
  <si>
    <t>PWM</t>
  </si>
  <si>
    <t>Arduino</t>
  </si>
  <si>
    <t>Pro Mini</t>
  </si>
  <si>
    <t>Pressure Sensors</t>
  </si>
  <si>
    <t>AMSYS</t>
  </si>
  <si>
    <t>Plywood</t>
  </si>
  <si>
    <t>Aircraft Spruce</t>
  </si>
  <si>
    <t>Flying Foam</t>
  </si>
  <si>
    <t>Epoxy</t>
  </si>
  <si>
    <t>Breather Cloth</t>
  </si>
  <si>
    <t>Fiberglast</t>
  </si>
  <si>
    <t>Brushes, misc supplies</t>
  </si>
  <si>
    <t>Epoxy Hardener</t>
  </si>
  <si>
    <t>Servo</t>
  </si>
  <si>
    <t>Spar Foam</t>
  </si>
  <si>
    <t>Spar Cure Tools</t>
  </si>
  <si>
    <t>Futaba</t>
  </si>
  <si>
    <t>S9254</t>
  </si>
  <si>
    <t>Servo Tray</t>
  </si>
  <si>
    <t>JR</t>
  </si>
  <si>
    <t>JRPA244</t>
  </si>
  <si>
    <t>Servo Arm</t>
  </si>
  <si>
    <t>SECraft</t>
  </si>
  <si>
    <t>SE0063</t>
  </si>
  <si>
    <t>Servo Pushrod</t>
  </si>
  <si>
    <t>SE202</t>
  </si>
  <si>
    <t>Surface Horn</t>
  </si>
  <si>
    <t>Motor</t>
  </si>
  <si>
    <t>Propulsion Battery</t>
  </si>
  <si>
    <t>Propeller</t>
  </si>
  <si>
    <t>E-Flite</t>
  </si>
  <si>
    <t>Castle Creation</t>
  </si>
  <si>
    <t>DUB2318</t>
  </si>
  <si>
    <t>HK</t>
  </si>
  <si>
    <t>HKCF1210</t>
  </si>
  <si>
    <t>Power 52</t>
  </si>
  <si>
    <t>Phoenix Edge Lite 75</t>
  </si>
  <si>
    <t>Thunder Power</t>
  </si>
  <si>
    <t>Systems Battery</t>
  </si>
  <si>
    <t>Airdata Probe</t>
  </si>
  <si>
    <t>Airdata Boom</t>
  </si>
  <si>
    <t>Wing Form Foam</t>
  </si>
  <si>
    <t>Balsa</t>
  </si>
  <si>
    <t>Hinges</t>
  </si>
  <si>
    <t>Release Film</t>
  </si>
  <si>
    <t>Vacuum Bag</t>
  </si>
  <si>
    <t>Tacky Tape</t>
  </si>
  <si>
    <t>ACP Sales</t>
  </si>
  <si>
    <t>Carbon Panel for ribs and winglets</t>
  </si>
  <si>
    <t>LP-NH250-CFPW1-6</t>
  </si>
  <si>
    <t>Budgetary estimate only, additional $200 for waterjet</t>
  </si>
  <si>
    <t>Budgetary estimate only</t>
  </si>
  <si>
    <t>Dubro</t>
  </si>
  <si>
    <t>ProtoAdvantage</t>
  </si>
  <si>
    <t>Cut strips 3/4" X 3/16" for hinge line, purchase as package of sheets</t>
  </si>
  <si>
    <t>Winglet mounting</t>
  </si>
  <si>
    <t>Spar Fabric</t>
  </si>
  <si>
    <t>Centerbody Foam Form</t>
  </si>
  <si>
    <t>Speed Control</t>
  </si>
  <si>
    <t>Spektrum</t>
  </si>
  <si>
    <t>Turnigy</t>
  </si>
  <si>
    <t>2650mAh 3S 1C LLF Tx Pack</t>
  </si>
  <si>
    <t>Manhattan 205146</t>
  </si>
  <si>
    <t>Manhattan </t>
  </si>
  <si>
    <t>Ball link</t>
  </si>
  <si>
    <t>Robart</t>
  </si>
  <si>
    <t>326 5/16" ball link control horn</t>
  </si>
  <si>
    <t>Accelerometer Part</t>
  </si>
  <si>
    <t>Freescale</t>
  </si>
  <si>
    <t>Accelerometer Filter Resistor</t>
  </si>
  <si>
    <t>Accelerometer Filter Cap</t>
  </si>
  <si>
    <t>Accelerometer Isolation Cap</t>
  </si>
  <si>
    <t>0.22 uF</t>
  </si>
  <si>
    <t>0.1 uF</t>
  </si>
  <si>
    <t>47 kohm</t>
  </si>
  <si>
    <t>Digikey PN 1227PHCT-ND</t>
  </si>
  <si>
    <t>Digikey PN 1109PHCT-ND</t>
  </si>
  <si>
    <t>Accelerometer Breakout</t>
  </si>
  <si>
    <t>Order assembled on breakout</t>
  </si>
  <si>
    <t>PA0006 w/MMA22XX</t>
  </si>
  <si>
    <t>Semtech</t>
  </si>
  <si>
    <t>SX8724C</t>
  </si>
  <si>
    <t>ADC</t>
  </si>
  <si>
    <t>ADC Breakout</t>
  </si>
  <si>
    <t>MMA2240KEG</t>
  </si>
  <si>
    <t>1/8" Birch Ply</t>
  </si>
  <si>
    <t>left center body</t>
  </si>
  <si>
    <t>right center body</t>
  </si>
  <si>
    <t>inboard keel attachment</t>
  </si>
  <si>
    <t>center body attach</t>
  </si>
  <si>
    <t>1/4" carbon/foam panel</t>
  </si>
  <si>
    <t>spar front top right</t>
  </si>
  <si>
    <t>spar rear right</t>
  </si>
  <si>
    <t>spar front bottom right</t>
  </si>
  <si>
    <t>spar front bottom left</t>
  </si>
  <si>
    <t>spar rear left</t>
  </si>
  <si>
    <t>spar front top left</t>
  </si>
  <si>
    <t>0.4" Carbon/foam panel</t>
  </si>
  <si>
    <t>keel</t>
  </si>
  <si>
    <t>tail hard point</t>
  </si>
  <si>
    <t>motor mount assembly</t>
  </si>
  <si>
    <t>motor mount</t>
  </si>
  <si>
    <t>motor mount cover</t>
  </si>
  <si>
    <t>motor - dummy</t>
  </si>
  <si>
    <t>servo - dummy</t>
  </si>
  <si>
    <t>flight computer tray</t>
  </si>
  <si>
    <t>flight computer - dummy</t>
  </si>
  <si>
    <t>battery tray</t>
  </si>
  <si>
    <t>servo bracket-spar attach</t>
  </si>
  <si>
    <t>servo bracket-servo attach</t>
  </si>
  <si>
    <t>left inboard wing</t>
  </si>
  <si>
    <t>left outboard wing</t>
  </si>
  <si>
    <t>left wing washout</t>
  </si>
  <si>
    <t>winglet attach</t>
  </si>
  <si>
    <t>winglet</t>
  </si>
  <si>
    <t>top front left reinforcement</t>
  </si>
  <si>
    <t>top back left reinforcement</t>
  </si>
  <si>
    <t>bottom front left reinforcement</t>
  </si>
  <si>
    <t>bottom back left reinforcement</t>
  </si>
  <si>
    <t>control surface</t>
  </si>
  <si>
    <t>0.4" Carbon/foam beam</t>
  </si>
  <si>
    <t>body flap</t>
  </si>
  <si>
    <t>Futaba S9254, Use JR Servo Tray to mount</t>
  </si>
  <si>
    <t>Need 6 channels for the accelerometers
SX8724C has 3 differential channels each</t>
  </si>
  <si>
    <t>Flight Computer Assembly</t>
  </si>
  <si>
    <t>Goldy</t>
  </si>
  <si>
    <t>Actual</t>
  </si>
  <si>
    <t>SpecSheet</t>
  </si>
  <si>
    <t>Estimate</t>
  </si>
  <si>
    <t>Estimated</t>
  </si>
  <si>
    <t> 2"L x 1.75W x 0.56"H</t>
  </si>
  <si>
    <t>Price is assembled, Weight is for assembled with filter</t>
  </si>
  <si>
    <t>Cost - Unit
($)</t>
  </si>
  <si>
    <t>Cost - Total
($)</t>
  </si>
  <si>
    <t>Weight - Unit
(g)</t>
  </si>
  <si>
    <t>Weight - Total
(g)</t>
  </si>
  <si>
    <t>Total</t>
  </si>
  <si>
    <t>Eagle Tree</t>
  </si>
  <si>
    <t>Prandtl Pitot Tube Kit</t>
  </si>
  <si>
    <t>80 X 4 X 4 mm</t>
  </si>
  <si>
    <t>Receiver</t>
  </si>
  <si>
    <t>Transmitter</t>
  </si>
  <si>
    <t>AR8000</t>
  </si>
  <si>
    <t>34.3 X 32.3 X 11.4 mm</t>
  </si>
  <si>
    <t>DX9</t>
  </si>
  <si>
    <t>SPMB4000LPTX</t>
  </si>
  <si>
    <t>servo tray - dummy</t>
  </si>
  <si>
    <t>See Flight Systems</t>
  </si>
  <si>
    <t>Propulsion Battery - dummy</t>
  </si>
  <si>
    <t>Avionics Battery - dummy</t>
  </si>
  <si>
    <t>Surfboard XPS 2.3#</t>
  </si>
  <si>
    <t>Mass Property Testing</t>
  </si>
  <si>
    <t>Weight
Quality</t>
  </si>
  <si>
    <t>Cost
Quality</t>
  </si>
  <si>
    <t>Size - Unit
(xx)</t>
  </si>
  <si>
    <t>Top Caul</t>
  </si>
  <si>
    <t>Side Cauls</t>
  </si>
  <si>
    <t>centerbody servo bracket assembly</t>
  </si>
  <si>
    <t>E-glass / EPS 1.5#</t>
  </si>
  <si>
    <t>Winglet mounting, flatten spurs and bond to carbon panel</t>
  </si>
  <si>
    <t>Winglet Attach Blind Nut / T-Nut</t>
  </si>
  <si>
    <t>Winglet Attach Machine Screw</t>
  </si>
  <si>
    <t>Servo Male Connector</t>
  </si>
  <si>
    <t>Probe comes with tubes</t>
  </si>
  <si>
    <t>PA0060 w/SX8724CWLTDTCT-ND</t>
  </si>
  <si>
    <t>1300mAh 6-Cell/6S 22.2V Magna Series 70C LiPo</t>
  </si>
  <si>
    <t>TP1300-6SM70</t>
  </si>
  <si>
    <t>34 X 30 X 100 mm</t>
  </si>
  <si>
    <t>ReadyMadeRC</t>
  </si>
  <si>
    <t>FatShark</t>
  </si>
  <si>
    <t xml:space="preserve">250mW 5.8 GHz A/V Transmitter </t>
  </si>
  <si>
    <t>10.1 inch LCD monitor</t>
  </si>
  <si>
    <t>RMRC-LCD-10</t>
  </si>
  <si>
    <t>Video Cables, etc</t>
  </si>
  <si>
    <t>72" X 4" X 3/8" Aluminum plate 6061</t>
  </si>
  <si>
    <t>#257 - Nylon Hinge Heavy Duty w/cotter</t>
  </si>
  <si>
    <t>#117- Nylon Hinge Standard</t>
  </si>
  <si>
    <t>http://www3.towerhobbies.com/cgi-bin/wti0001p?&amp;I=LXD941&amp;P=ML</t>
  </si>
  <si>
    <t>Digikey PN RNF14FTD47K0CT-ND</t>
  </si>
  <si>
    <t>JST</t>
  </si>
  <si>
    <t>Keel Attach Bolt</t>
  </si>
  <si>
    <t>Keel Attach Nut</t>
  </si>
  <si>
    <t>#10-32 Stainless Steel 3/4"</t>
  </si>
  <si>
    <t>1/4"-20 Stainless Steel 3/4"</t>
  </si>
  <si>
    <t>#10-32 Stainless Steel</t>
  </si>
  <si>
    <t>#4-40 Nylon 1"</t>
  </si>
  <si>
    <t>CNC Tech</t>
  </si>
  <si>
    <t>Power Wire - Red</t>
  </si>
  <si>
    <t>18 awg Silicon - Red</t>
  </si>
  <si>
    <t>18 awg Silicon - Black</t>
  </si>
  <si>
    <t>Power Wire - Black</t>
  </si>
  <si>
    <t>Power Connector</t>
  </si>
  <si>
    <t>Servo Wire</t>
  </si>
  <si>
    <t>Price is assembled, Weight is with filter assembly</t>
  </si>
  <si>
    <t>Wing Cover Fabric</t>
  </si>
  <si>
    <t>Wing Reinforce Fabric</t>
  </si>
  <si>
    <t>Centerbody Reinforce Fabric</t>
  </si>
  <si>
    <t>Centerbody Cover Fabric</t>
  </si>
  <si>
    <t>7781 Style - 9.0oz E-Glass Satin Weave</t>
  </si>
  <si>
    <t>http://www3.towerhobbies.com/cgi-bin/wti0001p?&amp;I=LXN661</t>
  </si>
  <si>
    <t>HiTec</t>
  </si>
  <si>
    <t>24 AWG servo wire 3 conductor</t>
  </si>
  <si>
    <t>EPS 1.5# (Left and Right Side)</t>
  </si>
  <si>
    <t>EPS 1.5# (Left and Right Shipset)</t>
  </si>
  <si>
    <t>Signal Wire</t>
  </si>
  <si>
    <t>http://www3.towerhobbies.com/cgi-bin/wti0001p?&amp;I=LXJC92&amp;P=ML</t>
  </si>
  <si>
    <t>PVC Tube</t>
  </si>
  <si>
    <t>10' 1.25" Sched 40 PVC</t>
  </si>
  <si>
    <t>PVC Connector Tee</t>
  </si>
  <si>
    <t>PVC 3-way connector</t>
  </si>
  <si>
    <t>PVC Connector 4-way</t>
  </si>
  <si>
    <t>PVC 4-way connector</t>
  </si>
  <si>
    <t>PVC Connector 5-way</t>
  </si>
  <si>
    <t>PVC 5-way connector</t>
  </si>
  <si>
    <t>Quick Release Mechanism</t>
  </si>
  <si>
    <t>http://www.amazon.com/FORMUFIT-F1145WC-WH-4-5-Way-Fitting-Furniture/dp/B00MNIYCHO/ref=sr_1_2?ie=UTF8&amp;qid=1428001012&amp;sr=8-2&amp;keywords=pvc+5-way</t>
  </si>
  <si>
    <t>http://www.amazon.com/FORMUFIT-F1144WT-WH-4-4-Way-Fitting-Furniture/dp/B00MNIYGSO/ref=sr_1_9?ie=UTF8&amp;qid=1428000961&amp;sr=8-9&amp;keywords=pvc+4-way</t>
  </si>
  <si>
    <t>Mobeius</t>
  </si>
  <si>
    <t>ActionCam</t>
  </si>
  <si>
    <t>2/pkg - 2 per surface</t>
  </si>
  <si>
    <t>12/pkg - 2 per surface</t>
  </si>
  <si>
    <t>15/pkg - 3 per surface</t>
  </si>
  <si>
    <t>Make from Wing</t>
  </si>
  <si>
    <t>feet</t>
  </si>
  <si>
    <t>RCY Series - Male Housing</t>
  </si>
  <si>
    <t>RCY Series - Male Housing Connector (Female)</t>
  </si>
  <si>
    <t>RCY Series - Female Housing</t>
  </si>
  <si>
    <t>RCY Series - Female Housing Connector (Male)</t>
  </si>
  <si>
    <t>Deans</t>
  </si>
  <si>
    <t>Plug</t>
  </si>
  <si>
    <t>Molex</t>
  </si>
  <si>
    <t>http://www.digikey.com/product-detail/en/39-01-2141/WM3606-ND/61288</t>
  </si>
  <si>
    <t>Contact - Male</t>
  </si>
  <si>
    <t>http://www.digikey.com/product-detail/en/0039000040/WM2500CT-ND/467979</t>
  </si>
  <si>
    <t>Receptacle</t>
  </si>
  <si>
    <t>http://www.digikey.com/product-detail/en/0039012140/WM3706-ND/61391</t>
  </si>
  <si>
    <t>Contact - Female</t>
  </si>
  <si>
    <t>http://www.digikey.com/product-detail/en/0039000038/WM2501CT-ND/467978</t>
  </si>
  <si>
    <t>BOM Level</t>
  </si>
  <si>
    <t>wing attach rib</t>
  </si>
  <si>
    <t>Definitions</t>
  </si>
  <si>
    <t>Work Breakdown Structure Level</t>
  </si>
  <si>
    <t>Revision Level (new part = A)</t>
  </si>
  <si>
    <t>Generated Part Number</t>
  </si>
  <si>
    <t>Hierarchy level</t>
  </si>
  <si>
    <t>Part Name</t>
  </si>
  <si>
    <t>Part Description</t>
  </si>
  <si>
    <t>Material Description</t>
  </si>
  <si>
    <t>Part Notes</t>
  </si>
  <si>
    <t>ESC Connector</t>
  </si>
  <si>
    <t>Ultra - Male</t>
  </si>
  <si>
    <t>http://www3.towerhobbies.com/cgi-bin/wti0001p?&amp;I=LXHGL9&amp;P=M</t>
  </si>
  <si>
    <t>http://www.amazon.com/s/ref=nb_sb_noss?url=search-alias%3Daps&amp;field-keywords=B00N51OJNK</t>
  </si>
  <si>
    <t>http://www3.towerhobbies.com/cgi-bin/wti0001p?&amp;I=LXD968&amp;P=7</t>
  </si>
  <si>
    <t>Product Link</t>
  </si>
  <si>
    <t>http://www.fibreglast.com/product/3K_Plain_Weave_Carbon_Fiber_Fabric_00530/carbon_fiber_all</t>
  </si>
  <si>
    <t>http://www.fibreglast.com/product/System_2000_Epoxy_Resin_2000/Epoxy_Resins</t>
  </si>
  <si>
    <t>Vacuum Bag Composite System</t>
  </si>
  <si>
    <t>http://www.fibreglast.com/product/2060_Epoxy_Hardener_2060</t>
  </si>
  <si>
    <t>gallon</t>
  </si>
  <si>
    <t>http://www.fibreglast.com/product/Breather_and_Bleeder_579</t>
  </si>
  <si>
    <t>http://www.fibreglast.com/product/stretchlon-200-bagging-film-1678/Vacuum_Bagging_Films_Peel_Ply_Tapes</t>
  </si>
  <si>
    <t>Flash Tape</t>
  </si>
  <si>
    <t>http://www.fibreglast.com/product/flash-tape-00584/Vacuum_Bagging_Films_Peel_Ply_Tapes</t>
  </si>
  <si>
    <t>25' Rolls</t>
  </si>
  <si>
    <t>http://www.fibreglast.com/product/gray-sealant-tape-00581/Vacuum_Bagging_Films_Peel_Ply_Tapes</t>
  </si>
  <si>
    <t>http://www.fibreglast.com/product/low-temperature-release-film-1580/Vacuum_Bagging_Films_Peel_Ply_Tapes</t>
  </si>
  <si>
    <t>http://www.acpsales.com/Carbon-Fiber-1-Ply-Honeycomb.html</t>
  </si>
  <si>
    <t>Units</t>
  </si>
  <si>
    <t>each</t>
  </si>
  <si>
    <t>yard</t>
  </si>
  <si>
    <t>quart</t>
  </si>
  <si>
    <t>70 yd roll</t>
  </si>
  <si>
    <t>ft</t>
  </si>
  <si>
    <t>Unit</t>
  </si>
  <si>
    <t>Video System</t>
  </si>
  <si>
    <t>ADC/Accelerometer System</t>
  </si>
  <si>
    <t>Propulsion System</t>
  </si>
  <si>
    <t>Wing Actuation</t>
  </si>
  <si>
    <t>Centerbody Actuation</t>
  </si>
  <si>
    <t>Launcher System</t>
  </si>
  <si>
    <t>Rachet Straps</t>
  </si>
  <si>
    <t>Video Tx</t>
  </si>
  <si>
    <t>Video Rx</t>
  </si>
  <si>
    <t>Ground Testing</t>
  </si>
  <si>
    <t>Chargers and Programmers</t>
  </si>
  <si>
    <t>RC Equipment</t>
  </si>
  <si>
    <t>Ground Control Station</t>
  </si>
  <si>
    <t>GVT Test Rig and Instrumentation</t>
  </si>
  <si>
    <t>http://www3.towerhobbies.com/cgi-bin/wti0001p?&amp;I=LXD944&amp;P=M</t>
  </si>
  <si>
    <t>Wing Attach Fastener</t>
  </si>
  <si>
    <t>Winglet Attach Fastener</t>
  </si>
  <si>
    <t>Keel Attach Fastener</t>
  </si>
  <si>
    <t>Remington Industries</t>
  </si>
  <si>
    <t>24 awg (UL 1007)</t>
  </si>
  <si>
    <t>Category</t>
  </si>
  <si>
    <t>Flight Cntrl Comp</t>
  </si>
  <si>
    <t>Flight Systems</t>
  </si>
  <si>
    <t>Fasteners</t>
  </si>
  <si>
    <t>Wiring/Connect</t>
  </si>
  <si>
    <t>Airdata</t>
  </si>
  <si>
    <t>Servo Wiring/Connect</t>
  </si>
  <si>
    <t>Power Wiring/Connect</t>
  </si>
  <si>
    <t>Signal Wiring/Connect</t>
  </si>
  <si>
    <t>1/4"-20 Stainless Steel</t>
  </si>
  <si>
    <t>Length roughly estimated, assumed twisted</t>
  </si>
  <si>
    <t>http://www.digikey.com/product-search/en?x=0&amp;y=0&amp;lang=en&amp;site=us&amp;keywords=CN101R-25-ND</t>
  </si>
  <si>
    <t>http://www.digikey.com/product-search/en?x=0&amp;y=0&amp;lang=en&amp;site=us&amp;keywords=CN101B-25-ND</t>
  </si>
  <si>
    <t>http://www.digikey.com/product-detail/en/SYF-001T-P0.6(LF)(SN)/455-2652-1-ND/2796952</t>
  </si>
  <si>
    <t>http://www.digikey.com/product-detail/en/SYM-001T-P0.6(N)/455-1909-1-ND/1465028</t>
  </si>
  <si>
    <t>http://www.digikey.com/product-detail/en/SYP-02T-1/455-2654-ND/2206861</t>
  </si>
  <si>
    <t>http://www.digikey.com/product-detail/en/SYR-02T/455-2653-ND/2409499</t>
  </si>
  <si>
    <t>http://www.digikey.com/product-detail/en/RNF14FTD47K0/RNF14FTD47K0CT-ND/1975140</t>
  </si>
  <si>
    <t>http://www.digikey.com/product-detail/en/A224K20X7RF5TAA/1227PHCT-ND/2356863</t>
  </si>
  <si>
    <t>http://www.digikey.com/product-detail/en/A104K15X7RF5TAA/1109PHCT-ND/145913</t>
  </si>
  <si>
    <t>72" X 1" X 3/8" Aluminum bar 6061</t>
  </si>
  <si>
    <t>Part Type (A-Assembly, P-Part, S-Standard, T-Tool)</t>
  </si>
  <si>
    <t>Quatity reuired to the next highest level</t>
  </si>
  <si>
    <t>dum</t>
  </si>
  <si>
    <t>Aircraft Type designation (mAE1 - MiniMUTT Type, dum - dummy/COTS type, mAE2, xAE3)</t>
  </si>
  <si>
    <t>wing spar foam</t>
  </si>
  <si>
    <t>wing spar skin</t>
  </si>
  <si>
    <t>XPS Foam 2.3#</t>
  </si>
  <si>
    <t>Carbon [45,0,0]</t>
  </si>
  <si>
    <t>wing spar</t>
  </si>
  <si>
    <t>accel - dummy</t>
  </si>
  <si>
    <t>top front right reinforcement</t>
  </si>
  <si>
    <t>top back right reinforcement</t>
  </si>
  <si>
    <t>bottom front right reinforcement</t>
  </si>
  <si>
    <t>bottom back right reinforcement</t>
  </si>
  <si>
    <t>right inboard wing</t>
  </si>
  <si>
    <t>right outboard wing</t>
  </si>
  <si>
    <t>right wing washout</t>
  </si>
  <si>
    <t>http://www.horizonhobby.com/ar8000-8-channel-dsmx-receiver-spmar8000</t>
  </si>
  <si>
    <t>http://www3.towerhobbies.com/cgi-bin/wti0001p?&amp;I=LXFZP1</t>
  </si>
  <si>
    <t>http://www.horizonhobby.com/servo-tray-aileron-jrpa244</t>
  </si>
  <si>
    <t>http://www3.towerhobbies.com/cgi-bin/wti0001p?&amp;I=LXJGU0</t>
  </si>
  <si>
    <t>Propeller Yoke</t>
  </si>
  <si>
    <t>Propeller Adaptor</t>
  </si>
  <si>
    <t>Great Planes</t>
  </si>
  <si>
    <t>ElectriFly GPMQ4968</t>
  </si>
  <si>
    <t>6mm shaft collet adaptor</t>
  </si>
  <si>
    <t>http://www.espritmodel.com/hk-carbon-fiber-folding-propellers.aspx</t>
  </si>
  <si>
    <t>Aeronaut </t>
  </si>
  <si>
    <t>http://www.espritmodel.com/aeronaut-yoke-for-turbo-and-black-spinners.aspx</t>
  </si>
  <si>
    <t>http://www3.towerhobbies.com/cgi-bin/wti0001p?&amp;I=LXMTB3&amp;P=M</t>
  </si>
  <si>
    <t>http://www.horizonhobby.com/airplanes/motors/power-52-brushless-outrunner-motor--590kv-eflm4052a</t>
  </si>
  <si>
    <t>http://www.horizonhobby.com/phoenix-edge-lite-75--34v-75-amp-esc-w--5-amp-bec-cse010011200</t>
  </si>
  <si>
    <t>AMS 5812-0150-B</t>
  </si>
  <si>
    <t>Pressure Sensors - Absolute</t>
  </si>
  <si>
    <t>AMS 5812-0003-D</t>
  </si>
  <si>
    <t>Camera Lens Extension Cable</t>
  </si>
  <si>
    <t>8mm lens</t>
  </si>
  <si>
    <t>Lens</t>
  </si>
  <si>
    <t>https://www.mobius-actioncam.com/store/products/mobius-8-inch-lens-extension-cable/</t>
  </si>
  <si>
    <t>With shielding and SD card</t>
  </si>
  <si>
    <t>8 Inch Lens Extension Cable</t>
  </si>
  <si>
    <t>Extension cable for imager board and lens</t>
  </si>
  <si>
    <t>https://www.mobius-actioncam.com/store/products/mobius-basic-actioncam-16g-2/</t>
  </si>
  <si>
    <t>FS-2463</t>
  </si>
  <si>
    <t>http://www.amazon.com/FatShark-250mW-5-8GHz-Transmitter-NexwaveRF/dp/B00KB3S5YO</t>
  </si>
  <si>
    <t>http://www3.towerhobbies.com/cgi-bin/wti0001p?&amp;I=LXWGR1</t>
  </si>
  <si>
    <t>http://www.proto-advantage.com/store/product_info.php?products_id=2200006</t>
  </si>
  <si>
    <t>http://www.proto-advantage.com/store/product_info.php?products_id=2250064</t>
  </si>
  <si>
    <t>http://www3.towerhobbies.com/cgi-bin/wti0001p?I=LXET41&amp;P=FB&amp;Q=1</t>
  </si>
  <si>
    <t>http://www.espritmodel.com/pushrod-turnbuckle-aluminum-secraft-440-2.aspx</t>
  </si>
  <si>
    <t>http://www.espritmodel.com/aluminum-servo-arm-half-v3-futaba.aspx</t>
  </si>
  <si>
    <t>Servo Arm 1" #4-40</t>
  </si>
  <si>
    <t>2.5" trunbuckle pushrod #4-40</t>
  </si>
  <si>
    <t>http://www.amazon.com/GPS-Outfitters-Titan-Universal-Antenna/dp/B0000ATIUG</t>
  </si>
  <si>
    <t>camera lens mount</t>
  </si>
  <si>
    <t>ABS</t>
  </si>
  <si>
    <t>camera - dummy</t>
  </si>
  <si>
    <t>camera imager and lens</t>
  </si>
  <si>
    <t>pitot-static probe - dummy</t>
  </si>
  <si>
    <t>Airdata Assembly</t>
  </si>
  <si>
    <t>airdata boom</t>
  </si>
  <si>
    <t>Carbon tube</t>
  </si>
  <si>
    <t>#4-40 Blind nut</t>
  </si>
  <si>
    <t>Motor Mount Attach Fastener</t>
  </si>
  <si>
    <t>1/4"-20 Steel Insert</t>
  </si>
  <si>
    <t>https://www.fastenal.com/products/details/11138962</t>
  </si>
  <si>
    <t>https://www.fastenal.com/products/details/0181940</t>
  </si>
  <si>
    <t>Wing Attach Bushing</t>
  </si>
  <si>
    <t>Bushing for #10-32 bolts in wing attach</t>
  </si>
  <si>
    <t>ABS Plastic</t>
  </si>
  <si>
    <t>Motor Mount Bolt</t>
  </si>
  <si>
    <t>Motor Mount Nut Insert</t>
  </si>
  <si>
    <t>BEC</t>
  </si>
  <si>
    <t>Castel Creations</t>
  </si>
  <si>
    <t>CC BEC Pro</t>
  </si>
  <si>
    <t>http://www3.towerhobbies.com/cgi-bin/wti0001p?&amp;I=LXYCA6&amp;P=ML</t>
  </si>
  <si>
    <t>Servo Male Terminal</t>
  </si>
  <si>
    <t>Servo Female Terminal</t>
  </si>
  <si>
    <t>Male Terminals</t>
  </si>
  <si>
    <t>Female Terminals</t>
  </si>
  <si>
    <t>Housing</t>
  </si>
  <si>
    <t>Futaba J connector Housing</t>
  </si>
  <si>
    <t>Sleeve</t>
  </si>
  <si>
    <t>Futaba J connector Sleeve</t>
  </si>
  <si>
    <t>Not depicted in CAD model</t>
  </si>
  <si>
    <t>lens mount for mobius action cam lens</t>
  </si>
  <si>
    <t>http://hobbyking.com/hobbyking/store/__43715__JST_SH_Servo_Plug_Set_Futaba_Gold_Plated_10pairs_set_US_Warehouse_.html</t>
  </si>
  <si>
    <t>Static Pressure</t>
  </si>
  <si>
    <t>Pitot Pressure</t>
  </si>
  <si>
    <t>http://www.servoflo.com/</t>
  </si>
  <si>
    <t>Servo Female Connector - Housing</t>
  </si>
  <si>
    <t>Servo Female Connector - Sleeve</t>
  </si>
  <si>
    <t>Avionic Tray Fastener</t>
  </si>
  <si>
    <t>Avionics Tray Blind Nut / T-Nut</t>
  </si>
  <si>
    <t>4 to mount the tray to Goldy, 4 embedded as hard points</t>
  </si>
  <si>
    <t>#4-40 3/8" Socket head</t>
  </si>
  <si>
    <t>common to Goldy</t>
  </si>
  <si>
    <t>common to hardpoints</t>
  </si>
  <si>
    <t>Avionics Tray Machine Screw</t>
  </si>
  <si>
    <t>Avionics Tray Wood Screw</t>
  </si>
  <si>
    <t>Battery Tray Fastener</t>
  </si>
  <si>
    <t>Battery Tray Wood Screw</t>
  </si>
  <si>
    <t>#4-40 Stainless Steel 1/4" Flush</t>
  </si>
  <si>
    <t>https://www.fastenal.com/products/details/0173843</t>
  </si>
  <si>
    <t>https://www.fastenal.com/products/details/73411</t>
  </si>
  <si>
    <t>https://www.fastenal.com/products/details/70003</t>
  </si>
  <si>
    <t>https://www.fastenal.com/products/details/70710</t>
  </si>
  <si>
    <t>https://www.fastenal.com/products/details/73745</t>
  </si>
  <si>
    <t>https://www.fastenal.com/products/details/70708</t>
  </si>
  <si>
    <t>http://hobbyking.com/hobbyking/store/__32011__HobbyKing_Glider_Nose_Tow_Line_Release_11_7x42mm_US_Warehouse_.html</t>
  </si>
  <si>
    <t>With shortened coax cable, removed cover</t>
  </si>
  <si>
    <t>AER7234/49</t>
  </si>
  <si>
    <t>http://www.espritmodel.com/aeronaut-cam-folding-propellers-rudi-freudenthaler.aspx</t>
  </si>
  <si>
    <t>AER724221</t>
  </si>
  <si>
    <t>Yoke for folding prop, 38mm pin-to-pin, 8mm shoulder</t>
  </si>
  <si>
    <t>Folding 12" X 10"</t>
  </si>
  <si>
    <t>Alternate Prop - Folding 12" X 10"</t>
  </si>
  <si>
    <t>TE Connectivity</t>
  </si>
  <si>
    <t>Crimp Pin Connector - Female</t>
  </si>
  <si>
    <t>http://www.digikey.com/product-detail/en/1375819-1/A100453CT-ND/2233146</t>
  </si>
  <si>
    <t>http://www.digikey.com/product-detail/en/1375820-4/A99615-ND/634994</t>
  </si>
  <si>
    <t>CST-100 II - 1375820-6</t>
  </si>
  <si>
    <t>CST-100 II - 1375820-4</t>
  </si>
  <si>
    <t>CST-100 II - 1375819-1</t>
  </si>
  <si>
    <t>http://www.digikey.com/product-detail/en/1375820-6/A99617-ND/1864918</t>
  </si>
  <si>
    <t>http://www.digikey.com/product-detail/en/640456-6/A1923-ND/109008</t>
  </si>
  <si>
    <t>CST-100 II - 640456-6</t>
  </si>
  <si>
    <t>CST-100 II - 640456-4</t>
  </si>
  <si>
    <t>http://www.digikey.com/product-detail/en/640456-4/A1922-ND/109006</t>
  </si>
  <si>
    <t>Housing - 6 position</t>
  </si>
  <si>
    <t>Header - 6 position</t>
  </si>
  <si>
    <t>Header - 4 position</t>
  </si>
  <si>
    <t>Housing - 4 position</t>
  </si>
  <si>
    <t>Mini-Fit JR - WM3606-ND</t>
  </si>
  <si>
    <t>Mini-Fit JR - WM2500CT-ND</t>
  </si>
  <si>
    <t>Mini-Fit JR - WM3706-ND</t>
  </si>
  <si>
    <t>Mini-Fit JR - WM2501CT-ND</t>
  </si>
  <si>
    <t>Ethernet Socket</t>
  </si>
  <si>
    <t>Data Dump Switch</t>
  </si>
  <si>
    <t>Glider Tow Release</t>
  </si>
  <si>
    <t>Telemetry</t>
  </si>
  <si>
    <t>TM Antennae</t>
  </si>
  <si>
    <t>TM Coax Cable</t>
  </si>
  <si>
    <t>50-pin Connector</t>
  </si>
  <si>
    <t>Mates with Goldy</t>
  </si>
  <si>
    <t>15 pin Output Port</t>
  </si>
  <si>
    <t>15 pin Input Port</t>
  </si>
  <si>
    <t>Modify with 18 Awg wire on output</t>
  </si>
  <si>
    <t>Carbon Tube</t>
  </si>
  <si>
    <t>Gino</t>
  </si>
  <si>
    <t>http://www.amazon.com/gp/product/B00N3ZOSWU</t>
  </si>
  <si>
    <t>800mAh 3S 1C Lipo Pack</t>
  </si>
  <si>
    <t>CB1</t>
  </si>
  <si>
    <t>CB2</t>
  </si>
  <si>
    <t>WS1</t>
  </si>
  <si>
    <t>WS2</t>
  </si>
  <si>
    <t>WS3</t>
  </si>
  <si>
    <t>Spare</t>
  </si>
  <si>
    <t>Inventory</t>
  </si>
  <si>
    <t>Need</t>
  </si>
  <si>
    <t>Generic Carbon Tube</t>
  </si>
  <si>
    <t>Ultra - Female</t>
  </si>
  <si>
    <t>http://www3.towerhobbies.com/cgi-bin/wti0001p?&amp;I=LXGDU8&amp;P=M</t>
  </si>
  <si>
    <t>http://www.horizonhobby.com/magna-series-1300mah-6s-222v-70c-70c-lipo--ec3-p-thp13006sm70e</t>
  </si>
  <si>
    <t>Generic S-mount 8mm lens</t>
  </si>
  <si>
    <t>[16]</t>
  </si>
  <si>
    <t>[48]</t>
  </si>
  <si>
    <t>[5]</t>
  </si>
  <si>
    <t>[15]</t>
  </si>
  <si>
    <t>http://www.hobbyking.com/hobbyking/store/__9173__Turnigy_800mAh_3S_20C_Lipo_Pack.html</t>
  </si>
  <si>
    <t>Accelerometer Voltage Divider Resistor</t>
  </si>
  <si>
    <t>Servo Reverser</t>
  </si>
  <si>
    <t>Expert</t>
  </si>
  <si>
    <t>EXRA320</t>
  </si>
  <si>
    <t>Comes with Y-Harness, remove</t>
  </si>
  <si>
    <t>http://www.horizonhobby.com/y-harness-6-inch-reverser-standard-exra320</t>
  </si>
  <si>
    <t>7781 Style - 9.0oz E-Glass Satin Weave (7.5oz E-glass used on WS1)</t>
  </si>
  <si>
    <t>Carbon 3K PW 5.7oz</t>
  </si>
  <si>
    <t>http://www.fibreglast.com/product/Style_7781_E_Glass_543/Fiberglass_Fabric</t>
  </si>
  <si>
    <t>http://www.fibreglast.com/product/Nylon_Released_Peel_Ply_582/Vacuum_Bagging_Films_Peel_Ply_Tapes</t>
  </si>
  <si>
    <t>Nylon Release Peel Ply (Release Film Alternate)</t>
  </si>
  <si>
    <t>Use for bonded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</si>
</sst>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0" fontId="0" fillId="0" borderId="1" xfId="0" applyBorder="1" applyAlignment="1">
      <alignment horizontal="left"/>
    </xf>
    <xf numFmtId="164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" xfId="0" applyFill="1" applyBorder="1" applyAlignment="1"/>
    <xf numFmtId="0" fontId="0" fillId="4" borderId="1" xfId="0" applyFill="1" applyBorder="1"/>
    <xf numFmtId="164" fontId="0" fillId="4" borderId="1" xfId="0" applyNumberFormat="1" applyFill="1" applyBorder="1"/>
    <xf numFmtId="0" fontId="3" fillId="0" borderId="1" xfId="0" applyFont="1" applyBorder="1"/>
    <xf numFmtId="0" fontId="0" fillId="0" borderId="1" xfId="0" applyBorder="1" applyAlignment="1"/>
    <xf numFmtId="164" fontId="2" fillId="0" borderId="0" xfId="0" applyNumberFormat="1" applyFont="1"/>
    <xf numFmtId="165" fontId="2" fillId="0" borderId="0" xfId="0" applyNumberFormat="1" applyFont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1" applyBorder="1"/>
    <xf numFmtId="0" fontId="0" fillId="3" borderId="1" xfId="0" applyFill="1" applyBorder="1"/>
    <xf numFmtId="0" fontId="3" fillId="0" borderId="0" xfId="0" applyFont="1"/>
    <xf numFmtId="0" fontId="4" fillId="0" borderId="0" xfId="1" applyAlignment="1">
      <alignment horizontal="left" vertical="center" wrapText="1"/>
    </xf>
    <xf numFmtId="165" fontId="0" fillId="0" borderId="1" xfId="0" applyNumberFormat="1" applyBorder="1"/>
    <xf numFmtId="0" fontId="2" fillId="0" borderId="0" xfId="0" applyFont="1" applyFill="1" applyBorder="1"/>
    <xf numFmtId="0" fontId="4" fillId="0" borderId="0" xfId="1" applyBorder="1"/>
    <xf numFmtId="0" fontId="0" fillId="0" borderId="1" xfId="0" applyNumberFormat="1" applyFill="1" applyBorder="1"/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0" fillId="5" borderId="1" xfId="0" applyNumberForma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4" fillId="0" borderId="1" xfId="1" applyFill="1" applyBorder="1"/>
    <xf numFmtId="0" fontId="4" fillId="3" borderId="1" xfId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0" fillId="6" borderId="1" xfId="0" applyFill="1" applyBorder="1"/>
    <xf numFmtId="164" fontId="0" fillId="6" borderId="1" xfId="0" applyNumberFormat="1" applyFill="1" applyBorder="1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rizonhobby.com/airplanes/motors/power-52-brushless-outrunner-motor--590kv-eflm4052a" TargetMode="External"/><Relationship Id="rId21" Type="http://schemas.openxmlformats.org/officeDocument/2006/relationships/hyperlink" Target="http://www3.towerhobbies.com/cgi-bin/wti0001p?&amp;I=LXJGU0" TargetMode="External"/><Relationship Id="rId34" Type="http://schemas.openxmlformats.org/officeDocument/2006/relationships/hyperlink" Target="http://www.proto-advantage.com/store/product_info.php?products_id=2250064" TargetMode="External"/><Relationship Id="rId42" Type="http://schemas.openxmlformats.org/officeDocument/2006/relationships/hyperlink" Target="http://www.amazon.com/GPS-Outfitters-Titan-Universal-Antenna/dp/B0000ATIUG" TargetMode="External"/><Relationship Id="rId47" Type="http://schemas.openxmlformats.org/officeDocument/2006/relationships/hyperlink" Target="http://www3.towerhobbies.com/cgi-bin/wti0001p?&amp;I=LXD968&amp;P=7" TargetMode="External"/><Relationship Id="rId50" Type="http://schemas.openxmlformats.org/officeDocument/2006/relationships/hyperlink" Target="http://www.espritmodel.com/aeronaut-cam-folding-propellers-rudi-freudenthaler.aspx" TargetMode="External"/><Relationship Id="rId55" Type="http://schemas.openxmlformats.org/officeDocument/2006/relationships/hyperlink" Target="http://www.digikey.com/product-detail/en/640456-4/A1922-ND/109006" TargetMode="External"/><Relationship Id="rId63" Type="http://schemas.openxmlformats.org/officeDocument/2006/relationships/hyperlink" Target="http://www.digikey.com/product-detail/en/RNF14FTD47K0/RNF14FTD47K0CT-ND/1975140" TargetMode="External"/><Relationship Id="rId7" Type="http://schemas.openxmlformats.org/officeDocument/2006/relationships/hyperlink" Target="http://www.digikey.com/product-detail/en/0039012140/WM3706-ND/61391" TargetMode="External"/><Relationship Id="rId2" Type="http://schemas.openxmlformats.org/officeDocument/2006/relationships/hyperlink" Target="http://www3.towerhobbies.com/cgi-bin/wti0001p?&amp;I=LXD944&amp;P=M" TargetMode="External"/><Relationship Id="rId16" Type="http://schemas.openxmlformats.org/officeDocument/2006/relationships/hyperlink" Target="http://www3.towerhobbies.com/cgi-bin/wti0001p?&amp;I=LXFZP1" TargetMode="External"/><Relationship Id="rId29" Type="http://schemas.openxmlformats.org/officeDocument/2006/relationships/hyperlink" Target="https://www.mobius-actioncam.com/store/products/mobius-8-inch-lens-extension-cable/" TargetMode="External"/><Relationship Id="rId11" Type="http://schemas.openxmlformats.org/officeDocument/2006/relationships/hyperlink" Target="http://www.digikey.com/product-search/en?x=0&amp;y=0&amp;lang=en&amp;site=us&amp;keywords=CN101R-25-ND" TargetMode="External"/><Relationship Id="rId24" Type="http://schemas.openxmlformats.org/officeDocument/2006/relationships/hyperlink" Target="http://www.espritmodel.com/aeronaut-yoke-for-turbo-and-black-spinners.aspx" TargetMode="External"/><Relationship Id="rId32" Type="http://schemas.openxmlformats.org/officeDocument/2006/relationships/hyperlink" Target="http://www3.towerhobbies.com/cgi-bin/wti0001p?&amp;I=LXWGR1" TargetMode="External"/><Relationship Id="rId37" Type="http://schemas.openxmlformats.org/officeDocument/2006/relationships/hyperlink" Target="http://www3.towerhobbies.com/cgi-bin/wti0001p?I=LXET41&amp;P=FB&amp;Q=1" TargetMode="External"/><Relationship Id="rId40" Type="http://schemas.openxmlformats.org/officeDocument/2006/relationships/hyperlink" Target="http://www.espritmodel.com/aluminum-servo-arm-half-v3-futaba.aspx" TargetMode="External"/><Relationship Id="rId45" Type="http://schemas.openxmlformats.org/officeDocument/2006/relationships/hyperlink" Target="http://www3.towerhobbies.com/cgi-bin/wti0001p?&amp;I=LXYCA6&amp;P=ML" TargetMode="External"/><Relationship Id="rId53" Type="http://schemas.openxmlformats.org/officeDocument/2006/relationships/hyperlink" Target="http://www.digikey.com/product-detail/en/1375820-6/A99617-ND/1864918" TargetMode="External"/><Relationship Id="rId58" Type="http://schemas.openxmlformats.org/officeDocument/2006/relationships/hyperlink" Target="http://www.proto-advantage.com/store/product_info.php?products_id=2200006" TargetMode="External"/><Relationship Id="rId66" Type="http://schemas.openxmlformats.org/officeDocument/2006/relationships/hyperlink" Target="http://www.horizonhobby.com/y-harness-6-inch-reverser-standard-exra320" TargetMode="External"/><Relationship Id="rId5" Type="http://schemas.openxmlformats.org/officeDocument/2006/relationships/hyperlink" Target="http://www.digikey.com/product-detail/en/39-01-2141/WM3606-ND/61288" TargetMode="External"/><Relationship Id="rId61" Type="http://schemas.openxmlformats.org/officeDocument/2006/relationships/hyperlink" Target="http://www.hobbyking.com/hobbyking/store/__9173__Turnigy_800mAh_3S_20C_Lipo_Pack.html" TargetMode="External"/><Relationship Id="rId19" Type="http://schemas.openxmlformats.org/officeDocument/2006/relationships/hyperlink" Target="http://www.horizonhobby.com/servo-tray-aileron-jrpa244" TargetMode="External"/><Relationship Id="rId14" Type="http://schemas.openxmlformats.org/officeDocument/2006/relationships/hyperlink" Target="http://www.digikey.com/product-detail/en/A224K20X7RF5TAA/1227PHCT-ND/2356863" TargetMode="External"/><Relationship Id="rId22" Type="http://schemas.openxmlformats.org/officeDocument/2006/relationships/hyperlink" Target="http://www.servoflo.com/" TargetMode="External"/><Relationship Id="rId27" Type="http://schemas.openxmlformats.org/officeDocument/2006/relationships/hyperlink" Target="http://www.horizonhobby.com/phoenix-edge-lite-75--34v-75-amp-esc-w--5-amp-bec-cse010011200" TargetMode="External"/><Relationship Id="rId30" Type="http://schemas.openxmlformats.org/officeDocument/2006/relationships/hyperlink" Target="https://www.mobius-actioncam.com/store/products/mobius-basic-actioncam-16g-2/" TargetMode="External"/><Relationship Id="rId35" Type="http://schemas.openxmlformats.org/officeDocument/2006/relationships/hyperlink" Target="http://www.digikey.com/product-detail/en/A104K15X7RF5TAA/1109PHCT-ND/145913" TargetMode="External"/><Relationship Id="rId43" Type="http://schemas.openxmlformats.org/officeDocument/2006/relationships/hyperlink" Target="https://www.fastenal.com/products/details/0181940" TargetMode="External"/><Relationship Id="rId48" Type="http://schemas.openxmlformats.org/officeDocument/2006/relationships/hyperlink" Target="https://www.fastenal.com/products/details/0173843" TargetMode="External"/><Relationship Id="rId56" Type="http://schemas.openxmlformats.org/officeDocument/2006/relationships/hyperlink" Target="http://hobbyking.com/hobbyking/store/__43715__JST_SH_Servo_Plug_Set_Futaba_Gold_Plated_10pairs_set_US_Warehouse_.html" TargetMode="External"/><Relationship Id="rId64" Type="http://schemas.openxmlformats.org/officeDocument/2006/relationships/hyperlink" Target="http://www.digikey.com/product-detail/en/A224K20X7RF5TAA/1227PHCT-ND/2356863" TargetMode="External"/><Relationship Id="rId8" Type="http://schemas.openxmlformats.org/officeDocument/2006/relationships/hyperlink" Target="http://www.digikey.com/product-detail/en/0039000038/WM2501CT-ND/467978" TargetMode="External"/><Relationship Id="rId51" Type="http://schemas.openxmlformats.org/officeDocument/2006/relationships/hyperlink" Target="http://www.digikey.com/product-detail/en/1375819-1/A100453CT-ND/2233146" TargetMode="External"/><Relationship Id="rId3" Type="http://schemas.openxmlformats.org/officeDocument/2006/relationships/hyperlink" Target="http://www3.towerhobbies.com/cgi-bin/wti0001p?&amp;I=LXD968&amp;P=7" TargetMode="External"/><Relationship Id="rId12" Type="http://schemas.openxmlformats.org/officeDocument/2006/relationships/hyperlink" Target="http://www.digikey.com/product-search/en?x=0&amp;y=0&amp;lang=en&amp;site=us&amp;keywords=CN101B-25-ND" TargetMode="External"/><Relationship Id="rId17" Type="http://schemas.openxmlformats.org/officeDocument/2006/relationships/hyperlink" Target="http://www3.towerhobbies.com/cgi-bin/wti0001p?&amp;I=LXFZP1" TargetMode="External"/><Relationship Id="rId25" Type="http://schemas.openxmlformats.org/officeDocument/2006/relationships/hyperlink" Target="http://www3.towerhobbies.com/cgi-bin/wti0001p?&amp;I=LXMTB3&amp;P=M" TargetMode="External"/><Relationship Id="rId33" Type="http://schemas.openxmlformats.org/officeDocument/2006/relationships/hyperlink" Target="http://www.proto-advantage.com/store/product_info.php?products_id=2200006" TargetMode="External"/><Relationship Id="rId38" Type="http://schemas.openxmlformats.org/officeDocument/2006/relationships/hyperlink" Target="http://www.espritmodel.com/pushrod-turnbuckle-aluminum-secraft-440-2.aspx" TargetMode="External"/><Relationship Id="rId46" Type="http://schemas.openxmlformats.org/officeDocument/2006/relationships/hyperlink" Target="http://hobbyking.com/hobbyking/store/__43715__JST_SH_Servo_Plug_Set_Futaba_Gold_Plated_10pairs_set_US_Warehouse_.html" TargetMode="External"/><Relationship Id="rId59" Type="http://schemas.openxmlformats.org/officeDocument/2006/relationships/hyperlink" Target="http://www3.towerhobbies.com/cgi-bin/wti0001p?&amp;I=LXGDU8&amp;P=M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www3.towerhobbies.com/cgi-bin/wti0001p?&amp;I=LXJGU0" TargetMode="External"/><Relationship Id="rId41" Type="http://schemas.openxmlformats.org/officeDocument/2006/relationships/hyperlink" Target="http://www.espritmodel.com/aluminum-servo-arm-half-v3-futaba.aspx" TargetMode="External"/><Relationship Id="rId54" Type="http://schemas.openxmlformats.org/officeDocument/2006/relationships/hyperlink" Target="http://www.digikey.com/product-detail/en/640456-6/A1923-ND/109008" TargetMode="External"/><Relationship Id="rId62" Type="http://schemas.openxmlformats.org/officeDocument/2006/relationships/hyperlink" Target="http://www.digikey.com/product-detail/en/RNF14FTD47K0/RNF14FTD47K0CT-ND/1975140" TargetMode="External"/><Relationship Id="rId1" Type="http://schemas.openxmlformats.org/officeDocument/2006/relationships/hyperlink" Target="http://www3.towerhobbies.com/cgi-bin/wti0001p?&amp;I=LXD941&amp;P=ML" TargetMode="External"/><Relationship Id="rId6" Type="http://schemas.openxmlformats.org/officeDocument/2006/relationships/hyperlink" Target="http://www.digikey.com/product-detail/en/0039000040/WM2500CT-ND/467979" TargetMode="External"/><Relationship Id="rId15" Type="http://schemas.openxmlformats.org/officeDocument/2006/relationships/hyperlink" Target="http://www.horizonhobby.com/ar8000-8-channel-dsmx-receiver-spmar8000" TargetMode="External"/><Relationship Id="rId23" Type="http://schemas.openxmlformats.org/officeDocument/2006/relationships/hyperlink" Target="http://www.espritmodel.com/hk-carbon-fiber-folding-propellers.aspx" TargetMode="External"/><Relationship Id="rId28" Type="http://schemas.openxmlformats.org/officeDocument/2006/relationships/hyperlink" Target="http://www.servoflo.com/" TargetMode="External"/><Relationship Id="rId36" Type="http://schemas.openxmlformats.org/officeDocument/2006/relationships/hyperlink" Target="http://www3.towerhobbies.com/cgi-bin/wti0001p?I=LXET41&amp;P=FB&amp;Q=1" TargetMode="External"/><Relationship Id="rId49" Type="http://schemas.openxmlformats.org/officeDocument/2006/relationships/hyperlink" Target="https://www.fastenal.com/products/details/73411" TargetMode="External"/><Relationship Id="rId57" Type="http://schemas.openxmlformats.org/officeDocument/2006/relationships/hyperlink" Target="http://www.amazon.com/gp/product/B00N3ZOSWU" TargetMode="External"/><Relationship Id="rId10" Type="http://schemas.openxmlformats.org/officeDocument/2006/relationships/hyperlink" Target="http://www.amazon.com/s/ref=nb_sb_noss?url=search-alias%3Daps&amp;field-keywords=B00N51OJNK" TargetMode="External"/><Relationship Id="rId31" Type="http://schemas.openxmlformats.org/officeDocument/2006/relationships/hyperlink" Target="http://www.amazon.com/FatShark-250mW-5-8GHz-Transmitter-NexwaveRF/dp/B00KB3S5YO" TargetMode="External"/><Relationship Id="rId44" Type="http://schemas.openxmlformats.org/officeDocument/2006/relationships/hyperlink" Target="https://www.fastenal.com/products/details/11138962" TargetMode="External"/><Relationship Id="rId52" Type="http://schemas.openxmlformats.org/officeDocument/2006/relationships/hyperlink" Target="http://www.digikey.com/product-detail/en/1375820-4/A99615-ND/634994" TargetMode="External"/><Relationship Id="rId60" Type="http://schemas.openxmlformats.org/officeDocument/2006/relationships/hyperlink" Target="http://www.horizonhobby.com/magna-series-1300mah-6s-222v-70c-70c-lipo--ec3-p-thp13006sm70e" TargetMode="External"/><Relationship Id="rId65" Type="http://schemas.openxmlformats.org/officeDocument/2006/relationships/hyperlink" Target="http://www.digikey.com/product-detail/en/RNF14FTD47K0/RNF14FTD47K0CT-ND/1975140" TargetMode="External"/><Relationship Id="rId4" Type="http://schemas.openxmlformats.org/officeDocument/2006/relationships/hyperlink" Target="http://www3.towerhobbies.com/cgi-bin/wti0001p?&amp;I=LXN661" TargetMode="External"/><Relationship Id="rId9" Type="http://schemas.openxmlformats.org/officeDocument/2006/relationships/hyperlink" Target="http://www3.towerhobbies.com/cgi-bin/wti0001p?&amp;I=LXHGL9&amp;P=M" TargetMode="External"/><Relationship Id="rId13" Type="http://schemas.openxmlformats.org/officeDocument/2006/relationships/hyperlink" Target="http://www.digikey.com/product-detail/en/RNF14FTD47K0/RNF14FTD47K0CT-ND/1975140" TargetMode="External"/><Relationship Id="rId18" Type="http://schemas.openxmlformats.org/officeDocument/2006/relationships/hyperlink" Target="http://www.horizonhobby.com/servo-tray-aileron-jrpa244" TargetMode="External"/><Relationship Id="rId39" Type="http://schemas.openxmlformats.org/officeDocument/2006/relationships/hyperlink" Target="http://www.espritmodel.com/pushrod-turnbuckle-aluminum-secraft-440-2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breglast.com/product/Style_7781_E_Glass_543/Fiberglass_Fabric" TargetMode="External"/><Relationship Id="rId2" Type="http://schemas.openxmlformats.org/officeDocument/2006/relationships/hyperlink" Target="http://www.fibreglast.com/product/Style_7781_E_Glass_543/Fiberglass_Fabric" TargetMode="External"/><Relationship Id="rId1" Type="http://schemas.openxmlformats.org/officeDocument/2006/relationships/hyperlink" Target="http://www3.towerhobbies.com/cgi-bin/wti0001p?&amp;I=LXJC92&amp;P=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fibreglast.com/product/Nylon_Released_Peel_Ply_582/Vacuum_Bagging_Films_Peel_Ply_Tap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bbyking.com/hobbyking/store/__32011__HobbyKing_Glider_Nose_Tow_Line_Release_11_7x42mm_US_Warehouse_.html" TargetMode="External"/><Relationship Id="rId2" Type="http://schemas.openxmlformats.org/officeDocument/2006/relationships/hyperlink" Target="http://www.amazon.com/FORMUFIT-F1145WC-WH-4-5-Way-Fitting-Furniture/dp/B00MNIYCHO/ref=sr_1_2?ie=UTF8&amp;qid=1428001012&amp;sr=8-2&amp;keywords=pvc+5-way" TargetMode="External"/><Relationship Id="rId1" Type="http://schemas.openxmlformats.org/officeDocument/2006/relationships/hyperlink" Target="http://www.amazon.com/FORMUFIT-F1144WT-WH-4-4-Way-Fitting-Furniture/dp/B00MNIYGSO/ref=sr_1_9?ie=UTF8&amp;qid=1428000961&amp;sr=8-9&amp;keywords=pvc+4-way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N41" sqref="N41"/>
    </sheetView>
  </sheetViews>
  <sheetFormatPr defaultRowHeight="15" x14ac:dyDescent="0.25"/>
  <cols>
    <col min="1" max="1" width="11.140625" customWidth="1"/>
    <col min="2" max="2" width="6.85546875" customWidth="1"/>
    <col min="3" max="3" width="5.28515625" customWidth="1"/>
    <col min="4" max="4" width="4.5703125" customWidth="1"/>
    <col min="5" max="5" width="15.85546875" customWidth="1"/>
    <col min="6" max="6" width="10.5703125" style="36" customWidth="1"/>
    <col min="7" max="12" width="2" style="36" customWidth="1"/>
    <col min="13" max="13" width="32.85546875" bestFit="1" customWidth="1"/>
    <col min="14" max="14" width="38.140625" bestFit="1" customWidth="1"/>
    <col min="15" max="15" width="4.5703125" bestFit="1" customWidth="1"/>
    <col min="16" max="16" width="22.42578125" bestFit="1" customWidth="1"/>
    <col min="17" max="17" width="25.5703125" bestFit="1" customWidth="1"/>
  </cols>
  <sheetData>
    <row r="1" spans="1:17" ht="15.75" x14ac:dyDescent="0.25">
      <c r="A1" s="6" t="s">
        <v>7</v>
      </c>
      <c r="B1" s="6" t="s">
        <v>3</v>
      </c>
      <c r="C1" s="6" t="s">
        <v>17</v>
      </c>
      <c r="D1" s="1" t="s">
        <v>16</v>
      </c>
      <c r="E1" s="6" t="s">
        <v>9</v>
      </c>
      <c r="F1" s="6" t="s">
        <v>302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309</v>
      </c>
      <c r="N1" s="1" t="s">
        <v>310</v>
      </c>
      <c r="O1" s="1" t="s">
        <v>18</v>
      </c>
      <c r="P1" s="1" t="s">
        <v>4</v>
      </c>
      <c r="Q1" s="1" t="s">
        <v>1</v>
      </c>
    </row>
    <row r="2" spans="1:17" x14ac:dyDescent="0.25">
      <c r="A2" s="7" t="s">
        <v>8</v>
      </c>
      <c r="B2" s="7">
        <v>1000</v>
      </c>
      <c r="C2" s="8" t="s">
        <v>5</v>
      </c>
      <c r="D2" s="2" t="s">
        <v>5</v>
      </c>
      <c r="E2" s="9" t="str">
        <f>A2&amp;"_"&amp;C2&amp;B2&amp;"_"&amp;D2</f>
        <v>mAE1_A1000_A</v>
      </c>
      <c r="F2" s="4">
        <v>1</v>
      </c>
      <c r="G2" s="40" t="str">
        <f>IF(G$1=$F2, "X", "")</f>
        <v>X</v>
      </c>
      <c r="H2" s="40" t="str">
        <f t="shared" ref="H2:L18" si="0">IF(H$1=$F2, "X", "")</f>
        <v/>
      </c>
      <c r="I2" s="40" t="str">
        <f t="shared" si="0"/>
        <v/>
      </c>
      <c r="J2" s="40" t="str">
        <f t="shared" si="0"/>
        <v/>
      </c>
      <c r="K2" s="40" t="str">
        <f t="shared" si="0"/>
        <v/>
      </c>
      <c r="L2" s="40" t="str">
        <f t="shared" si="0"/>
        <v/>
      </c>
      <c r="M2" s="4" t="s">
        <v>6</v>
      </c>
      <c r="N2" s="2"/>
      <c r="O2" s="2">
        <v>1</v>
      </c>
      <c r="P2" s="2" t="s">
        <v>2</v>
      </c>
      <c r="Q2" s="2"/>
    </row>
    <row r="3" spans="1:17" x14ac:dyDescent="0.25">
      <c r="A3" s="7" t="s">
        <v>8</v>
      </c>
      <c r="B3" s="7">
        <v>1050</v>
      </c>
      <c r="C3" s="2" t="s">
        <v>14</v>
      </c>
      <c r="D3" s="2" t="s">
        <v>5</v>
      </c>
      <c r="E3" s="9" t="str">
        <f>A3&amp;"_"&amp;C3&amp;B3&amp;"_"&amp;D3</f>
        <v>mAE1_P1050_A</v>
      </c>
      <c r="F3" s="2">
        <v>2</v>
      </c>
      <c r="G3" s="40" t="str">
        <f t="shared" ref="G3:L42" si="1">IF(G$1=$F3, "X", "")</f>
        <v/>
      </c>
      <c r="H3" s="40" t="str">
        <f t="shared" si="0"/>
        <v>X</v>
      </c>
      <c r="I3" s="40" t="str">
        <f t="shared" si="0"/>
        <v/>
      </c>
      <c r="J3" s="40" t="str">
        <f t="shared" si="0"/>
        <v/>
      </c>
      <c r="K3" s="40" t="str">
        <f t="shared" si="0"/>
        <v/>
      </c>
      <c r="L3" s="40" t="str">
        <f t="shared" si="0"/>
        <v/>
      </c>
      <c r="M3" s="2" t="s">
        <v>185</v>
      </c>
      <c r="N3" s="2"/>
      <c r="O3" s="2">
        <v>2</v>
      </c>
      <c r="P3" s="2" t="s">
        <v>222</v>
      </c>
      <c r="Q3" s="2"/>
    </row>
    <row r="4" spans="1:17" s="36" customFormat="1" x14ac:dyDescent="0.25">
      <c r="A4" s="7" t="s">
        <v>8</v>
      </c>
      <c r="B4" s="7">
        <v>8001</v>
      </c>
      <c r="C4" s="2" t="s">
        <v>14</v>
      </c>
      <c r="D4" s="2" t="s">
        <v>5</v>
      </c>
      <c r="E4" s="9" t="str">
        <f>A4&amp;"_"&amp;C4&amp;B4&amp;"_"&amp;D4</f>
        <v>mAE1_P8001_A</v>
      </c>
      <c r="F4" s="2">
        <v>2</v>
      </c>
      <c r="G4" s="40" t="str">
        <f t="shared" ref="G4:L4" si="2">IF(G$1=$F4, "X", "")</f>
        <v/>
      </c>
      <c r="H4" s="40" t="str">
        <f t="shared" si="2"/>
        <v>X</v>
      </c>
      <c r="I4" s="40" t="str">
        <f t="shared" si="2"/>
        <v/>
      </c>
      <c r="J4" s="40" t="str">
        <f t="shared" si="2"/>
        <v/>
      </c>
      <c r="K4" s="40" t="str">
        <f t="shared" si="2"/>
        <v/>
      </c>
      <c r="L4" s="40" t="str">
        <f t="shared" si="2"/>
        <v/>
      </c>
      <c r="M4" s="4" t="s">
        <v>447</v>
      </c>
      <c r="N4" s="2" t="s">
        <v>448</v>
      </c>
      <c r="O4" s="2">
        <v>24</v>
      </c>
      <c r="P4" s="2" t="s">
        <v>449</v>
      </c>
      <c r="Q4" s="2" t="s">
        <v>464</v>
      </c>
    </row>
    <row r="5" spans="1:17" x14ac:dyDescent="0.25">
      <c r="A5" s="7"/>
      <c r="B5" s="7"/>
      <c r="C5" s="2"/>
      <c r="D5" s="2"/>
      <c r="E5" s="2"/>
      <c r="F5" s="2"/>
      <c r="G5" s="35" t="str">
        <f t="shared" si="1"/>
        <v/>
      </c>
      <c r="H5" s="35" t="str">
        <f t="shared" si="0"/>
        <v/>
      </c>
      <c r="I5" s="35" t="str">
        <f t="shared" si="0"/>
        <v/>
      </c>
      <c r="J5" s="35" t="str">
        <f t="shared" si="0"/>
        <v/>
      </c>
      <c r="K5" s="35" t="str">
        <f t="shared" si="0"/>
        <v/>
      </c>
      <c r="L5" s="35" t="str">
        <f t="shared" si="0"/>
        <v/>
      </c>
      <c r="M5" s="2"/>
      <c r="N5" s="2"/>
      <c r="O5" s="2"/>
      <c r="P5" s="2"/>
      <c r="Q5" s="2"/>
    </row>
    <row r="6" spans="1:17" x14ac:dyDescent="0.25">
      <c r="A6" s="7" t="s">
        <v>8</v>
      </c>
      <c r="B6" s="7">
        <v>2100</v>
      </c>
      <c r="C6" s="2" t="s">
        <v>5</v>
      </c>
      <c r="D6" s="2" t="s">
        <v>5</v>
      </c>
      <c r="E6" s="9" t="str">
        <f t="shared" ref="E6:E31" si="3">A6&amp;"_"&amp;C6&amp;B6&amp;"_"&amp;D6</f>
        <v>mAE1_A2100_A</v>
      </c>
      <c r="F6" s="2">
        <v>2</v>
      </c>
      <c r="G6" s="40" t="str">
        <f t="shared" si="1"/>
        <v/>
      </c>
      <c r="H6" s="40" t="str">
        <f t="shared" si="0"/>
        <v>X</v>
      </c>
      <c r="I6" s="40" t="str">
        <f t="shared" si="0"/>
        <v/>
      </c>
      <c r="J6" s="40" t="str">
        <f t="shared" si="0"/>
        <v/>
      </c>
      <c r="K6" s="40" t="str">
        <f t="shared" si="0"/>
        <v/>
      </c>
      <c r="L6" s="40" t="str">
        <f t="shared" si="0"/>
        <v/>
      </c>
      <c r="M6" s="2" t="s">
        <v>10</v>
      </c>
      <c r="N6" s="2"/>
      <c r="O6" s="2">
        <v>1</v>
      </c>
      <c r="P6" s="2" t="s">
        <v>2</v>
      </c>
      <c r="Q6" s="2"/>
    </row>
    <row r="7" spans="1:17" x14ac:dyDescent="0.25">
      <c r="A7" s="7" t="s">
        <v>8</v>
      </c>
      <c r="B7" s="7">
        <v>2101</v>
      </c>
      <c r="C7" s="2" t="s">
        <v>14</v>
      </c>
      <c r="D7" s="2" t="s">
        <v>5</v>
      </c>
      <c r="E7" s="9" t="str">
        <f t="shared" si="3"/>
        <v>mAE1_P2101_A</v>
      </c>
      <c r="F7" s="2">
        <v>3</v>
      </c>
      <c r="G7" s="40" t="str">
        <f t="shared" si="1"/>
        <v/>
      </c>
      <c r="H7" s="40" t="str">
        <f t="shared" si="0"/>
        <v/>
      </c>
      <c r="I7" s="40" t="str">
        <f t="shared" si="0"/>
        <v>X</v>
      </c>
      <c r="J7" s="40" t="str">
        <f t="shared" si="0"/>
        <v/>
      </c>
      <c r="K7" s="40" t="str">
        <f t="shared" si="0"/>
        <v/>
      </c>
      <c r="L7" s="40" t="str">
        <f t="shared" si="0"/>
        <v/>
      </c>
      <c r="M7" s="2" t="s">
        <v>19</v>
      </c>
      <c r="N7" s="2"/>
      <c r="O7" s="2">
        <v>2</v>
      </c>
      <c r="P7" s="2" t="s">
        <v>149</v>
      </c>
      <c r="Q7" s="2"/>
    </row>
    <row r="8" spans="1:17" x14ac:dyDescent="0.25">
      <c r="A8" s="7" t="s">
        <v>8</v>
      </c>
      <c r="B8" s="7">
        <v>2102</v>
      </c>
      <c r="C8" s="2" t="s">
        <v>14</v>
      </c>
      <c r="D8" s="2" t="s">
        <v>5</v>
      </c>
      <c r="E8" s="9" t="str">
        <f t="shared" si="3"/>
        <v>mAE1_P2102_A</v>
      </c>
      <c r="F8" s="2">
        <v>3</v>
      </c>
      <c r="G8" s="40" t="str">
        <f t="shared" si="1"/>
        <v/>
      </c>
      <c r="H8" s="40" t="str">
        <f t="shared" si="0"/>
        <v/>
      </c>
      <c r="I8" s="40" t="str">
        <f t="shared" si="0"/>
        <v>X</v>
      </c>
      <c r="J8" s="40" t="str">
        <f t="shared" si="0"/>
        <v/>
      </c>
      <c r="K8" s="40" t="str">
        <f t="shared" si="0"/>
        <v/>
      </c>
      <c r="L8" s="40" t="str">
        <f t="shared" si="0"/>
        <v/>
      </c>
      <c r="M8" s="2" t="s">
        <v>152</v>
      </c>
      <c r="N8" s="2"/>
      <c r="O8" s="2">
        <v>2</v>
      </c>
      <c r="P8" s="2" t="s">
        <v>149</v>
      </c>
      <c r="Q8" s="2"/>
    </row>
    <row r="9" spans="1:17" x14ac:dyDescent="0.25">
      <c r="A9" s="7" t="s">
        <v>8</v>
      </c>
      <c r="B9" s="7">
        <v>2103</v>
      </c>
      <c r="C9" s="2" t="s">
        <v>14</v>
      </c>
      <c r="D9" s="2" t="s">
        <v>5</v>
      </c>
      <c r="E9" s="9" t="str">
        <f t="shared" si="3"/>
        <v>mAE1_P2103_A</v>
      </c>
      <c r="F9" s="2">
        <v>3</v>
      </c>
      <c r="G9" s="40" t="str">
        <f t="shared" si="1"/>
        <v/>
      </c>
      <c r="H9" s="40" t="str">
        <f t="shared" si="0"/>
        <v/>
      </c>
      <c r="I9" s="40" t="str">
        <f t="shared" si="0"/>
        <v>X</v>
      </c>
      <c r="J9" s="40" t="str">
        <f t="shared" si="0"/>
        <v/>
      </c>
      <c r="K9" s="40" t="str">
        <f t="shared" si="0"/>
        <v/>
      </c>
      <c r="L9" s="40" t="str">
        <f t="shared" si="0"/>
        <v/>
      </c>
      <c r="M9" s="2" t="s">
        <v>150</v>
      </c>
      <c r="N9" s="2"/>
      <c r="O9" s="2">
        <v>1</v>
      </c>
      <c r="P9" s="2" t="s">
        <v>222</v>
      </c>
      <c r="Q9" s="2"/>
    </row>
    <row r="10" spans="1:17" x14ac:dyDescent="0.25">
      <c r="A10" s="7" t="s">
        <v>8</v>
      </c>
      <c r="B10" s="7">
        <v>2104</v>
      </c>
      <c r="C10" s="2" t="s">
        <v>14</v>
      </c>
      <c r="D10" s="2" t="s">
        <v>5</v>
      </c>
      <c r="E10" s="9" t="str">
        <f t="shared" si="3"/>
        <v>mAE1_P2104_A</v>
      </c>
      <c r="F10" s="2">
        <v>3</v>
      </c>
      <c r="G10" s="40" t="str">
        <f t="shared" si="1"/>
        <v/>
      </c>
      <c r="H10" s="40" t="str">
        <f t="shared" si="0"/>
        <v/>
      </c>
      <c r="I10" s="40" t="str">
        <f t="shared" si="0"/>
        <v>X</v>
      </c>
      <c r="J10" s="40" t="str">
        <f t="shared" si="0"/>
        <v/>
      </c>
      <c r="K10" s="40" t="str">
        <f t="shared" si="0"/>
        <v/>
      </c>
      <c r="L10" s="40" t="str">
        <f t="shared" si="0"/>
        <v/>
      </c>
      <c r="M10" s="2" t="s">
        <v>151</v>
      </c>
      <c r="N10" s="2"/>
      <c r="O10" s="2">
        <v>1</v>
      </c>
      <c r="P10" s="2" t="s">
        <v>222</v>
      </c>
      <c r="Q10" s="2"/>
    </row>
    <row r="11" spans="1:17" x14ac:dyDescent="0.25">
      <c r="A11" s="7" t="s">
        <v>8</v>
      </c>
      <c r="B11" s="7">
        <v>2105</v>
      </c>
      <c r="C11" s="2" t="s">
        <v>14</v>
      </c>
      <c r="D11" s="2" t="s">
        <v>5</v>
      </c>
      <c r="E11" s="9" t="str">
        <f t="shared" si="3"/>
        <v>mAE1_P2105_A</v>
      </c>
      <c r="F11" s="4">
        <v>3</v>
      </c>
      <c r="G11" s="40" t="str">
        <f t="shared" si="1"/>
        <v/>
      </c>
      <c r="H11" s="40" t="str">
        <f t="shared" si="0"/>
        <v/>
      </c>
      <c r="I11" s="40" t="str">
        <f t="shared" si="0"/>
        <v>X</v>
      </c>
      <c r="J11" s="40" t="str">
        <f t="shared" si="0"/>
        <v/>
      </c>
      <c r="K11" s="40" t="str">
        <f t="shared" si="0"/>
        <v/>
      </c>
      <c r="L11" s="40" t="str">
        <f t="shared" si="0"/>
        <v/>
      </c>
      <c r="M11" s="4" t="s">
        <v>153</v>
      </c>
      <c r="N11" s="2"/>
      <c r="O11" s="2">
        <v>2</v>
      </c>
      <c r="P11" s="2" t="s">
        <v>154</v>
      </c>
      <c r="Q11" s="2"/>
    </row>
    <row r="12" spans="1:17" x14ac:dyDescent="0.25">
      <c r="A12" s="7" t="s">
        <v>8</v>
      </c>
      <c r="B12" s="7">
        <v>2106</v>
      </c>
      <c r="C12" s="2" t="s">
        <v>14</v>
      </c>
      <c r="D12" s="2" t="s">
        <v>5</v>
      </c>
      <c r="E12" s="9" t="str">
        <f t="shared" si="3"/>
        <v>mAE1_P2106_A</v>
      </c>
      <c r="F12" s="4">
        <v>3</v>
      </c>
      <c r="G12" s="40" t="str">
        <f t="shared" si="1"/>
        <v/>
      </c>
      <c r="H12" s="40" t="str">
        <f t="shared" si="0"/>
        <v/>
      </c>
      <c r="I12" s="40" t="str">
        <f t="shared" si="0"/>
        <v>X</v>
      </c>
      <c r="J12" s="40" t="str">
        <f t="shared" si="0"/>
        <v/>
      </c>
      <c r="K12" s="40" t="str">
        <f t="shared" si="0"/>
        <v/>
      </c>
      <c r="L12" s="40" t="str">
        <f t="shared" si="0"/>
        <v/>
      </c>
      <c r="M12" s="4" t="s">
        <v>160</v>
      </c>
      <c r="N12" s="2"/>
      <c r="O12" s="2">
        <v>1</v>
      </c>
      <c r="P12" s="2" t="s">
        <v>161</v>
      </c>
      <c r="Q12" s="2"/>
    </row>
    <row r="13" spans="1:17" x14ac:dyDescent="0.25">
      <c r="A13" s="7" t="s">
        <v>8</v>
      </c>
      <c r="B13" s="7">
        <v>2107</v>
      </c>
      <c r="C13" s="2" t="s">
        <v>14</v>
      </c>
      <c r="D13" s="2" t="s">
        <v>5</v>
      </c>
      <c r="E13" s="9" t="str">
        <f t="shared" si="3"/>
        <v>mAE1_P2107_A</v>
      </c>
      <c r="F13" s="4">
        <v>3</v>
      </c>
      <c r="G13" s="40" t="str">
        <f t="shared" si="1"/>
        <v/>
      </c>
      <c r="H13" s="40" t="str">
        <f t="shared" si="0"/>
        <v/>
      </c>
      <c r="I13" s="40" t="str">
        <f t="shared" si="0"/>
        <v>X</v>
      </c>
      <c r="J13" s="40" t="str">
        <f t="shared" si="0"/>
        <v/>
      </c>
      <c r="K13" s="40" t="str">
        <f t="shared" si="0"/>
        <v/>
      </c>
      <c r="L13" s="40" t="str">
        <f t="shared" si="0"/>
        <v/>
      </c>
      <c r="M13" s="4" t="s">
        <v>159</v>
      </c>
      <c r="N13" s="2"/>
      <c r="O13" s="2">
        <v>1</v>
      </c>
      <c r="P13" s="2" t="s">
        <v>161</v>
      </c>
      <c r="Q13" s="2"/>
    </row>
    <row r="14" spans="1:17" x14ac:dyDescent="0.25">
      <c r="A14" s="7" t="s">
        <v>8</v>
      </c>
      <c r="B14" s="7">
        <v>2108</v>
      </c>
      <c r="C14" s="2" t="s">
        <v>14</v>
      </c>
      <c r="D14" s="2" t="s">
        <v>5</v>
      </c>
      <c r="E14" s="9" t="str">
        <f t="shared" si="3"/>
        <v>mAE1_P2108_A</v>
      </c>
      <c r="F14" s="4">
        <v>3</v>
      </c>
      <c r="G14" s="40" t="str">
        <f t="shared" si="1"/>
        <v/>
      </c>
      <c r="H14" s="40" t="str">
        <f t="shared" si="0"/>
        <v/>
      </c>
      <c r="I14" s="40" t="str">
        <f t="shared" si="0"/>
        <v>X</v>
      </c>
      <c r="J14" s="40" t="str">
        <f t="shared" si="0"/>
        <v/>
      </c>
      <c r="K14" s="40" t="str">
        <f t="shared" si="0"/>
        <v/>
      </c>
      <c r="L14" s="40" t="str">
        <f t="shared" si="0"/>
        <v/>
      </c>
      <c r="M14" s="4" t="s">
        <v>158</v>
      </c>
      <c r="N14" s="2"/>
      <c r="O14" s="2">
        <v>1</v>
      </c>
      <c r="P14" s="2" t="s">
        <v>161</v>
      </c>
      <c r="Q14" s="2"/>
    </row>
    <row r="15" spans="1:17" x14ac:dyDescent="0.25">
      <c r="A15" s="7" t="s">
        <v>8</v>
      </c>
      <c r="B15" s="7">
        <v>2109</v>
      </c>
      <c r="C15" s="2" t="s">
        <v>14</v>
      </c>
      <c r="D15" s="2" t="s">
        <v>5</v>
      </c>
      <c r="E15" s="9" t="str">
        <f t="shared" si="3"/>
        <v>mAE1_P2109_A</v>
      </c>
      <c r="F15" s="4">
        <v>3</v>
      </c>
      <c r="G15" s="40" t="str">
        <f t="shared" si="1"/>
        <v/>
      </c>
      <c r="H15" s="40" t="str">
        <f t="shared" si="0"/>
        <v/>
      </c>
      <c r="I15" s="40" t="str">
        <f t="shared" si="0"/>
        <v>X</v>
      </c>
      <c r="J15" s="40" t="str">
        <f t="shared" si="0"/>
        <v/>
      </c>
      <c r="K15" s="40" t="str">
        <f t="shared" si="0"/>
        <v/>
      </c>
      <c r="L15" s="40" t="str">
        <f t="shared" si="0"/>
        <v/>
      </c>
      <c r="M15" s="4" t="s">
        <v>157</v>
      </c>
      <c r="N15" s="2"/>
      <c r="O15" s="2">
        <v>1</v>
      </c>
      <c r="P15" s="2" t="s">
        <v>161</v>
      </c>
      <c r="Q15" s="2"/>
    </row>
    <row r="16" spans="1:17" x14ac:dyDescent="0.25">
      <c r="A16" s="7" t="s">
        <v>8</v>
      </c>
      <c r="B16" s="7">
        <v>2110</v>
      </c>
      <c r="C16" s="2" t="s">
        <v>14</v>
      </c>
      <c r="D16" s="2" t="s">
        <v>5</v>
      </c>
      <c r="E16" s="9" t="str">
        <f t="shared" si="3"/>
        <v>mAE1_P2110_A</v>
      </c>
      <c r="F16" s="4">
        <v>3</v>
      </c>
      <c r="G16" s="40" t="str">
        <f t="shared" si="1"/>
        <v/>
      </c>
      <c r="H16" s="40" t="str">
        <f t="shared" si="0"/>
        <v/>
      </c>
      <c r="I16" s="40" t="str">
        <f t="shared" si="0"/>
        <v>X</v>
      </c>
      <c r="J16" s="40" t="str">
        <f t="shared" si="0"/>
        <v/>
      </c>
      <c r="K16" s="40" t="str">
        <f t="shared" si="0"/>
        <v/>
      </c>
      <c r="L16" s="40" t="str">
        <f t="shared" si="0"/>
        <v/>
      </c>
      <c r="M16" s="4" t="s">
        <v>155</v>
      </c>
      <c r="N16" s="2"/>
      <c r="O16" s="2">
        <v>1</v>
      </c>
      <c r="P16" s="2" t="s">
        <v>161</v>
      </c>
      <c r="Q16" s="2"/>
    </row>
    <row r="17" spans="1:17" x14ac:dyDescent="0.25">
      <c r="A17" s="7" t="s">
        <v>8</v>
      </c>
      <c r="B17" s="7">
        <v>2111</v>
      </c>
      <c r="C17" s="2" t="s">
        <v>14</v>
      </c>
      <c r="D17" s="2" t="s">
        <v>5</v>
      </c>
      <c r="E17" s="9" t="str">
        <f t="shared" si="3"/>
        <v>mAE1_P2111_A</v>
      </c>
      <c r="F17" s="4">
        <v>3</v>
      </c>
      <c r="G17" s="40" t="str">
        <f t="shared" si="1"/>
        <v/>
      </c>
      <c r="H17" s="40" t="str">
        <f t="shared" si="0"/>
        <v/>
      </c>
      <c r="I17" s="40" t="str">
        <f t="shared" si="0"/>
        <v>X</v>
      </c>
      <c r="J17" s="40" t="str">
        <f t="shared" si="0"/>
        <v/>
      </c>
      <c r="K17" s="40" t="str">
        <f t="shared" si="0"/>
        <v/>
      </c>
      <c r="L17" s="40" t="str">
        <f t="shared" si="0"/>
        <v/>
      </c>
      <c r="M17" s="4" t="s">
        <v>156</v>
      </c>
      <c r="N17" s="2"/>
      <c r="O17" s="2">
        <v>1</v>
      </c>
      <c r="P17" s="2" t="s">
        <v>161</v>
      </c>
      <c r="Q17" s="2"/>
    </row>
    <row r="18" spans="1:17" x14ac:dyDescent="0.25">
      <c r="A18" s="7" t="s">
        <v>8</v>
      </c>
      <c r="B18" s="7">
        <v>2112</v>
      </c>
      <c r="C18" s="2" t="s">
        <v>14</v>
      </c>
      <c r="D18" s="2" t="s">
        <v>5</v>
      </c>
      <c r="E18" s="9" t="str">
        <f t="shared" si="3"/>
        <v>mAE1_P2112_A</v>
      </c>
      <c r="F18" s="4">
        <v>3</v>
      </c>
      <c r="G18" s="40" t="str">
        <f t="shared" si="1"/>
        <v/>
      </c>
      <c r="H18" s="40" t="str">
        <f t="shared" si="0"/>
        <v/>
      </c>
      <c r="I18" s="40" t="str">
        <f t="shared" si="0"/>
        <v>X</v>
      </c>
      <c r="J18" s="40" t="str">
        <f t="shared" si="0"/>
        <v/>
      </c>
      <c r="K18" s="40" t="str">
        <f t="shared" si="0"/>
        <v/>
      </c>
      <c r="L18" s="40" t="str">
        <f t="shared" si="0"/>
        <v/>
      </c>
      <c r="M18" s="4" t="s">
        <v>162</v>
      </c>
      <c r="N18" s="2"/>
      <c r="O18" s="2">
        <v>2</v>
      </c>
      <c r="P18" s="2" t="s">
        <v>149</v>
      </c>
      <c r="Q18" s="2"/>
    </row>
    <row r="19" spans="1:17" x14ac:dyDescent="0.25">
      <c r="A19" s="7" t="s">
        <v>8</v>
      </c>
      <c r="B19" s="7">
        <v>2113</v>
      </c>
      <c r="C19" s="2" t="s">
        <v>14</v>
      </c>
      <c r="D19" s="2" t="s">
        <v>5</v>
      </c>
      <c r="E19" s="9" t="str">
        <f t="shared" si="3"/>
        <v>mAE1_P2113_A</v>
      </c>
      <c r="F19" s="4">
        <v>3</v>
      </c>
      <c r="G19" s="40" t="str">
        <f t="shared" si="1"/>
        <v/>
      </c>
      <c r="H19" s="40" t="str">
        <f t="shared" si="1"/>
        <v/>
      </c>
      <c r="I19" s="40" t="str">
        <f t="shared" si="1"/>
        <v>X</v>
      </c>
      <c r="J19" s="40" t="str">
        <f t="shared" si="1"/>
        <v/>
      </c>
      <c r="K19" s="40" t="str">
        <f t="shared" si="1"/>
        <v/>
      </c>
      <c r="L19" s="40" t="str">
        <f t="shared" si="1"/>
        <v/>
      </c>
      <c r="M19" s="4" t="s">
        <v>163</v>
      </c>
      <c r="N19" s="2"/>
      <c r="O19" s="2">
        <v>1</v>
      </c>
      <c r="P19" s="2" t="s">
        <v>149</v>
      </c>
      <c r="Q19" s="2"/>
    </row>
    <row r="20" spans="1:17" x14ac:dyDescent="0.25">
      <c r="A20" s="7" t="s">
        <v>8</v>
      </c>
      <c r="B20" s="7">
        <v>2150</v>
      </c>
      <c r="C20" s="2" t="s">
        <v>5</v>
      </c>
      <c r="D20" s="2" t="s">
        <v>5</v>
      </c>
      <c r="E20" s="9" t="str">
        <f t="shared" si="3"/>
        <v>mAE1_A2150_A</v>
      </c>
      <c r="F20" s="4">
        <v>3</v>
      </c>
      <c r="G20" s="40" t="str">
        <f t="shared" si="1"/>
        <v/>
      </c>
      <c r="H20" s="40" t="str">
        <f t="shared" si="1"/>
        <v/>
      </c>
      <c r="I20" s="40" t="str">
        <f t="shared" si="1"/>
        <v>X</v>
      </c>
      <c r="J20" s="40" t="str">
        <f t="shared" si="1"/>
        <v/>
      </c>
      <c r="K20" s="40" t="str">
        <f t="shared" si="1"/>
        <v/>
      </c>
      <c r="L20" s="40" t="str">
        <f t="shared" si="1"/>
        <v/>
      </c>
      <c r="M20" s="4" t="s">
        <v>164</v>
      </c>
      <c r="N20" s="2"/>
      <c r="O20" s="2">
        <v>1</v>
      </c>
      <c r="P20" s="2" t="s">
        <v>2</v>
      </c>
      <c r="Q20" s="2"/>
    </row>
    <row r="21" spans="1:17" x14ac:dyDescent="0.25">
      <c r="A21" s="7" t="s">
        <v>8</v>
      </c>
      <c r="B21" s="7">
        <v>2151</v>
      </c>
      <c r="C21" s="2" t="s">
        <v>14</v>
      </c>
      <c r="D21" s="2" t="s">
        <v>5</v>
      </c>
      <c r="E21" s="9" t="str">
        <f t="shared" si="3"/>
        <v>mAE1_P2151_A</v>
      </c>
      <c r="F21" s="4">
        <v>4</v>
      </c>
      <c r="G21" s="40" t="str">
        <f t="shared" si="1"/>
        <v/>
      </c>
      <c r="H21" s="40" t="str">
        <f t="shared" si="1"/>
        <v/>
      </c>
      <c r="I21" s="40" t="str">
        <f t="shared" si="1"/>
        <v/>
      </c>
      <c r="J21" s="40" t="str">
        <f t="shared" si="1"/>
        <v>X</v>
      </c>
      <c r="K21" s="40" t="str">
        <f t="shared" si="1"/>
        <v/>
      </c>
      <c r="L21" s="40" t="str">
        <f t="shared" si="1"/>
        <v/>
      </c>
      <c r="M21" s="4" t="s">
        <v>165</v>
      </c>
      <c r="N21" s="2"/>
      <c r="O21" s="2">
        <v>1</v>
      </c>
      <c r="P21" s="2"/>
      <c r="Q21" s="2"/>
    </row>
    <row r="22" spans="1:17" x14ac:dyDescent="0.25">
      <c r="A22" s="7" t="s">
        <v>8</v>
      </c>
      <c r="B22" s="7">
        <v>2152</v>
      </c>
      <c r="C22" s="2" t="s">
        <v>14</v>
      </c>
      <c r="D22" s="2" t="s">
        <v>5</v>
      </c>
      <c r="E22" s="9" t="str">
        <f t="shared" si="3"/>
        <v>mAE1_P2152_A</v>
      </c>
      <c r="F22" s="4">
        <v>4</v>
      </c>
      <c r="G22" s="40" t="str">
        <f t="shared" si="1"/>
        <v/>
      </c>
      <c r="H22" s="40" t="str">
        <f t="shared" si="1"/>
        <v/>
      </c>
      <c r="I22" s="40" t="str">
        <f t="shared" si="1"/>
        <v/>
      </c>
      <c r="J22" s="40" t="str">
        <f t="shared" si="1"/>
        <v>X</v>
      </c>
      <c r="K22" s="40" t="str">
        <f t="shared" si="1"/>
        <v/>
      </c>
      <c r="L22" s="40" t="str">
        <f t="shared" si="1"/>
        <v/>
      </c>
      <c r="M22" s="4" t="s">
        <v>166</v>
      </c>
      <c r="N22" s="2"/>
      <c r="O22" s="2">
        <v>1</v>
      </c>
      <c r="P22" s="2"/>
      <c r="Q22" s="2"/>
    </row>
    <row r="23" spans="1:17" x14ac:dyDescent="0.25">
      <c r="A23" s="7" t="s">
        <v>382</v>
      </c>
      <c r="B23" s="7"/>
      <c r="C23" s="2"/>
      <c r="D23" s="2"/>
      <c r="E23" s="9" t="str">
        <f t="shared" si="3"/>
        <v>dum__</v>
      </c>
      <c r="F23" s="4">
        <v>3</v>
      </c>
      <c r="G23" s="40" t="str">
        <f t="shared" si="1"/>
        <v/>
      </c>
      <c r="H23" s="40" t="str">
        <f t="shared" si="1"/>
        <v/>
      </c>
      <c r="I23" s="40" t="str">
        <f t="shared" si="1"/>
        <v>X</v>
      </c>
      <c r="J23" s="40" t="str">
        <f t="shared" si="1"/>
        <v/>
      </c>
      <c r="K23" s="40" t="str">
        <f t="shared" si="1"/>
        <v/>
      </c>
      <c r="L23" s="40" t="str">
        <f t="shared" si="1"/>
        <v/>
      </c>
      <c r="M23" s="4" t="s">
        <v>167</v>
      </c>
      <c r="N23" s="2"/>
      <c r="O23" s="2">
        <v>1</v>
      </c>
      <c r="P23" s="2" t="s">
        <v>2</v>
      </c>
      <c r="Q23" s="2" t="s">
        <v>211</v>
      </c>
    </row>
    <row r="24" spans="1:17" x14ac:dyDescent="0.25">
      <c r="A24" s="7" t="s">
        <v>8</v>
      </c>
      <c r="B24" s="7">
        <v>2160</v>
      </c>
      <c r="C24" s="2" t="s">
        <v>5</v>
      </c>
      <c r="D24" s="2" t="s">
        <v>5</v>
      </c>
      <c r="E24" s="9" t="str">
        <f>A24&amp;"_"&amp;C24&amp;B24&amp;"_"&amp;D24</f>
        <v>mAE1_A2160_A</v>
      </c>
      <c r="F24" s="4">
        <v>3</v>
      </c>
      <c r="G24" s="40" t="str">
        <f t="shared" ref="G24:L26" si="4">IF(G$1=$F24, "X", "")</f>
        <v/>
      </c>
      <c r="H24" s="40" t="str">
        <f t="shared" si="4"/>
        <v/>
      </c>
      <c r="I24" s="40" t="str">
        <f t="shared" si="4"/>
        <v>X</v>
      </c>
      <c r="J24" s="40" t="str">
        <f t="shared" si="4"/>
        <v/>
      </c>
      <c r="K24" s="40" t="str">
        <f t="shared" si="4"/>
        <v/>
      </c>
      <c r="L24" s="40" t="str">
        <f t="shared" si="4"/>
        <v/>
      </c>
      <c r="M24" s="4" t="s">
        <v>439</v>
      </c>
      <c r="N24" s="2"/>
      <c r="O24" s="2">
        <v>1</v>
      </c>
      <c r="P24" s="2" t="s">
        <v>2</v>
      </c>
      <c r="Q24" s="2"/>
    </row>
    <row r="25" spans="1:17" s="36" customFormat="1" x14ac:dyDescent="0.25">
      <c r="A25" s="7" t="s">
        <v>8</v>
      </c>
      <c r="B25" s="7">
        <v>2161</v>
      </c>
      <c r="C25" s="2" t="s">
        <v>14</v>
      </c>
      <c r="D25" s="2" t="s">
        <v>5</v>
      </c>
      <c r="E25" s="9" t="str">
        <f>A25&amp;"_"&amp;C25&amp;B25&amp;"_"&amp;D25</f>
        <v>mAE1_P2161_A</v>
      </c>
      <c r="F25" s="4">
        <v>4</v>
      </c>
      <c r="G25" s="40" t="str">
        <f t="shared" si="4"/>
        <v/>
      </c>
      <c r="H25" s="40" t="str">
        <f t="shared" si="4"/>
        <v/>
      </c>
      <c r="I25" s="40" t="str">
        <f t="shared" si="4"/>
        <v/>
      </c>
      <c r="J25" s="40" t="str">
        <f t="shared" si="4"/>
        <v>X</v>
      </c>
      <c r="K25" s="40" t="str">
        <f t="shared" si="4"/>
        <v/>
      </c>
      <c r="L25" s="40" t="str">
        <f t="shared" si="4"/>
        <v/>
      </c>
      <c r="M25" s="4" t="s">
        <v>440</v>
      </c>
      <c r="N25" s="2"/>
      <c r="O25" s="2">
        <v>1</v>
      </c>
      <c r="P25" s="2" t="s">
        <v>441</v>
      </c>
      <c r="Q25" s="2"/>
    </row>
    <row r="26" spans="1:17" s="36" customFormat="1" x14ac:dyDescent="0.25">
      <c r="A26" s="7" t="s">
        <v>382</v>
      </c>
      <c r="B26" s="7"/>
      <c r="C26" s="2"/>
      <c r="D26" s="2"/>
      <c r="E26" s="9" t="str">
        <f>A26&amp;"_"&amp;C26&amp;B26&amp;"_"&amp;D26</f>
        <v>dum__</v>
      </c>
      <c r="F26" s="4">
        <v>4</v>
      </c>
      <c r="G26" s="40" t="str">
        <f t="shared" si="4"/>
        <v/>
      </c>
      <c r="H26" s="40" t="str">
        <f t="shared" si="4"/>
        <v/>
      </c>
      <c r="I26" s="40" t="str">
        <f t="shared" si="4"/>
        <v/>
      </c>
      <c r="J26" s="40" t="str">
        <f t="shared" si="4"/>
        <v>X</v>
      </c>
      <c r="K26" s="40" t="str">
        <f t="shared" si="4"/>
        <v/>
      </c>
      <c r="L26" s="40" t="str">
        <f t="shared" si="4"/>
        <v/>
      </c>
      <c r="M26" s="4" t="s">
        <v>438</v>
      </c>
      <c r="N26" s="2"/>
      <c r="O26" s="2">
        <v>1</v>
      </c>
      <c r="P26" s="2" t="s">
        <v>2</v>
      </c>
      <c r="Q26" s="2" t="s">
        <v>211</v>
      </c>
    </row>
    <row r="27" spans="1:17" x14ac:dyDescent="0.25">
      <c r="A27" s="7" t="s">
        <v>382</v>
      </c>
      <c r="B27" s="7"/>
      <c r="C27" s="2"/>
      <c r="D27" s="2"/>
      <c r="E27" s="9" t="str">
        <f t="shared" si="3"/>
        <v>dum__</v>
      </c>
      <c r="F27" s="4">
        <v>3</v>
      </c>
      <c r="G27" s="40" t="str">
        <f t="shared" si="1"/>
        <v/>
      </c>
      <c r="H27" s="40" t="str">
        <f t="shared" si="1"/>
        <v/>
      </c>
      <c r="I27" s="40" t="str">
        <f t="shared" si="1"/>
        <v>X</v>
      </c>
      <c r="J27" s="40" t="str">
        <f t="shared" si="1"/>
        <v/>
      </c>
      <c r="K27" s="40" t="str">
        <f t="shared" si="1"/>
        <v/>
      </c>
      <c r="L27" s="40" t="str">
        <f t="shared" si="1"/>
        <v/>
      </c>
      <c r="M27" s="4" t="s">
        <v>168</v>
      </c>
      <c r="N27" s="2"/>
      <c r="O27" s="2">
        <v>2</v>
      </c>
      <c r="P27" s="2" t="s">
        <v>2</v>
      </c>
      <c r="Q27" s="2" t="s">
        <v>211</v>
      </c>
    </row>
    <row r="28" spans="1:17" x14ac:dyDescent="0.25">
      <c r="A28" s="7" t="s">
        <v>382</v>
      </c>
      <c r="B28" s="7"/>
      <c r="C28" s="2"/>
      <c r="D28" s="2"/>
      <c r="E28" s="9" t="str">
        <f t="shared" si="3"/>
        <v>dum__</v>
      </c>
      <c r="F28" s="4">
        <v>3</v>
      </c>
      <c r="G28" s="40" t="str">
        <f t="shared" si="1"/>
        <v/>
      </c>
      <c r="H28" s="40" t="str">
        <f t="shared" si="1"/>
        <v/>
      </c>
      <c r="I28" s="40" t="str">
        <f t="shared" si="1"/>
        <v>X</v>
      </c>
      <c r="J28" s="40" t="str">
        <f t="shared" si="1"/>
        <v/>
      </c>
      <c r="K28" s="40" t="str">
        <f t="shared" si="1"/>
        <v/>
      </c>
      <c r="L28" s="40" t="str">
        <f t="shared" si="1"/>
        <v/>
      </c>
      <c r="M28" s="4" t="s">
        <v>210</v>
      </c>
      <c r="N28" s="2"/>
      <c r="O28" s="2">
        <v>2</v>
      </c>
      <c r="P28" s="2" t="s">
        <v>2</v>
      </c>
      <c r="Q28" s="2" t="s">
        <v>211</v>
      </c>
    </row>
    <row r="29" spans="1:17" x14ac:dyDescent="0.25">
      <c r="A29" s="7" t="s">
        <v>8</v>
      </c>
      <c r="B29" s="7">
        <v>2170</v>
      </c>
      <c r="C29" s="2" t="s">
        <v>14</v>
      </c>
      <c r="D29" s="2" t="s">
        <v>5</v>
      </c>
      <c r="E29" s="9" t="str">
        <f t="shared" si="3"/>
        <v>mAE1_P2170_A</v>
      </c>
      <c r="F29" s="4">
        <v>3</v>
      </c>
      <c r="G29" s="40" t="str">
        <f t="shared" si="1"/>
        <v/>
      </c>
      <c r="H29" s="40" t="str">
        <f t="shared" si="1"/>
        <v/>
      </c>
      <c r="I29" s="40" t="str">
        <f t="shared" si="1"/>
        <v>X</v>
      </c>
      <c r="J29" s="40" t="str">
        <f t="shared" si="1"/>
        <v/>
      </c>
      <c r="K29" s="40" t="str">
        <f t="shared" si="1"/>
        <v/>
      </c>
      <c r="L29" s="40" t="str">
        <f t="shared" si="1"/>
        <v/>
      </c>
      <c r="M29" s="4" t="s">
        <v>169</v>
      </c>
      <c r="N29" s="2"/>
      <c r="O29" s="2">
        <v>1</v>
      </c>
      <c r="P29" s="2" t="s">
        <v>149</v>
      </c>
      <c r="Q29" s="2"/>
    </row>
    <row r="30" spans="1:17" x14ac:dyDescent="0.25">
      <c r="A30" s="7" t="s">
        <v>382</v>
      </c>
      <c r="B30" s="7"/>
      <c r="C30" s="2"/>
      <c r="D30" s="2"/>
      <c r="E30" s="9" t="str">
        <f t="shared" si="3"/>
        <v>dum__</v>
      </c>
      <c r="F30" s="4">
        <v>3</v>
      </c>
      <c r="G30" s="40" t="str">
        <f t="shared" si="1"/>
        <v/>
      </c>
      <c r="H30" s="40" t="str">
        <f t="shared" si="1"/>
        <v/>
      </c>
      <c r="I30" s="40" t="str">
        <f t="shared" si="1"/>
        <v>X</v>
      </c>
      <c r="J30" s="40" t="str">
        <f t="shared" si="1"/>
        <v/>
      </c>
      <c r="K30" s="40" t="str">
        <f t="shared" si="1"/>
        <v/>
      </c>
      <c r="L30" s="40" t="str">
        <f t="shared" si="1"/>
        <v/>
      </c>
      <c r="M30" s="4" t="s">
        <v>170</v>
      </c>
      <c r="N30" s="2"/>
      <c r="O30" s="2">
        <v>1</v>
      </c>
      <c r="P30" s="2" t="s">
        <v>2</v>
      </c>
      <c r="Q30" s="2" t="s">
        <v>211</v>
      </c>
    </row>
    <row r="31" spans="1:17" x14ac:dyDescent="0.25">
      <c r="A31" s="7" t="s">
        <v>8</v>
      </c>
      <c r="B31" s="7">
        <v>2171</v>
      </c>
      <c r="C31" s="2" t="s">
        <v>14</v>
      </c>
      <c r="D31" s="2" t="s">
        <v>5</v>
      </c>
      <c r="E31" s="9" t="str">
        <f t="shared" si="3"/>
        <v>mAE1_P2171_A</v>
      </c>
      <c r="F31" s="4">
        <v>3</v>
      </c>
      <c r="G31" s="40" t="str">
        <f t="shared" si="1"/>
        <v/>
      </c>
      <c r="H31" s="40" t="str">
        <f t="shared" si="1"/>
        <v/>
      </c>
      <c r="I31" s="40" t="str">
        <f t="shared" si="1"/>
        <v>X</v>
      </c>
      <c r="J31" s="40" t="str">
        <f t="shared" si="1"/>
        <v/>
      </c>
      <c r="K31" s="40" t="str">
        <f t="shared" si="1"/>
        <v/>
      </c>
      <c r="L31" s="40" t="str">
        <f t="shared" si="1"/>
        <v/>
      </c>
      <c r="M31" s="4" t="s">
        <v>171</v>
      </c>
      <c r="N31" s="2"/>
      <c r="O31" s="2">
        <v>1</v>
      </c>
      <c r="P31" s="2" t="s">
        <v>149</v>
      </c>
      <c r="Q31" s="2"/>
    </row>
    <row r="32" spans="1:17" x14ac:dyDescent="0.25">
      <c r="A32" s="7" t="s">
        <v>382</v>
      </c>
      <c r="B32" s="7"/>
      <c r="C32" s="2"/>
      <c r="D32" s="2"/>
      <c r="E32" s="9" t="str">
        <f t="shared" ref="E32:E33" si="5">A32&amp;"_"&amp;C32&amp;B32&amp;"_"&amp;D32</f>
        <v>dum__</v>
      </c>
      <c r="F32" s="4">
        <v>3</v>
      </c>
      <c r="G32" s="40" t="str">
        <f t="shared" si="1"/>
        <v/>
      </c>
      <c r="H32" s="40" t="str">
        <f t="shared" si="1"/>
        <v/>
      </c>
      <c r="I32" s="40" t="str">
        <f t="shared" si="1"/>
        <v>X</v>
      </c>
      <c r="J32" s="40" t="str">
        <f t="shared" si="1"/>
        <v/>
      </c>
      <c r="K32" s="40" t="str">
        <f t="shared" si="1"/>
        <v/>
      </c>
      <c r="L32" s="40" t="str">
        <f t="shared" si="1"/>
        <v/>
      </c>
      <c r="M32" s="4" t="s">
        <v>212</v>
      </c>
      <c r="N32" s="2"/>
      <c r="O32" s="2">
        <v>1</v>
      </c>
      <c r="P32" s="2" t="s">
        <v>2</v>
      </c>
      <c r="Q32" s="2" t="s">
        <v>211</v>
      </c>
    </row>
    <row r="33" spans="1:17" x14ac:dyDescent="0.25">
      <c r="A33" s="7" t="s">
        <v>382</v>
      </c>
      <c r="B33" s="7"/>
      <c r="C33" s="2"/>
      <c r="D33" s="2"/>
      <c r="E33" s="9" t="str">
        <f t="shared" si="5"/>
        <v>dum__</v>
      </c>
      <c r="F33" s="4">
        <v>3</v>
      </c>
      <c r="G33" s="40" t="str">
        <f t="shared" si="1"/>
        <v/>
      </c>
      <c r="H33" s="40" t="str">
        <f t="shared" si="1"/>
        <v/>
      </c>
      <c r="I33" s="40" t="str">
        <f t="shared" si="1"/>
        <v>X</v>
      </c>
      <c r="J33" s="40" t="str">
        <f t="shared" si="1"/>
        <v/>
      </c>
      <c r="K33" s="40" t="str">
        <f t="shared" si="1"/>
        <v/>
      </c>
      <c r="L33" s="40" t="str">
        <f t="shared" si="1"/>
        <v/>
      </c>
      <c r="M33" s="4" t="s">
        <v>213</v>
      </c>
      <c r="N33" s="2"/>
      <c r="O33" s="2">
        <v>1</v>
      </c>
      <c r="P33" s="2" t="s">
        <v>2</v>
      </c>
      <c r="Q33" s="2" t="s">
        <v>211</v>
      </c>
    </row>
    <row r="34" spans="1:17" x14ac:dyDescent="0.25">
      <c r="A34" s="7" t="s">
        <v>8</v>
      </c>
      <c r="B34" s="7">
        <v>2180</v>
      </c>
      <c r="C34" s="2" t="s">
        <v>5</v>
      </c>
      <c r="D34" s="2" t="s">
        <v>5</v>
      </c>
      <c r="E34" s="9" t="str">
        <f t="shared" ref="E34:E36" si="6">A34&amp;"_"&amp;C34&amp;B34&amp;"_"&amp;D34</f>
        <v>mAE1_A2180_A</v>
      </c>
      <c r="F34" s="17">
        <v>3</v>
      </c>
      <c r="G34" s="40" t="str">
        <f t="shared" si="1"/>
        <v/>
      </c>
      <c r="H34" s="40" t="str">
        <f t="shared" si="1"/>
        <v/>
      </c>
      <c r="I34" s="40" t="str">
        <f t="shared" si="1"/>
        <v>X</v>
      </c>
      <c r="J34" s="40" t="str">
        <f t="shared" si="1"/>
        <v/>
      </c>
      <c r="K34" s="40" t="str">
        <f t="shared" si="1"/>
        <v/>
      </c>
      <c r="L34" s="40" t="str">
        <f t="shared" si="1"/>
        <v/>
      </c>
      <c r="M34" s="17" t="s">
        <v>221</v>
      </c>
      <c r="N34" s="2"/>
      <c r="O34" s="2">
        <v>2</v>
      </c>
      <c r="P34" s="2" t="s">
        <v>2</v>
      </c>
      <c r="Q34" s="2"/>
    </row>
    <row r="35" spans="1:17" x14ac:dyDescent="0.25">
      <c r="A35" s="7" t="s">
        <v>8</v>
      </c>
      <c r="B35" s="7">
        <v>2181</v>
      </c>
      <c r="C35" s="2" t="s">
        <v>14</v>
      </c>
      <c r="D35" s="2" t="s">
        <v>5</v>
      </c>
      <c r="E35" s="9" t="str">
        <f t="shared" si="6"/>
        <v>mAE1_P2181_A</v>
      </c>
      <c r="F35" s="17">
        <v>4</v>
      </c>
      <c r="G35" s="40" t="str">
        <f t="shared" si="1"/>
        <v/>
      </c>
      <c r="H35" s="40" t="str">
        <f t="shared" si="1"/>
        <v/>
      </c>
      <c r="I35" s="40" t="str">
        <f t="shared" si="1"/>
        <v/>
      </c>
      <c r="J35" s="40" t="str">
        <f t="shared" si="1"/>
        <v>X</v>
      </c>
      <c r="K35" s="40" t="str">
        <f t="shared" si="1"/>
        <v/>
      </c>
      <c r="L35" s="40" t="str">
        <f t="shared" si="1"/>
        <v/>
      </c>
      <c r="M35" s="17" t="s">
        <v>173</v>
      </c>
      <c r="N35" s="2"/>
      <c r="O35" s="2">
        <v>1</v>
      </c>
      <c r="P35" s="2" t="s">
        <v>149</v>
      </c>
      <c r="Q35" s="2"/>
    </row>
    <row r="36" spans="1:17" x14ac:dyDescent="0.25">
      <c r="A36" s="7" t="s">
        <v>8</v>
      </c>
      <c r="B36" s="7">
        <v>2182</v>
      </c>
      <c r="C36" s="2" t="s">
        <v>14</v>
      </c>
      <c r="D36" s="2" t="s">
        <v>5</v>
      </c>
      <c r="E36" s="9" t="str">
        <f t="shared" si="6"/>
        <v>mAE1_P2182_A</v>
      </c>
      <c r="F36" s="4">
        <v>4</v>
      </c>
      <c r="G36" s="40" t="str">
        <f t="shared" si="1"/>
        <v/>
      </c>
      <c r="H36" s="40" t="str">
        <f t="shared" si="1"/>
        <v/>
      </c>
      <c r="I36" s="40" t="str">
        <f t="shared" si="1"/>
        <v/>
      </c>
      <c r="J36" s="40" t="str">
        <f t="shared" si="1"/>
        <v>X</v>
      </c>
      <c r="K36" s="40" t="str">
        <f t="shared" si="1"/>
        <v/>
      </c>
      <c r="L36" s="40" t="str">
        <f t="shared" si="1"/>
        <v/>
      </c>
      <c r="M36" s="4" t="s">
        <v>172</v>
      </c>
      <c r="N36" s="2"/>
      <c r="O36" s="2">
        <v>1</v>
      </c>
      <c r="P36" s="2" t="s">
        <v>149</v>
      </c>
      <c r="Q36" s="2"/>
    </row>
    <row r="37" spans="1:17" s="36" customFormat="1" x14ac:dyDescent="0.25">
      <c r="A37" s="7" t="s">
        <v>382</v>
      </c>
      <c r="B37" s="7"/>
      <c r="C37" s="2"/>
      <c r="D37" s="2"/>
      <c r="E37" s="9" t="str">
        <f>A37&amp;"_"&amp;C37&amp;B37&amp;"_"&amp;D37</f>
        <v>dum__</v>
      </c>
      <c r="F37" s="2">
        <v>3</v>
      </c>
      <c r="G37" s="40" t="str">
        <f t="shared" ref="G37:L77" si="7">IF(G$1=$F37, "X", "")</f>
        <v/>
      </c>
      <c r="H37" s="40" t="str">
        <f t="shared" si="7"/>
        <v/>
      </c>
      <c r="I37" s="40" t="str">
        <f t="shared" si="7"/>
        <v>X</v>
      </c>
      <c r="J37" s="40" t="str">
        <f t="shared" si="7"/>
        <v/>
      </c>
      <c r="K37" s="40" t="str">
        <f t="shared" si="7"/>
        <v/>
      </c>
      <c r="L37" s="40" t="str">
        <f t="shared" si="7"/>
        <v/>
      </c>
      <c r="M37" s="2" t="s">
        <v>168</v>
      </c>
      <c r="N37" s="2" t="s">
        <v>186</v>
      </c>
      <c r="O37" s="2">
        <v>2</v>
      </c>
      <c r="P37" s="2" t="s">
        <v>2</v>
      </c>
      <c r="Q37" s="2" t="s">
        <v>211</v>
      </c>
    </row>
    <row r="38" spans="1:17" s="36" customFormat="1" x14ac:dyDescent="0.25">
      <c r="A38" s="7" t="s">
        <v>382</v>
      </c>
      <c r="B38" s="7"/>
      <c r="C38" s="2"/>
      <c r="D38" s="2"/>
      <c r="E38" s="9" t="str">
        <f>A38&amp;"_"&amp;C38&amp;B38&amp;"_"&amp;D38</f>
        <v>dum__</v>
      </c>
      <c r="F38" s="2">
        <v>3</v>
      </c>
      <c r="G38" s="40" t="str">
        <f t="shared" si="7"/>
        <v/>
      </c>
      <c r="H38" s="40" t="str">
        <f t="shared" si="7"/>
        <v/>
      </c>
      <c r="I38" s="40" t="str">
        <f t="shared" si="7"/>
        <v>X</v>
      </c>
      <c r="J38" s="40" t="str">
        <f t="shared" si="7"/>
        <v/>
      </c>
      <c r="K38" s="40" t="str">
        <f t="shared" si="7"/>
        <v/>
      </c>
      <c r="L38" s="40" t="str">
        <f t="shared" si="7"/>
        <v/>
      </c>
      <c r="M38" s="2" t="s">
        <v>389</v>
      </c>
      <c r="N38" s="2"/>
      <c r="O38" s="2">
        <v>2</v>
      </c>
      <c r="P38" s="2" t="s">
        <v>2</v>
      </c>
      <c r="Q38" s="2" t="s">
        <v>211</v>
      </c>
    </row>
    <row r="39" spans="1:17" s="36" customFormat="1" x14ac:dyDescent="0.25">
      <c r="A39" s="7" t="s">
        <v>8</v>
      </c>
      <c r="B39" s="7">
        <v>2191</v>
      </c>
      <c r="C39" s="2" t="s">
        <v>14</v>
      </c>
      <c r="D39" s="2" t="s">
        <v>5</v>
      </c>
      <c r="E39" s="9" t="str">
        <f>A39&amp;"_"&amp;C39&amp;B39&amp;"_"&amp;D39</f>
        <v>mAE1_P2191_A</v>
      </c>
      <c r="F39" s="2">
        <v>3</v>
      </c>
      <c r="G39" s="40" t="str">
        <f t="shared" si="7"/>
        <v/>
      </c>
      <c r="H39" s="40" t="str">
        <f t="shared" si="7"/>
        <v/>
      </c>
      <c r="I39" s="40" t="str">
        <f t="shared" si="7"/>
        <v>X</v>
      </c>
      <c r="J39" s="40" t="str">
        <f t="shared" si="7"/>
        <v/>
      </c>
      <c r="K39" s="40" t="str">
        <f t="shared" si="7"/>
        <v/>
      </c>
      <c r="L39" s="40" t="str">
        <f t="shared" si="7"/>
        <v/>
      </c>
      <c r="M39" s="4" t="s">
        <v>434</v>
      </c>
      <c r="N39" s="2" t="s">
        <v>465</v>
      </c>
      <c r="O39" s="2">
        <v>1</v>
      </c>
      <c r="P39" s="2" t="s">
        <v>435</v>
      </c>
      <c r="Q39" s="2"/>
    </row>
    <row r="40" spans="1:17" s="36" customFormat="1" x14ac:dyDescent="0.25">
      <c r="A40" s="7" t="s">
        <v>382</v>
      </c>
      <c r="B40" s="7"/>
      <c r="C40" s="2"/>
      <c r="D40" s="2"/>
      <c r="E40" s="9" t="str">
        <f>A40&amp;"_"&amp;C40&amp;B40&amp;"_"&amp;D40</f>
        <v>dum__</v>
      </c>
      <c r="F40" s="2">
        <v>3</v>
      </c>
      <c r="G40" s="40" t="str">
        <f t="shared" si="7"/>
        <v/>
      </c>
      <c r="H40" s="40" t="str">
        <f t="shared" si="7"/>
        <v/>
      </c>
      <c r="I40" s="40" t="str">
        <f t="shared" si="7"/>
        <v>X</v>
      </c>
      <c r="J40" s="40" t="str">
        <f t="shared" si="7"/>
        <v/>
      </c>
      <c r="K40" s="40" t="str">
        <f t="shared" si="7"/>
        <v/>
      </c>
      <c r="L40" s="40" t="str">
        <f t="shared" si="7"/>
        <v/>
      </c>
      <c r="M40" s="2" t="s">
        <v>436</v>
      </c>
      <c r="N40" s="2"/>
      <c r="O40" s="2">
        <v>1</v>
      </c>
      <c r="P40" s="2" t="s">
        <v>2</v>
      </c>
      <c r="Q40" s="2" t="s">
        <v>211</v>
      </c>
    </row>
    <row r="41" spans="1:17" s="36" customFormat="1" x14ac:dyDescent="0.25">
      <c r="A41" s="7" t="s">
        <v>382</v>
      </c>
      <c r="B41" s="7"/>
      <c r="C41" s="2"/>
      <c r="D41" s="2"/>
      <c r="E41" s="9" t="str">
        <f>A41&amp;"_"&amp;C41&amp;B41&amp;"_"&amp;D41</f>
        <v>dum__</v>
      </c>
      <c r="F41" s="2">
        <v>3</v>
      </c>
      <c r="G41" s="40" t="str">
        <f t="shared" si="7"/>
        <v/>
      </c>
      <c r="H41" s="40" t="str">
        <f t="shared" si="7"/>
        <v/>
      </c>
      <c r="I41" s="40" t="str">
        <f t="shared" si="7"/>
        <v>X</v>
      </c>
      <c r="J41" s="40" t="str">
        <f t="shared" si="7"/>
        <v/>
      </c>
      <c r="K41" s="40" t="str">
        <f t="shared" si="7"/>
        <v/>
      </c>
      <c r="L41" s="40" t="str">
        <f t="shared" si="7"/>
        <v/>
      </c>
      <c r="M41" s="2" t="s">
        <v>437</v>
      </c>
      <c r="N41" s="2"/>
      <c r="O41" s="2">
        <v>1</v>
      </c>
      <c r="P41" s="2" t="s">
        <v>2</v>
      </c>
      <c r="Q41" s="2" t="s">
        <v>211</v>
      </c>
    </row>
    <row r="42" spans="1:17" x14ac:dyDescent="0.25">
      <c r="A42" s="7"/>
      <c r="B42" s="7"/>
      <c r="C42" s="2"/>
      <c r="D42" s="2"/>
      <c r="E42" s="2"/>
      <c r="F42" s="4"/>
      <c r="G42" s="35" t="str">
        <f t="shared" si="1"/>
        <v/>
      </c>
      <c r="H42" s="35" t="str">
        <f t="shared" si="1"/>
        <v/>
      </c>
      <c r="I42" s="35" t="str">
        <f t="shared" si="1"/>
        <v/>
      </c>
      <c r="J42" s="35" t="str">
        <f t="shared" si="1"/>
        <v/>
      </c>
      <c r="K42" s="35" t="str">
        <f t="shared" si="1"/>
        <v/>
      </c>
      <c r="L42" s="35" t="str">
        <f t="shared" si="1"/>
        <v/>
      </c>
      <c r="M42" s="4"/>
      <c r="N42" s="2"/>
      <c r="O42" s="2"/>
      <c r="P42" s="2"/>
      <c r="Q42" s="2"/>
    </row>
    <row r="43" spans="1:17" x14ac:dyDescent="0.25">
      <c r="A43" s="7" t="s">
        <v>8</v>
      </c>
      <c r="B43" s="7">
        <v>2200</v>
      </c>
      <c r="C43" s="2" t="s">
        <v>5</v>
      </c>
      <c r="D43" s="2" t="s">
        <v>5</v>
      </c>
      <c r="E43" s="9" t="str">
        <f t="shared" ref="E43:E57" si="8">A43&amp;"_"&amp;C43&amp;B43&amp;"_"&amp;D43</f>
        <v>mAE1_A2200_A</v>
      </c>
      <c r="F43" s="2">
        <v>2</v>
      </c>
      <c r="G43" s="40" t="str">
        <f t="shared" si="7"/>
        <v/>
      </c>
      <c r="H43" s="40" t="str">
        <f t="shared" si="7"/>
        <v>X</v>
      </c>
      <c r="I43" s="40" t="str">
        <f t="shared" si="7"/>
        <v/>
      </c>
      <c r="J43" s="40" t="str">
        <f t="shared" si="7"/>
        <v/>
      </c>
      <c r="K43" s="40" t="str">
        <f t="shared" si="7"/>
        <v/>
      </c>
      <c r="L43" s="40" t="str">
        <f t="shared" si="7"/>
        <v/>
      </c>
      <c r="M43" s="2" t="s">
        <v>11</v>
      </c>
      <c r="N43" s="2"/>
      <c r="O43" s="2">
        <v>1</v>
      </c>
      <c r="P43" s="2" t="s">
        <v>2</v>
      </c>
      <c r="Q43" s="2"/>
    </row>
    <row r="44" spans="1:17" x14ac:dyDescent="0.25">
      <c r="A44" s="7" t="s">
        <v>8</v>
      </c>
      <c r="B44" s="7">
        <v>2210</v>
      </c>
      <c r="C44" s="2" t="s">
        <v>5</v>
      </c>
      <c r="D44" s="2" t="s">
        <v>5</v>
      </c>
      <c r="E44" s="9" t="str">
        <f t="shared" si="8"/>
        <v>mAE1_A2210_A</v>
      </c>
      <c r="F44" s="2">
        <v>3</v>
      </c>
      <c r="G44" s="40" t="str">
        <f t="shared" si="7"/>
        <v/>
      </c>
      <c r="H44" s="40" t="str">
        <f t="shared" si="7"/>
        <v/>
      </c>
      <c r="I44" s="40" t="str">
        <f t="shared" si="7"/>
        <v>X</v>
      </c>
      <c r="J44" s="40" t="str">
        <f t="shared" si="7"/>
        <v/>
      </c>
      <c r="K44" s="40" t="str">
        <f t="shared" si="7"/>
        <v/>
      </c>
      <c r="L44" s="40" t="str">
        <f t="shared" si="7"/>
        <v/>
      </c>
      <c r="M44" s="2" t="s">
        <v>388</v>
      </c>
      <c r="N44" s="2"/>
      <c r="O44" s="2">
        <v>1</v>
      </c>
      <c r="P44" s="2" t="s">
        <v>184</v>
      </c>
      <c r="Q44" s="2"/>
    </row>
    <row r="45" spans="1:17" s="36" customFormat="1" x14ac:dyDescent="0.25">
      <c r="A45" s="7" t="s">
        <v>8</v>
      </c>
      <c r="B45" s="7">
        <v>2211</v>
      </c>
      <c r="C45" s="2" t="s">
        <v>14</v>
      </c>
      <c r="D45" s="2" t="s">
        <v>5</v>
      </c>
      <c r="E45" s="9" t="str">
        <f t="shared" si="8"/>
        <v>mAE1_P2211_A</v>
      </c>
      <c r="F45" s="2">
        <v>4</v>
      </c>
      <c r="G45" s="40" t="str">
        <f t="shared" si="7"/>
        <v/>
      </c>
      <c r="H45" s="40" t="str">
        <f t="shared" si="7"/>
        <v/>
      </c>
      <c r="I45" s="40" t="str">
        <f t="shared" si="7"/>
        <v/>
      </c>
      <c r="J45" s="40" t="str">
        <f t="shared" si="7"/>
        <v>X</v>
      </c>
      <c r="K45" s="40" t="str">
        <f t="shared" si="7"/>
        <v/>
      </c>
      <c r="L45" s="40" t="str">
        <f t="shared" si="7"/>
        <v/>
      </c>
      <c r="M45" s="2" t="s">
        <v>384</v>
      </c>
      <c r="N45" s="2"/>
      <c r="O45" s="2">
        <v>1</v>
      </c>
      <c r="P45" s="2" t="s">
        <v>386</v>
      </c>
      <c r="Q45" s="2"/>
    </row>
    <row r="46" spans="1:17" s="36" customFormat="1" x14ac:dyDescent="0.25">
      <c r="A46" s="7" t="s">
        <v>8</v>
      </c>
      <c r="B46" s="7">
        <v>2212</v>
      </c>
      <c r="C46" s="2" t="s">
        <v>14</v>
      </c>
      <c r="D46" s="2" t="s">
        <v>5</v>
      </c>
      <c r="E46" s="9" t="str">
        <f t="shared" si="8"/>
        <v>mAE1_P2212_A</v>
      </c>
      <c r="F46" s="2">
        <v>4</v>
      </c>
      <c r="G46" s="40" t="str">
        <f t="shared" si="7"/>
        <v/>
      </c>
      <c r="H46" s="40" t="str">
        <f t="shared" si="7"/>
        <v/>
      </c>
      <c r="I46" s="40" t="str">
        <f t="shared" si="7"/>
        <v/>
      </c>
      <c r="J46" s="40" t="str">
        <f t="shared" si="7"/>
        <v>X</v>
      </c>
      <c r="K46" s="40" t="str">
        <f t="shared" si="7"/>
        <v/>
      </c>
      <c r="L46" s="40" t="str">
        <f t="shared" si="7"/>
        <v/>
      </c>
      <c r="M46" s="2" t="s">
        <v>385</v>
      </c>
      <c r="N46" s="2"/>
      <c r="O46" s="2">
        <v>1</v>
      </c>
      <c r="P46" s="2" t="s">
        <v>387</v>
      </c>
      <c r="Q46" s="2"/>
    </row>
    <row r="47" spans="1:17" x14ac:dyDescent="0.25">
      <c r="A47" s="7" t="s">
        <v>8</v>
      </c>
      <c r="B47" s="7">
        <v>2213</v>
      </c>
      <c r="C47" s="2" t="s">
        <v>14</v>
      </c>
      <c r="D47" s="2" t="s">
        <v>5</v>
      </c>
      <c r="E47" s="9" t="str">
        <f t="shared" ref="E47:E53" si="9">A47&amp;"_"&amp;C47&amp;B47&amp;"_"&amp;D47</f>
        <v>mAE1_P2213_A</v>
      </c>
      <c r="F47" s="2">
        <v>3</v>
      </c>
      <c r="G47" s="40" t="str">
        <f t="shared" ref="G47:L53" si="10">IF(G$1=$F47, "X", "")</f>
        <v/>
      </c>
      <c r="H47" s="40" t="str">
        <f t="shared" si="10"/>
        <v/>
      </c>
      <c r="I47" s="40" t="str">
        <f t="shared" si="10"/>
        <v>X</v>
      </c>
      <c r="J47" s="40" t="str">
        <f t="shared" si="10"/>
        <v/>
      </c>
      <c r="K47" s="40" t="str">
        <f t="shared" si="10"/>
        <v/>
      </c>
      <c r="L47" s="40" t="str">
        <f t="shared" si="10"/>
        <v/>
      </c>
      <c r="M47" s="2" t="s">
        <v>179</v>
      </c>
      <c r="N47" s="2"/>
      <c r="O47" s="2">
        <v>1</v>
      </c>
      <c r="P47" s="2" t="s">
        <v>161</v>
      </c>
      <c r="Q47" s="2"/>
    </row>
    <row r="48" spans="1:17" x14ac:dyDescent="0.25">
      <c r="A48" s="7" t="s">
        <v>8</v>
      </c>
      <c r="B48" s="7">
        <v>2214</v>
      </c>
      <c r="C48" s="2" t="s">
        <v>14</v>
      </c>
      <c r="D48" s="2" t="s">
        <v>5</v>
      </c>
      <c r="E48" s="9" t="str">
        <f t="shared" si="9"/>
        <v>mAE1_P2214_A</v>
      </c>
      <c r="F48" s="2">
        <v>3</v>
      </c>
      <c r="G48" s="40" t="str">
        <f t="shared" si="10"/>
        <v/>
      </c>
      <c r="H48" s="40" t="str">
        <f t="shared" si="10"/>
        <v/>
      </c>
      <c r="I48" s="40" t="str">
        <f t="shared" si="10"/>
        <v>X</v>
      </c>
      <c r="J48" s="40" t="str">
        <f t="shared" si="10"/>
        <v/>
      </c>
      <c r="K48" s="40" t="str">
        <f t="shared" si="10"/>
        <v/>
      </c>
      <c r="L48" s="40" t="str">
        <f t="shared" si="10"/>
        <v/>
      </c>
      <c r="M48" s="2" t="s">
        <v>180</v>
      </c>
      <c r="N48" s="2"/>
      <c r="O48" s="2">
        <v>1</v>
      </c>
      <c r="P48" s="2" t="s">
        <v>161</v>
      </c>
      <c r="Q48" s="2"/>
    </row>
    <row r="49" spans="1:17" x14ac:dyDescent="0.25">
      <c r="A49" s="7" t="s">
        <v>8</v>
      </c>
      <c r="B49" s="7">
        <v>2215</v>
      </c>
      <c r="C49" s="2" t="s">
        <v>14</v>
      </c>
      <c r="D49" s="2" t="s">
        <v>5</v>
      </c>
      <c r="E49" s="9" t="str">
        <f t="shared" si="9"/>
        <v>mAE1_P2215_A</v>
      </c>
      <c r="F49" s="2">
        <v>3</v>
      </c>
      <c r="G49" s="40" t="str">
        <f t="shared" si="10"/>
        <v/>
      </c>
      <c r="H49" s="40" t="str">
        <f t="shared" si="10"/>
        <v/>
      </c>
      <c r="I49" s="40" t="str">
        <f t="shared" si="10"/>
        <v>X</v>
      </c>
      <c r="J49" s="40" t="str">
        <f t="shared" si="10"/>
        <v/>
      </c>
      <c r="K49" s="40" t="str">
        <f t="shared" si="10"/>
        <v/>
      </c>
      <c r="L49" s="40" t="str">
        <f t="shared" si="10"/>
        <v/>
      </c>
      <c r="M49" s="2" t="s">
        <v>181</v>
      </c>
      <c r="N49" s="2"/>
      <c r="O49" s="2">
        <v>1</v>
      </c>
      <c r="P49" s="2" t="s">
        <v>161</v>
      </c>
      <c r="Q49" s="2"/>
    </row>
    <row r="50" spans="1:17" x14ac:dyDescent="0.25">
      <c r="A50" s="7" t="s">
        <v>8</v>
      </c>
      <c r="B50" s="7">
        <v>2216</v>
      </c>
      <c r="C50" s="2" t="s">
        <v>14</v>
      </c>
      <c r="D50" s="2" t="s">
        <v>5</v>
      </c>
      <c r="E50" s="9" t="str">
        <f t="shared" si="9"/>
        <v>mAE1_P2216_A</v>
      </c>
      <c r="F50" s="2">
        <v>3</v>
      </c>
      <c r="G50" s="40" t="str">
        <f t="shared" si="10"/>
        <v/>
      </c>
      <c r="H50" s="40" t="str">
        <f t="shared" si="10"/>
        <v/>
      </c>
      <c r="I50" s="40" t="str">
        <f t="shared" si="10"/>
        <v>X</v>
      </c>
      <c r="J50" s="40" t="str">
        <f t="shared" si="10"/>
        <v/>
      </c>
      <c r="K50" s="40" t="str">
        <f t="shared" si="10"/>
        <v/>
      </c>
      <c r="L50" s="40" t="str">
        <f t="shared" si="10"/>
        <v/>
      </c>
      <c r="M50" s="2" t="s">
        <v>182</v>
      </c>
      <c r="N50" s="2"/>
      <c r="O50" s="2">
        <v>1</v>
      </c>
      <c r="P50" s="2" t="s">
        <v>161</v>
      </c>
      <c r="Q50" s="2"/>
    </row>
    <row r="51" spans="1:17" x14ac:dyDescent="0.25">
      <c r="A51" s="7" t="s">
        <v>8</v>
      </c>
      <c r="B51" s="7">
        <v>2220</v>
      </c>
      <c r="C51" s="2" t="s">
        <v>14</v>
      </c>
      <c r="D51" s="2" t="s">
        <v>5</v>
      </c>
      <c r="E51" s="9" t="str">
        <f t="shared" si="9"/>
        <v>mAE1_P2220_A</v>
      </c>
      <c r="F51" s="2">
        <v>3</v>
      </c>
      <c r="G51" s="40" t="str">
        <f t="shared" si="10"/>
        <v/>
      </c>
      <c r="H51" s="40" t="str">
        <f t="shared" si="10"/>
        <v/>
      </c>
      <c r="I51" s="40" t="str">
        <f t="shared" si="10"/>
        <v>X</v>
      </c>
      <c r="J51" s="40" t="str">
        <f t="shared" si="10"/>
        <v/>
      </c>
      <c r="K51" s="40" t="str">
        <f t="shared" si="10"/>
        <v/>
      </c>
      <c r="L51" s="40" t="str">
        <f t="shared" si="10"/>
        <v/>
      </c>
      <c r="M51" s="2" t="s">
        <v>174</v>
      </c>
      <c r="N51" s="2"/>
      <c r="O51" s="2">
        <v>1</v>
      </c>
      <c r="P51" s="2" t="s">
        <v>222</v>
      </c>
      <c r="Q51" s="2"/>
    </row>
    <row r="52" spans="1:17" x14ac:dyDescent="0.25">
      <c r="A52" s="7" t="s">
        <v>8</v>
      </c>
      <c r="B52" s="7">
        <v>2221</v>
      </c>
      <c r="C52" s="2" t="s">
        <v>14</v>
      </c>
      <c r="D52" s="2" t="s">
        <v>5</v>
      </c>
      <c r="E52" s="9" t="str">
        <f t="shared" si="9"/>
        <v>mAE1_P2221_A</v>
      </c>
      <c r="F52" s="2">
        <v>3</v>
      </c>
      <c r="G52" s="40" t="str">
        <f t="shared" si="10"/>
        <v/>
      </c>
      <c r="H52" s="40" t="str">
        <f t="shared" si="10"/>
        <v/>
      </c>
      <c r="I52" s="40" t="str">
        <f t="shared" si="10"/>
        <v>X</v>
      </c>
      <c r="J52" s="40" t="str">
        <f t="shared" si="10"/>
        <v/>
      </c>
      <c r="K52" s="40" t="str">
        <f t="shared" si="10"/>
        <v/>
      </c>
      <c r="L52" s="40" t="str">
        <f t="shared" si="10"/>
        <v/>
      </c>
      <c r="M52" s="2" t="s">
        <v>175</v>
      </c>
      <c r="N52" s="2"/>
      <c r="O52" s="2">
        <v>1</v>
      </c>
      <c r="P52" s="2" t="s">
        <v>222</v>
      </c>
      <c r="Q52" s="2"/>
    </row>
    <row r="53" spans="1:17" x14ac:dyDescent="0.25">
      <c r="A53" s="7" t="s">
        <v>8</v>
      </c>
      <c r="B53" s="7">
        <v>2222</v>
      </c>
      <c r="C53" s="2" t="s">
        <v>14</v>
      </c>
      <c r="D53" s="2" t="s">
        <v>5</v>
      </c>
      <c r="E53" s="9" t="str">
        <f t="shared" si="9"/>
        <v>mAE1_P2222_A</v>
      </c>
      <c r="F53" s="2">
        <v>3</v>
      </c>
      <c r="G53" s="40" t="str">
        <f t="shared" si="10"/>
        <v/>
      </c>
      <c r="H53" s="40" t="str">
        <f t="shared" si="10"/>
        <v/>
      </c>
      <c r="I53" s="40" t="str">
        <f t="shared" si="10"/>
        <v>X</v>
      </c>
      <c r="J53" s="40" t="str">
        <f t="shared" si="10"/>
        <v/>
      </c>
      <c r="K53" s="40" t="str">
        <f t="shared" si="10"/>
        <v/>
      </c>
      <c r="L53" s="40" t="str">
        <f t="shared" si="10"/>
        <v/>
      </c>
      <c r="M53" s="2" t="s">
        <v>176</v>
      </c>
      <c r="N53" s="2"/>
      <c r="O53" s="2">
        <v>1</v>
      </c>
      <c r="P53" s="2" t="s">
        <v>222</v>
      </c>
      <c r="Q53" s="2"/>
    </row>
    <row r="54" spans="1:17" x14ac:dyDescent="0.25">
      <c r="A54" s="7" t="s">
        <v>8</v>
      </c>
      <c r="B54" s="7">
        <v>2230</v>
      </c>
      <c r="C54" s="2" t="s">
        <v>14</v>
      </c>
      <c r="D54" s="2" t="s">
        <v>5</v>
      </c>
      <c r="E54" s="9" t="str">
        <f t="shared" si="8"/>
        <v>mAE1_P2230_A</v>
      </c>
      <c r="F54" s="2">
        <v>3</v>
      </c>
      <c r="G54" s="40" t="str">
        <f t="shared" si="7"/>
        <v/>
      </c>
      <c r="H54" s="40" t="str">
        <f t="shared" si="7"/>
        <v/>
      </c>
      <c r="I54" s="40" t="str">
        <f t="shared" si="7"/>
        <v>X</v>
      </c>
      <c r="J54" s="40" t="str">
        <f t="shared" si="7"/>
        <v/>
      </c>
      <c r="K54" s="40" t="str">
        <f t="shared" si="7"/>
        <v/>
      </c>
      <c r="L54" s="40" t="str">
        <f t="shared" si="7"/>
        <v/>
      </c>
      <c r="M54" s="2" t="s">
        <v>303</v>
      </c>
      <c r="N54" s="2"/>
      <c r="O54" s="2">
        <v>1</v>
      </c>
      <c r="P54" s="2" t="s">
        <v>154</v>
      </c>
      <c r="Q54" s="2"/>
    </row>
    <row r="55" spans="1:17" x14ac:dyDescent="0.25">
      <c r="A55" s="7" t="s">
        <v>8</v>
      </c>
      <c r="B55" s="7">
        <v>2240</v>
      </c>
      <c r="C55" s="2" t="s">
        <v>14</v>
      </c>
      <c r="D55" s="2" t="s">
        <v>5</v>
      </c>
      <c r="E55" s="9" t="str">
        <f t="shared" si="8"/>
        <v>mAE1_P2240_A</v>
      </c>
      <c r="F55" s="2">
        <v>3</v>
      </c>
      <c r="G55" s="40" t="str">
        <f t="shared" si="7"/>
        <v/>
      </c>
      <c r="H55" s="40" t="str">
        <f t="shared" si="7"/>
        <v/>
      </c>
      <c r="I55" s="40" t="str">
        <f t="shared" si="7"/>
        <v>X</v>
      </c>
      <c r="J55" s="40" t="str">
        <f t="shared" si="7"/>
        <v/>
      </c>
      <c r="K55" s="40" t="str">
        <f t="shared" si="7"/>
        <v/>
      </c>
      <c r="L55" s="40" t="str">
        <f t="shared" si="7"/>
        <v/>
      </c>
      <c r="M55" s="2" t="s">
        <v>177</v>
      </c>
      <c r="N55" s="2"/>
      <c r="O55" s="2">
        <v>1</v>
      </c>
      <c r="P55" s="2" t="s">
        <v>154</v>
      </c>
      <c r="Q55" s="2"/>
    </row>
    <row r="56" spans="1:17" x14ac:dyDescent="0.25">
      <c r="A56" s="7" t="s">
        <v>8</v>
      </c>
      <c r="B56" s="7">
        <v>2250</v>
      </c>
      <c r="C56" s="2" t="s">
        <v>14</v>
      </c>
      <c r="D56" s="2" t="s">
        <v>5</v>
      </c>
      <c r="E56" s="9" t="str">
        <f t="shared" si="8"/>
        <v>mAE1_P2250_A</v>
      </c>
      <c r="F56" s="2">
        <v>3</v>
      </c>
      <c r="G56" s="40" t="str">
        <f t="shared" si="7"/>
        <v/>
      </c>
      <c r="H56" s="40" t="str">
        <f t="shared" si="7"/>
        <v/>
      </c>
      <c r="I56" s="40" t="str">
        <f t="shared" si="7"/>
        <v>X</v>
      </c>
      <c r="J56" s="40" t="str">
        <f t="shared" si="7"/>
        <v/>
      </c>
      <c r="K56" s="40" t="str">
        <f t="shared" si="7"/>
        <v/>
      </c>
      <c r="L56" s="40" t="str">
        <f t="shared" si="7"/>
        <v/>
      </c>
      <c r="M56" s="2" t="s">
        <v>178</v>
      </c>
      <c r="N56" s="2"/>
      <c r="O56" s="2">
        <v>1</v>
      </c>
      <c r="P56" s="2" t="s">
        <v>154</v>
      </c>
      <c r="Q56" s="2"/>
    </row>
    <row r="57" spans="1:17" x14ac:dyDescent="0.25">
      <c r="A57" s="7" t="s">
        <v>8</v>
      </c>
      <c r="B57" s="7">
        <v>2260</v>
      </c>
      <c r="C57" s="2" t="s">
        <v>14</v>
      </c>
      <c r="D57" s="2" t="s">
        <v>5</v>
      </c>
      <c r="E57" s="9" t="str">
        <f t="shared" si="8"/>
        <v>mAE1_P2260_A</v>
      </c>
      <c r="F57" s="2">
        <v>3</v>
      </c>
      <c r="G57" s="40" t="str">
        <f t="shared" si="7"/>
        <v/>
      </c>
      <c r="H57" s="40" t="str">
        <f t="shared" si="7"/>
        <v/>
      </c>
      <c r="I57" s="40" t="str">
        <f t="shared" si="7"/>
        <v>X</v>
      </c>
      <c r="J57" s="40" t="str">
        <f t="shared" si="7"/>
        <v/>
      </c>
      <c r="K57" s="40" t="str">
        <f t="shared" si="7"/>
        <v/>
      </c>
      <c r="L57" s="40" t="str">
        <f t="shared" si="7"/>
        <v/>
      </c>
      <c r="M57" s="2" t="s">
        <v>183</v>
      </c>
      <c r="N57" s="2"/>
      <c r="O57" s="2">
        <v>3</v>
      </c>
      <c r="P57" s="2" t="s">
        <v>222</v>
      </c>
      <c r="Q57" s="2" t="s">
        <v>286</v>
      </c>
    </row>
    <row r="58" spans="1:17" x14ac:dyDescent="0.25">
      <c r="A58" s="7" t="s">
        <v>382</v>
      </c>
      <c r="B58" s="7"/>
      <c r="C58" s="2"/>
      <c r="D58" s="2"/>
      <c r="E58" s="9" t="str">
        <f>A58&amp;"_"&amp;C58&amp;B58&amp;"_"&amp;D58</f>
        <v>dum__</v>
      </c>
      <c r="F58" s="2">
        <v>3</v>
      </c>
      <c r="G58" s="40" t="str">
        <f t="shared" si="7"/>
        <v/>
      </c>
      <c r="H58" s="40" t="str">
        <f t="shared" si="7"/>
        <v/>
      </c>
      <c r="I58" s="40" t="str">
        <f t="shared" si="7"/>
        <v>X</v>
      </c>
      <c r="J58" s="40" t="str">
        <f t="shared" si="7"/>
        <v/>
      </c>
      <c r="K58" s="40" t="str">
        <f t="shared" si="7"/>
        <v/>
      </c>
      <c r="L58" s="40" t="str">
        <f t="shared" si="7"/>
        <v/>
      </c>
      <c r="M58" s="2" t="s">
        <v>168</v>
      </c>
      <c r="N58" s="2" t="s">
        <v>186</v>
      </c>
      <c r="O58" s="2">
        <v>3</v>
      </c>
      <c r="P58" s="2" t="s">
        <v>2</v>
      </c>
      <c r="Q58" s="2" t="s">
        <v>211</v>
      </c>
    </row>
    <row r="59" spans="1:17" s="36" customFormat="1" x14ac:dyDescent="0.25">
      <c r="A59" s="7" t="s">
        <v>382</v>
      </c>
      <c r="B59" s="7"/>
      <c r="C59" s="2"/>
      <c r="D59" s="2"/>
      <c r="E59" s="9" t="str">
        <f>A59&amp;"_"&amp;C59&amp;B59&amp;"_"&amp;D59</f>
        <v>dum__</v>
      </c>
      <c r="F59" s="2">
        <v>3</v>
      </c>
      <c r="G59" s="40" t="str">
        <f t="shared" si="7"/>
        <v/>
      </c>
      <c r="H59" s="40" t="str">
        <f t="shared" si="7"/>
        <v/>
      </c>
      <c r="I59" s="40" t="str">
        <f t="shared" si="7"/>
        <v>X</v>
      </c>
      <c r="J59" s="40" t="str">
        <f t="shared" si="7"/>
        <v/>
      </c>
      <c r="K59" s="40" t="str">
        <f t="shared" si="7"/>
        <v/>
      </c>
      <c r="L59" s="40" t="str">
        <f t="shared" si="7"/>
        <v/>
      </c>
      <c r="M59" s="2" t="s">
        <v>389</v>
      </c>
      <c r="N59" s="2"/>
      <c r="O59" s="2">
        <v>2</v>
      </c>
      <c r="P59" s="2" t="s">
        <v>2</v>
      </c>
      <c r="Q59" s="2" t="s">
        <v>211</v>
      </c>
    </row>
    <row r="60" spans="1:17" x14ac:dyDescent="0.25">
      <c r="A60" s="7"/>
      <c r="B60" s="7"/>
      <c r="C60" s="2"/>
      <c r="D60" s="2"/>
      <c r="F60" s="2"/>
      <c r="G60" s="35" t="str">
        <f t="shared" si="7"/>
        <v/>
      </c>
      <c r="H60" s="35" t="str">
        <f t="shared" si="7"/>
        <v/>
      </c>
      <c r="I60" s="35" t="str">
        <f t="shared" si="7"/>
        <v/>
      </c>
      <c r="J60" s="35" t="str">
        <f t="shared" si="7"/>
        <v/>
      </c>
      <c r="K60" s="35" t="str">
        <f t="shared" si="7"/>
        <v/>
      </c>
      <c r="L60" s="35" t="str">
        <f t="shared" si="7"/>
        <v/>
      </c>
      <c r="M60" s="2"/>
      <c r="N60" s="2"/>
      <c r="O60" s="2"/>
      <c r="P60" s="2"/>
      <c r="Q60" s="2"/>
    </row>
    <row r="61" spans="1:17" s="36" customFormat="1" x14ac:dyDescent="0.25">
      <c r="A61" s="7" t="s">
        <v>8</v>
      </c>
      <c r="B61" s="7">
        <v>2300</v>
      </c>
      <c r="C61" s="2" t="s">
        <v>5</v>
      </c>
      <c r="D61" s="2" t="s">
        <v>5</v>
      </c>
      <c r="E61" s="9" t="str">
        <f t="shared" ref="E61:E64" si="11">A61&amp;"_"&amp;C61&amp;B61&amp;"_"&amp;D61</f>
        <v>mAE1_A2300_A</v>
      </c>
      <c r="F61" s="2">
        <v>2</v>
      </c>
      <c r="G61" s="40" t="str">
        <f t="shared" si="7"/>
        <v/>
      </c>
      <c r="H61" s="40" t="str">
        <f t="shared" si="7"/>
        <v>X</v>
      </c>
      <c r="I61" s="40" t="str">
        <f t="shared" si="7"/>
        <v/>
      </c>
      <c r="J61" s="40" t="str">
        <f t="shared" si="7"/>
        <v/>
      </c>
      <c r="K61" s="40" t="str">
        <f t="shared" si="7"/>
        <v/>
      </c>
      <c r="L61" s="40" t="str">
        <f t="shared" si="7"/>
        <v/>
      </c>
      <c r="M61" s="2" t="s">
        <v>15</v>
      </c>
      <c r="N61" s="2"/>
      <c r="O61" s="2">
        <v>1</v>
      </c>
      <c r="P61" s="2" t="s">
        <v>2</v>
      </c>
      <c r="Q61" s="2"/>
    </row>
    <row r="62" spans="1:17" s="36" customFormat="1" x14ac:dyDescent="0.25">
      <c r="A62" s="7" t="s">
        <v>8</v>
      </c>
      <c r="B62" s="7">
        <v>2310</v>
      </c>
      <c r="C62" s="2" t="s">
        <v>5</v>
      </c>
      <c r="D62" s="2" t="s">
        <v>5</v>
      </c>
      <c r="E62" s="9" t="str">
        <f t="shared" si="11"/>
        <v>mAE1_A2310_A</v>
      </c>
      <c r="F62" s="2">
        <v>3</v>
      </c>
      <c r="G62" s="40" t="str">
        <f t="shared" si="7"/>
        <v/>
      </c>
      <c r="H62" s="40" t="str">
        <f t="shared" si="7"/>
        <v/>
      </c>
      <c r="I62" s="40" t="str">
        <f t="shared" si="7"/>
        <v>X</v>
      </c>
      <c r="J62" s="40" t="str">
        <f t="shared" si="7"/>
        <v/>
      </c>
      <c r="K62" s="40" t="str">
        <f t="shared" si="7"/>
        <v/>
      </c>
      <c r="L62" s="40" t="str">
        <f t="shared" si="7"/>
        <v/>
      </c>
      <c r="M62" s="2" t="s">
        <v>388</v>
      </c>
      <c r="N62" s="2"/>
      <c r="O62" s="2">
        <v>1</v>
      </c>
      <c r="P62" s="2" t="s">
        <v>184</v>
      </c>
      <c r="Q62" s="2"/>
    </row>
    <row r="63" spans="1:17" s="36" customFormat="1" x14ac:dyDescent="0.25">
      <c r="A63" s="7" t="s">
        <v>8</v>
      </c>
      <c r="B63" s="7">
        <v>2311</v>
      </c>
      <c r="C63" s="2" t="s">
        <v>14</v>
      </c>
      <c r="D63" s="2" t="s">
        <v>5</v>
      </c>
      <c r="E63" s="9" t="str">
        <f t="shared" si="11"/>
        <v>mAE1_P2311_A</v>
      </c>
      <c r="F63" s="2">
        <v>4</v>
      </c>
      <c r="G63" s="40" t="str">
        <f t="shared" si="7"/>
        <v/>
      </c>
      <c r="H63" s="40" t="str">
        <f t="shared" si="7"/>
        <v/>
      </c>
      <c r="I63" s="40" t="str">
        <f t="shared" si="7"/>
        <v/>
      </c>
      <c r="J63" s="40" t="str">
        <f t="shared" si="7"/>
        <v>X</v>
      </c>
      <c r="K63" s="40" t="str">
        <f t="shared" si="7"/>
        <v/>
      </c>
      <c r="L63" s="40" t="str">
        <f t="shared" si="7"/>
        <v/>
      </c>
      <c r="M63" s="2" t="s">
        <v>384</v>
      </c>
      <c r="N63" s="2"/>
      <c r="O63" s="2">
        <v>1</v>
      </c>
      <c r="P63" s="2" t="s">
        <v>386</v>
      </c>
      <c r="Q63" s="2"/>
    </row>
    <row r="64" spans="1:17" s="36" customFormat="1" x14ac:dyDescent="0.25">
      <c r="A64" s="7" t="s">
        <v>8</v>
      </c>
      <c r="B64" s="7">
        <v>2312</v>
      </c>
      <c r="C64" s="2" t="s">
        <v>14</v>
      </c>
      <c r="D64" s="2" t="s">
        <v>5</v>
      </c>
      <c r="E64" s="9" t="str">
        <f t="shared" si="11"/>
        <v>mAE1_P2312_A</v>
      </c>
      <c r="F64" s="2">
        <v>4</v>
      </c>
      <c r="G64" s="40" t="str">
        <f t="shared" si="7"/>
        <v/>
      </c>
      <c r="H64" s="40" t="str">
        <f t="shared" si="7"/>
        <v/>
      </c>
      <c r="I64" s="40" t="str">
        <f t="shared" si="7"/>
        <v/>
      </c>
      <c r="J64" s="40" t="str">
        <f t="shared" si="7"/>
        <v>X</v>
      </c>
      <c r="K64" s="40" t="str">
        <f t="shared" si="7"/>
        <v/>
      </c>
      <c r="L64" s="40" t="str">
        <f t="shared" si="7"/>
        <v/>
      </c>
      <c r="M64" s="2" t="s">
        <v>385</v>
      </c>
      <c r="N64" s="2"/>
      <c r="O64" s="2">
        <v>1</v>
      </c>
      <c r="P64" s="2" t="s">
        <v>387</v>
      </c>
      <c r="Q64" s="2"/>
    </row>
    <row r="65" spans="1:17" s="36" customFormat="1" x14ac:dyDescent="0.25">
      <c r="A65" s="7" t="s">
        <v>8</v>
      </c>
      <c r="B65" s="7">
        <v>2313</v>
      </c>
      <c r="C65" s="2" t="s">
        <v>14</v>
      </c>
      <c r="D65" s="2" t="s">
        <v>5</v>
      </c>
      <c r="E65" s="9" t="str">
        <f t="shared" ref="E65:E71" si="12">A65&amp;"_"&amp;C65&amp;B65&amp;"_"&amp;D65</f>
        <v>mAE1_P2313_A</v>
      </c>
      <c r="F65" s="2">
        <v>3</v>
      </c>
      <c r="G65" s="40" t="str">
        <f t="shared" ref="G65:L71" si="13">IF(G$1=$F65, "X", "")</f>
        <v/>
      </c>
      <c r="H65" s="40" t="str">
        <f t="shared" si="13"/>
        <v/>
      </c>
      <c r="I65" s="40" t="str">
        <f t="shared" si="13"/>
        <v>X</v>
      </c>
      <c r="J65" s="40" t="str">
        <f t="shared" si="13"/>
        <v/>
      </c>
      <c r="K65" s="40" t="str">
        <f t="shared" si="13"/>
        <v/>
      </c>
      <c r="L65" s="40" t="str">
        <f t="shared" si="13"/>
        <v/>
      </c>
      <c r="M65" s="2" t="s">
        <v>390</v>
      </c>
      <c r="N65" s="2"/>
      <c r="O65" s="2">
        <v>1</v>
      </c>
      <c r="P65" s="2" t="s">
        <v>161</v>
      </c>
      <c r="Q65" s="2"/>
    </row>
    <row r="66" spans="1:17" s="36" customFormat="1" x14ac:dyDescent="0.25">
      <c r="A66" s="7" t="s">
        <v>8</v>
      </c>
      <c r="B66" s="7">
        <v>2314</v>
      </c>
      <c r="C66" s="2" t="s">
        <v>14</v>
      </c>
      <c r="D66" s="2" t="s">
        <v>5</v>
      </c>
      <c r="E66" s="9" t="str">
        <f t="shared" si="12"/>
        <v>mAE1_P2314_A</v>
      </c>
      <c r="F66" s="2">
        <v>3</v>
      </c>
      <c r="G66" s="40" t="str">
        <f t="shared" si="13"/>
        <v/>
      </c>
      <c r="H66" s="40" t="str">
        <f t="shared" si="13"/>
        <v/>
      </c>
      <c r="I66" s="40" t="str">
        <f t="shared" si="13"/>
        <v>X</v>
      </c>
      <c r="J66" s="40" t="str">
        <f t="shared" si="13"/>
        <v/>
      </c>
      <c r="K66" s="40" t="str">
        <f t="shared" si="13"/>
        <v/>
      </c>
      <c r="L66" s="40" t="str">
        <f t="shared" si="13"/>
        <v/>
      </c>
      <c r="M66" s="2" t="s">
        <v>391</v>
      </c>
      <c r="N66" s="2"/>
      <c r="O66" s="2">
        <v>1</v>
      </c>
      <c r="P66" s="2" t="s">
        <v>161</v>
      </c>
      <c r="Q66" s="2"/>
    </row>
    <row r="67" spans="1:17" s="36" customFormat="1" x14ac:dyDescent="0.25">
      <c r="A67" s="7" t="s">
        <v>8</v>
      </c>
      <c r="B67" s="7">
        <v>2315</v>
      </c>
      <c r="C67" s="2" t="s">
        <v>14</v>
      </c>
      <c r="D67" s="2" t="s">
        <v>5</v>
      </c>
      <c r="E67" s="9" t="str">
        <f t="shared" si="12"/>
        <v>mAE1_P2315_A</v>
      </c>
      <c r="F67" s="2">
        <v>3</v>
      </c>
      <c r="G67" s="40" t="str">
        <f t="shared" si="13"/>
        <v/>
      </c>
      <c r="H67" s="40" t="str">
        <f t="shared" si="13"/>
        <v/>
      </c>
      <c r="I67" s="40" t="str">
        <f t="shared" si="13"/>
        <v>X</v>
      </c>
      <c r="J67" s="40" t="str">
        <f t="shared" si="13"/>
        <v/>
      </c>
      <c r="K67" s="40" t="str">
        <f t="shared" si="13"/>
        <v/>
      </c>
      <c r="L67" s="40" t="str">
        <f t="shared" si="13"/>
        <v/>
      </c>
      <c r="M67" s="2" t="s">
        <v>392</v>
      </c>
      <c r="N67" s="2"/>
      <c r="O67" s="2">
        <v>1</v>
      </c>
      <c r="P67" s="2" t="s">
        <v>161</v>
      </c>
      <c r="Q67" s="2"/>
    </row>
    <row r="68" spans="1:17" s="36" customFormat="1" x14ac:dyDescent="0.25">
      <c r="A68" s="7" t="s">
        <v>8</v>
      </c>
      <c r="B68" s="7">
        <v>2316</v>
      </c>
      <c r="C68" s="2" t="s">
        <v>14</v>
      </c>
      <c r="D68" s="2" t="s">
        <v>5</v>
      </c>
      <c r="E68" s="9" t="str">
        <f t="shared" si="12"/>
        <v>mAE1_P2316_A</v>
      </c>
      <c r="F68" s="2">
        <v>3</v>
      </c>
      <c r="G68" s="40" t="str">
        <f t="shared" si="13"/>
        <v/>
      </c>
      <c r="H68" s="40" t="str">
        <f t="shared" si="13"/>
        <v/>
      </c>
      <c r="I68" s="40" t="str">
        <f t="shared" si="13"/>
        <v>X</v>
      </c>
      <c r="J68" s="40" t="str">
        <f t="shared" si="13"/>
        <v/>
      </c>
      <c r="K68" s="40" t="str">
        <f t="shared" si="13"/>
        <v/>
      </c>
      <c r="L68" s="40" t="str">
        <f t="shared" si="13"/>
        <v/>
      </c>
      <c r="M68" s="2" t="s">
        <v>393</v>
      </c>
      <c r="N68" s="2"/>
      <c r="O68" s="2">
        <v>1</v>
      </c>
      <c r="P68" s="2" t="s">
        <v>161</v>
      </c>
      <c r="Q68" s="2"/>
    </row>
    <row r="69" spans="1:17" s="36" customFormat="1" x14ac:dyDescent="0.25">
      <c r="A69" s="7" t="s">
        <v>8</v>
      </c>
      <c r="B69" s="7">
        <v>2320</v>
      </c>
      <c r="C69" s="2" t="s">
        <v>14</v>
      </c>
      <c r="D69" s="2" t="s">
        <v>5</v>
      </c>
      <c r="E69" s="9" t="str">
        <f t="shared" si="12"/>
        <v>mAE1_P2320_A</v>
      </c>
      <c r="F69" s="2">
        <v>3</v>
      </c>
      <c r="G69" s="40" t="str">
        <f t="shared" si="13"/>
        <v/>
      </c>
      <c r="H69" s="40" t="str">
        <f t="shared" si="13"/>
        <v/>
      </c>
      <c r="I69" s="40" t="str">
        <f t="shared" si="13"/>
        <v>X</v>
      </c>
      <c r="J69" s="40" t="str">
        <f t="shared" si="13"/>
        <v/>
      </c>
      <c r="K69" s="40" t="str">
        <f t="shared" si="13"/>
        <v/>
      </c>
      <c r="L69" s="40" t="str">
        <f t="shared" si="13"/>
        <v/>
      </c>
      <c r="M69" s="2" t="s">
        <v>394</v>
      </c>
      <c r="N69" s="2"/>
      <c r="O69" s="2">
        <v>1</v>
      </c>
      <c r="P69" s="2" t="s">
        <v>222</v>
      </c>
      <c r="Q69" s="2"/>
    </row>
    <row r="70" spans="1:17" s="36" customFormat="1" x14ac:dyDescent="0.25">
      <c r="A70" s="7" t="s">
        <v>8</v>
      </c>
      <c r="B70" s="7">
        <v>2321</v>
      </c>
      <c r="C70" s="2" t="s">
        <v>14</v>
      </c>
      <c r="D70" s="2" t="s">
        <v>5</v>
      </c>
      <c r="E70" s="9" t="str">
        <f t="shared" si="12"/>
        <v>mAE1_P2321_A</v>
      </c>
      <c r="F70" s="2">
        <v>3</v>
      </c>
      <c r="G70" s="40" t="str">
        <f t="shared" si="13"/>
        <v/>
      </c>
      <c r="H70" s="40" t="str">
        <f t="shared" si="13"/>
        <v/>
      </c>
      <c r="I70" s="40" t="str">
        <f t="shared" si="13"/>
        <v>X</v>
      </c>
      <c r="J70" s="40" t="str">
        <f t="shared" si="13"/>
        <v/>
      </c>
      <c r="K70" s="40" t="str">
        <f t="shared" si="13"/>
        <v/>
      </c>
      <c r="L70" s="40" t="str">
        <f t="shared" si="13"/>
        <v/>
      </c>
      <c r="M70" s="2" t="s">
        <v>395</v>
      </c>
      <c r="N70" s="2"/>
      <c r="O70" s="2">
        <v>1</v>
      </c>
      <c r="P70" s="2" t="s">
        <v>222</v>
      </c>
      <c r="Q70" s="2"/>
    </row>
    <row r="71" spans="1:17" s="36" customFormat="1" x14ac:dyDescent="0.25">
      <c r="A71" s="7" t="s">
        <v>8</v>
      </c>
      <c r="B71" s="7">
        <v>2322</v>
      </c>
      <c r="C71" s="2" t="s">
        <v>14</v>
      </c>
      <c r="D71" s="2" t="s">
        <v>5</v>
      </c>
      <c r="E71" s="9" t="str">
        <f t="shared" si="12"/>
        <v>mAE1_P2322_A</v>
      </c>
      <c r="F71" s="2">
        <v>3</v>
      </c>
      <c r="G71" s="40" t="str">
        <f t="shared" si="13"/>
        <v/>
      </c>
      <c r="H71" s="40" t="str">
        <f t="shared" si="13"/>
        <v/>
      </c>
      <c r="I71" s="40" t="str">
        <f t="shared" si="13"/>
        <v>X</v>
      </c>
      <c r="J71" s="40" t="str">
        <f t="shared" si="13"/>
        <v/>
      </c>
      <c r="K71" s="40" t="str">
        <f t="shared" si="13"/>
        <v/>
      </c>
      <c r="L71" s="40" t="str">
        <f t="shared" si="13"/>
        <v/>
      </c>
      <c r="M71" s="2" t="s">
        <v>396</v>
      </c>
      <c r="N71" s="2"/>
      <c r="O71" s="2">
        <v>1</v>
      </c>
      <c r="P71" s="2" t="s">
        <v>222</v>
      </c>
      <c r="Q71" s="2"/>
    </row>
    <row r="72" spans="1:17" s="36" customFormat="1" x14ac:dyDescent="0.25">
      <c r="A72" s="7" t="s">
        <v>8</v>
      </c>
      <c r="B72" s="7">
        <v>2330</v>
      </c>
      <c r="C72" s="2" t="s">
        <v>14</v>
      </c>
      <c r="D72" s="2" t="s">
        <v>5</v>
      </c>
      <c r="E72" s="9" t="str">
        <f t="shared" ref="E72:E75" si="14">A72&amp;"_"&amp;C72&amp;B72&amp;"_"&amp;D72</f>
        <v>mAE1_P2330_A</v>
      </c>
      <c r="F72" s="2">
        <v>3</v>
      </c>
      <c r="G72" s="40" t="str">
        <f t="shared" si="7"/>
        <v/>
      </c>
      <c r="H72" s="40" t="str">
        <f t="shared" si="7"/>
        <v/>
      </c>
      <c r="I72" s="40" t="str">
        <f t="shared" si="7"/>
        <v>X</v>
      </c>
      <c r="J72" s="40" t="str">
        <f t="shared" si="7"/>
        <v/>
      </c>
      <c r="K72" s="40" t="str">
        <f t="shared" si="7"/>
        <v/>
      </c>
      <c r="L72" s="40" t="str">
        <f t="shared" si="7"/>
        <v/>
      </c>
      <c r="M72" s="2" t="s">
        <v>303</v>
      </c>
      <c r="N72" s="2"/>
      <c r="O72" s="2">
        <v>1</v>
      </c>
      <c r="P72" s="2" t="s">
        <v>154</v>
      </c>
      <c r="Q72" s="2"/>
    </row>
    <row r="73" spans="1:17" s="36" customFormat="1" x14ac:dyDescent="0.25">
      <c r="A73" s="7" t="s">
        <v>8</v>
      </c>
      <c r="B73" s="7">
        <v>2340</v>
      </c>
      <c r="C73" s="2" t="s">
        <v>14</v>
      </c>
      <c r="D73" s="2" t="s">
        <v>5</v>
      </c>
      <c r="E73" s="9" t="str">
        <f t="shared" si="14"/>
        <v>mAE1_P2340_A</v>
      </c>
      <c r="F73" s="2">
        <v>3</v>
      </c>
      <c r="G73" s="40" t="str">
        <f t="shared" si="7"/>
        <v/>
      </c>
      <c r="H73" s="40" t="str">
        <f t="shared" si="7"/>
        <v/>
      </c>
      <c r="I73" s="40" t="str">
        <f t="shared" si="7"/>
        <v>X</v>
      </c>
      <c r="J73" s="40" t="str">
        <f t="shared" si="7"/>
        <v/>
      </c>
      <c r="K73" s="40" t="str">
        <f t="shared" si="7"/>
        <v/>
      </c>
      <c r="L73" s="40" t="str">
        <f t="shared" si="7"/>
        <v/>
      </c>
      <c r="M73" s="2" t="s">
        <v>177</v>
      </c>
      <c r="N73" s="2"/>
      <c r="O73" s="2">
        <v>1</v>
      </c>
      <c r="P73" s="2" t="s">
        <v>154</v>
      </c>
      <c r="Q73" s="2"/>
    </row>
    <row r="74" spans="1:17" s="36" customFormat="1" x14ac:dyDescent="0.25">
      <c r="A74" s="7" t="s">
        <v>8</v>
      </c>
      <c r="B74" s="7">
        <v>2350</v>
      </c>
      <c r="C74" s="2" t="s">
        <v>14</v>
      </c>
      <c r="D74" s="2" t="s">
        <v>5</v>
      </c>
      <c r="E74" s="9" t="str">
        <f t="shared" si="14"/>
        <v>mAE1_P2350_A</v>
      </c>
      <c r="F74" s="2">
        <v>3</v>
      </c>
      <c r="G74" s="40" t="str">
        <f t="shared" si="7"/>
        <v/>
      </c>
      <c r="H74" s="40" t="str">
        <f t="shared" si="7"/>
        <v/>
      </c>
      <c r="I74" s="40" t="str">
        <f t="shared" si="7"/>
        <v>X</v>
      </c>
      <c r="J74" s="40" t="str">
        <f t="shared" si="7"/>
        <v/>
      </c>
      <c r="K74" s="40" t="str">
        <f t="shared" si="7"/>
        <v/>
      </c>
      <c r="L74" s="40" t="str">
        <f t="shared" si="7"/>
        <v/>
      </c>
      <c r="M74" s="2" t="s">
        <v>178</v>
      </c>
      <c r="N74" s="2"/>
      <c r="O74" s="2">
        <v>1</v>
      </c>
      <c r="P74" s="2" t="s">
        <v>154</v>
      </c>
      <c r="Q74" s="2"/>
    </row>
    <row r="75" spans="1:17" s="36" customFormat="1" x14ac:dyDescent="0.25">
      <c r="A75" s="7" t="s">
        <v>8</v>
      </c>
      <c r="B75" s="7">
        <v>2360</v>
      </c>
      <c r="C75" s="2" t="s">
        <v>14</v>
      </c>
      <c r="D75" s="2" t="s">
        <v>5</v>
      </c>
      <c r="E75" s="9" t="str">
        <f t="shared" si="14"/>
        <v>mAE1_P2360_A</v>
      </c>
      <c r="F75" s="2">
        <v>3</v>
      </c>
      <c r="G75" s="40" t="str">
        <f t="shared" si="7"/>
        <v/>
      </c>
      <c r="H75" s="40" t="str">
        <f t="shared" si="7"/>
        <v/>
      </c>
      <c r="I75" s="40" t="str">
        <f t="shared" si="7"/>
        <v>X</v>
      </c>
      <c r="J75" s="40" t="str">
        <f t="shared" si="7"/>
        <v/>
      </c>
      <c r="K75" s="40" t="str">
        <f t="shared" si="7"/>
        <v/>
      </c>
      <c r="L75" s="40" t="str">
        <f t="shared" si="7"/>
        <v/>
      </c>
      <c r="M75" s="2" t="s">
        <v>183</v>
      </c>
      <c r="N75" s="2"/>
      <c r="O75" s="2">
        <v>3</v>
      </c>
      <c r="P75" s="2" t="s">
        <v>222</v>
      </c>
      <c r="Q75" s="2" t="s">
        <v>286</v>
      </c>
    </row>
    <row r="76" spans="1:17" s="36" customFormat="1" x14ac:dyDescent="0.25">
      <c r="A76" s="7" t="s">
        <v>382</v>
      </c>
      <c r="B76" s="7"/>
      <c r="C76" s="2"/>
      <c r="D76" s="2"/>
      <c r="E76" s="9" t="str">
        <f>A76&amp;"_"&amp;C76&amp;B76&amp;"_"&amp;D76</f>
        <v>dum__</v>
      </c>
      <c r="F76" s="2">
        <v>3</v>
      </c>
      <c r="G76" s="40" t="str">
        <f t="shared" si="7"/>
        <v/>
      </c>
      <c r="H76" s="40" t="str">
        <f t="shared" si="7"/>
        <v/>
      </c>
      <c r="I76" s="40" t="str">
        <f t="shared" si="7"/>
        <v>X</v>
      </c>
      <c r="J76" s="40" t="str">
        <f t="shared" si="7"/>
        <v/>
      </c>
      <c r="K76" s="40" t="str">
        <f t="shared" si="7"/>
        <v/>
      </c>
      <c r="L76" s="40" t="str">
        <f t="shared" si="7"/>
        <v/>
      </c>
      <c r="M76" s="2" t="s">
        <v>168</v>
      </c>
      <c r="N76" s="2" t="s">
        <v>186</v>
      </c>
      <c r="O76" s="2">
        <v>3</v>
      </c>
      <c r="P76" s="2" t="s">
        <v>2</v>
      </c>
      <c r="Q76" s="2" t="s">
        <v>211</v>
      </c>
    </row>
    <row r="77" spans="1:17" s="36" customFormat="1" x14ac:dyDescent="0.25">
      <c r="A77" s="7" t="s">
        <v>382</v>
      </c>
      <c r="B77" s="7"/>
      <c r="C77" s="2"/>
      <c r="D77" s="2"/>
      <c r="E77" s="9" t="str">
        <f>A77&amp;"_"&amp;C77&amp;B77&amp;"_"&amp;D77</f>
        <v>dum__</v>
      </c>
      <c r="F77" s="2">
        <v>3</v>
      </c>
      <c r="G77" s="40" t="str">
        <f t="shared" si="7"/>
        <v/>
      </c>
      <c r="H77" s="40" t="str">
        <f t="shared" si="7"/>
        <v/>
      </c>
      <c r="I77" s="40" t="str">
        <f t="shared" si="7"/>
        <v>X</v>
      </c>
      <c r="J77" s="40" t="str">
        <f t="shared" si="7"/>
        <v/>
      </c>
      <c r="K77" s="40" t="str">
        <f t="shared" si="7"/>
        <v/>
      </c>
      <c r="L77" s="40" t="str">
        <f t="shared" si="7"/>
        <v/>
      </c>
      <c r="M77" s="2" t="s">
        <v>389</v>
      </c>
      <c r="N77" s="2"/>
      <c r="O77" s="2">
        <v>2</v>
      </c>
      <c r="P77" s="2" t="s">
        <v>2</v>
      </c>
      <c r="Q77" s="2" t="s">
        <v>211</v>
      </c>
    </row>
    <row r="80" spans="1:17" x14ac:dyDescent="0.25">
      <c r="A80" s="37" t="s">
        <v>304</v>
      </c>
    </row>
    <row r="81" spans="1:17" x14ac:dyDescent="0.25">
      <c r="A81" t="s">
        <v>7</v>
      </c>
      <c r="B81" s="54" t="s">
        <v>383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</row>
    <row r="82" spans="1:17" x14ac:dyDescent="0.25">
      <c r="A82" t="s">
        <v>3</v>
      </c>
      <c r="B82" s="54" t="s">
        <v>305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</row>
    <row r="83" spans="1:17" x14ac:dyDescent="0.25">
      <c r="A83" t="s">
        <v>17</v>
      </c>
      <c r="B83" s="54" t="s">
        <v>380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</row>
    <row r="84" spans="1:17" x14ac:dyDescent="0.25">
      <c r="A84" t="s">
        <v>16</v>
      </c>
      <c r="B84" s="54" t="s">
        <v>306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</row>
    <row r="85" spans="1:17" x14ac:dyDescent="0.25">
      <c r="A85" t="s">
        <v>9</v>
      </c>
      <c r="B85" s="54" t="s">
        <v>307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</row>
    <row r="86" spans="1:17" x14ac:dyDescent="0.25">
      <c r="A86" t="s">
        <v>302</v>
      </c>
      <c r="B86" s="54" t="s">
        <v>308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</row>
    <row r="87" spans="1:17" x14ac:dyDescent="0.25">
      <c r="A87" t="s">
        <v>309</v>
      </c>
      <c r="B87" s="54" t="s">
        <v>309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</row>
    <row r="88" spans="1:17" x14ac:dyDescent="0.25">
      <c r="A88" t="s">
        <v>310</v>
      </c>
      <c r="B88" s="54" t="s">
        <v>310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</row>
    <row r="89" spans="1:17" x14ac:dyDescent="0.25">
      <c r="A89" t="s">
        <v>18</v>
      </c>
      <c r="B89" s="54" t="s">
        <v>381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</row>
    <row r="90" spans="1:17" x14ac:dyDescent="0.25">
      <c r="A90" t="s">
        <v>4</v>
      </c>
      <c r="B90" s="54" t="s">
        <v>311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</row>
    <row r="91" spans="1:17" x14ac:dyDescent="0.25">
      <c r="A91" t="s">
        <v>1</v>
      </c>
      <c r="B91" s="54" t="s">
        <v>312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</row>
  </sheetData>
  <mergeCells count="11">
    <mergeCell ref="B91:Q91"/>
    <mergeCell ref="B86:Q86"/>
    <mergeCell ref="B87:Q87"/>
    <mergeCell ref="B88:Q88"/>
    <mergeCell ref="B89:Q89"/>
    <mergeCell ref="B90:Q90"/>
    <mergeCell ref="B81:Q81"/>
    <mergeCell ref="B82:Q82"/>
    <mergeCell ref="B83:Q83"/>
    <mergeCell ref="B84:Q84"/>
    <mergeCell ref="B85:Q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workbookViewId="0">
      <pane ySplit="1" topLeftCell="A20" activePane="bottomLeft" state="frozen"/>
      <selection pane="bottomLeft" activeCell="Z34" sqref="Z34"/>
    </sheetView>
  </sheetViews>
  <sheetFormatPr defaultRowHeight="15" x14ac:dyDescent="0.25"/>
  <cols>
    <col min="1" max="1" width="15.140625" style="36" bestFit="1" customWidth="1"/>
    <col min="2" max="2" width="26.140625" style="36" bestFit="1" customWidth="1"/>
    <col min="3" max="3" width="32" bestFit="1" customWidth="1"/>
    <col min="4" max="4" width="20.28515625" bestFit="1" customWidth="1"/>
    <col min="5" max="5" width="30" customWidth="1"/>
    <col min="6" max="6" width="4.5703125" bestFit="1" customWidth="1"/>
    <col min="7" max="7" width="5.140625" style="36" bestFit="1" customWidth="1"/>
    <col min="8" max="8" width="33.7109375" customWidth="1"/>
    <col min="9" max="9" width="1.85546875" customWidth="1"/>
    <col min="10" max="10" width="11.140625" customWidth="1"/>
    <col min="11" max="11" width="12" customWidth="1"/>
    <col min="12" max="12" width="9.85546875" customWidth="1"/>
    <col min="13" max="13" width="14.28515625" customWidth="1"/>
    <col min="14" max="14" width="15.140625" customWidth="1"/>
    <col min="15" max="15" width="10.28515625" customWidth="1"/>
    <col min="16" max="16" width="19.28515625" customWidth="1"/>
    <col min="17" max="17" width="2.140625" customWidth="1"/>
    <col min="18" max="18" width="35.85546875" style="36" customWidth="1"/>
    <col min="19" max="19" width="2.28515625" customWidth="1"/>
    <col min="20" max="21" width="4.5703125" bestFit="1" customWidth="1"/>
    <col min="22" max="24" width="5.42578125" bestFit="1" customWidth="1"/>
    <col min="25" max="25" width="6.5703125" bestFit="1" customWidth="1"/>
    <col min="26" max="26" width="10.5703125" bestFit="1" customWidth="1"/>
    <col min="27" max="27" width="9.140625" bestFit="1" customWidth="1"/>
  </cols>
  <sheetData>
    <row r="1" spans="1:29" ht="32.25" thickBot="1" x14ac:dyDescent="0.3">
      <c r="A1" s="25" t="s">
        <v>359</v>
      </c>
      <c r="B1" s="25" t="s">
        <v>7</v>
      </c>
      <c r="C1" s="25" t="s">
        <v>0</v>
      </c>
      <c r="D1" s="25" t="s">
        <v>20</v>
      </c>
      <c r="E1" s="25" t="s">
        <v>21</v>
      </c>
      <c r="F1" s="25" t="s">
        <v>18</v>
      </c>
      <c r="G1" s="25" t="s">
        <v>338</v>
      </c>
      <c r="H1" s="25" t="s">
        <v>1</v>
      </c>
      <c r="J1" s="26" t="s">
        <v>196</v>
      </c>
      <c r="K1" s="26" t="s">
        <v>197</v>
      </c>
      <c r="L1" s="26" t="s">
        <v>217</v>
      </c>
      <c r="M1" s="27" t="s">
        <v>198</v>
      </c>
      <c r="N1" s="27" t="s">
        <v>199</v>
      </c>
      <c r="O1" s="27" t="s">
        <v>216</v>
      </c>
      <c r="P1" s="27" t="s">
        <v>218</v>
      </c>
      <c r="R1" s="25" t="s">
        <v>318</v>
      </c>
      <c r="T1" s="25" t="s">
        <v>532</v>
      </c>
      <c r="U1" s="25" t="s">
        <v>533</v>
      </c>
      <c r="V1" s="25" t="s">
        <v>534</v>
      </c>
      <c r="W1" s="25" t="s">
        <v>535</v>
      </c>
      <c r="X1" s="25" t="s">
        <v>536</v>
      </c>
      <c r="Y1" s="25" t="s">
        <v>537</v>
      </c>
      <c r="Z1" s="25" t="s">
        <v>538</v>
      </c>
      <c r="AA1" s="25" t="s">
        <v>539</v>
      </c>
    </row>
    <row r="2" spans="1:29" s="14" customFormat="1" ht="15.75" x14ac:dyDescent="0.25">
      <c r="C2" s="41"/>
      <c r="D2" s="41"/>
      <c r="E2" s="41"/>
      <c r="F2" s="41"/>
      <c r="G2" s="41"/>
      <c r="H2" s="41"/>
      <c r="J2" s="42"/>
      <c r="K2" s="42"/>
      <c r="L2" s="42"/>
      <c r="M2" s="43"/>
      <c r="N2" s="43"/>
      <c r="O2" s="43"/>
      <c r="P2" s="43"/>
      <c r="R2" s="41"/>
      <c r="T2" s="41"/>
      <c r="U2" s="41"/>
      <c r="V2" s="41"/>
      <c r="W2" s="41"/>
      <c r="X2" s="41"/>
      <c r="Y2" s="41"/>
      <c r="Z2" s="41"/>
      <c r="AA2" s="41"/>
    </row>
    <row r="3" spans="1:29" ht="15.75" x14ac:dyDescent="0.25">
      <c r="A3" s="2" t="s">
        <v>361</v>
      </c>
      <c r="B3" s="2" t="s">
        <v>360</v>
      </c>
      <c r="C3" s="2" t="s">
        <v>188</v>
      </c>
      <c r="D3" s="2" t="s">
        <v>50</v>
      </c>
      <c r="E3" s="2" t="s">
        <v>189</v>
      </c>
      <c r="F3" s="2">
        <v>1</v>
      </c>
      <c r="G3" s="2" t="s">
        <v>333</v>
      </c>
      <c r="H3" s="2"/>
      <c r="J3" s="10">
        <f>SUM(J4:J10)</f>
        <v>2300</v>
      </c>
      <c r="K3" s="10">
        <f t="shared" ref="K3:K11" si="0">J3*F3</f>
        <v>2300</v>
      </c>
      <c r="L3" s="10" t="s">
        <v>193</v>
      </c>
      <c r="M3" s="2">
        <v>250</v>
      </c>
      <c r="N3" s="2">
        <f>F3*M3</f>
        <v>250</v>
      </c>
      <c r="O3" s="2" t="s">
        <v>190</v>
      </c>
      <c r="P3" s="44"/>
      <c r="R3" s="2"/>
      <c r="T3" s="2" t="str">
        <f>"["&amp;$F3&amp;"]"</f>
        <v>[1]</v>
      </c>
      <c r="U3" s="2">
        <f>$F3</f>
        <v>1</v>
      </c>
      <c r="V3" s="2"/>
      <c r="W3" s="2"/>
      <c r="X3" s="2"/>
      <c r="Y3" s="2"/>
      <c r="Z3" s="4">
        <v>1</v>
      </c>
      <c r="AA3" s="2">
        <f>IF(SUM(T3:Y3)&gt;Z3, SUM(T3:Y3)-Z3, 0)</f>
        <v>0</v>
      </c>
      <c r="AC3" s="53" t="str">
        <f>IF(AA3*J3&gt;0, AA3*J3,"")</f>
        <v/>
      </c>
    </row>
    <row r="4" spans="1:29" x14ac:dyDescent="0.25">
      <c r="A4" s="2" t="s">
        <v>361</v>
      </c>
      <c r="B4" s="2" t="s">
        <v>360</v>
      </c>
      <c r="C4" s="2" t="s">
        <v>46</v>
      </c>
      <c r="D4" s="2" t="s">
        <v>47</v>
      </c>
      <c r="E4" s="2" t="s">
        <v>48</v>
      </c>
      <c r="F4" s="2" t="str">
        <f>"["&amp;F$3&amp;"]"</f>
        <v>[1]</v>
      </c>
      <c r="G4" s="24" t="s">
        <v>333</v>
      </c>
      <c r="H4" s="2"/>
      <c r="J4" s="52">
        <v>140</v>
      </c>
      <c r="K4" s="52"/>
      <c r="L4" s="52"/>
      <c r="M4" s="18"/>
      <c r="N4" s="18"/>
      <c r="O4" s="18"/>
      <c r="P4" s="18"/>
      <c r="R4" s="2"/>
      <c r="T4" s="51"/>
      <c r="U4" s="51"/>
      <c r="V4" s="2"/>
      <c r="W4" s="2"/>
      <c r="X4" s="2"/>
      <c r="Y4" s="2"/>
      <c r="Z4" s="51"/>
      <c r="AA4" s="51"/>
      <c r="AC4" s="53" t="str">
        <f t="shared" ref="AC4:AC73" si="1">IF(AA4*J4&gt;0, AA4*J4,"")</f>
        <v/>
      </c>
    </row>
    <row r="5" spans="1:29" x14ac:dyDescent="0.25">
      <c r="A5" s="2" t="s">
        <v>361</v>
      </c>
      <c r="B5" s="2" t="s">
        <v>360</v>
      </c>
      <c r="C5" s="2" t="s">
        <v>49</v>
      </c>
      <c r="D5" s="2" t="s">
        <v>50</v>
      </c>
      <c r="E5" s="2" t="s">
        <v>50</v>
      </c>
      <c r="F5" s="2" t="str">
        <f t="shared" ref="F5:F10" si="2">"["&amp;F$3&amp;"]"</f>
        <v>[1]</v>
      </c>
      <c r="G5" s="24" t="s">
        <v>333</v>
      </c>
      <c r="H5" s="2"/>
      <c r="J5" s="52">
        <v>260</v>
      </c>
      <c r="K5" s="52"/>
      <c r="L5" s="52"/>
      <c r="M5" s="18"/>
      <c r="N5" s="18"/>
      <c r="O5" s="18"/>
      <c r="P5" s="18"/>
      <c r="R5" s="2"/>
      <c r="T5" s="51"/>
      <c r="U5" s="51"/>
      <c r="V5" s="2"/>
      <c r="W5" s="2"/>
      <c r="X5" s="2"/>
      <c r="Y5" s="2"/>
      <c r="Z5" s="51"/>
      <c r="AA5" s="51"/>
      <c r="AC5" s="53" t="str">
        <f t="shared" si="1"/>
        <v/>
      </c>
    </row>
    <row r="6" spans="1:29" x14ac:dyDescent="0.25">
      <c r="A6" s="2" t="s">
        <v>361</v>
      </c>
      <c r="B6" s="2" t="s">
        <v>360</v>
      </c>
      <c r="C6" s="2" t="s">
        <v>51</v>
      </c>
      <c r="D6" s="2" t="s">
        <v>52</v>
      </c>
      <c r="E6" s="2" t="s">
        <v>53</v>
      </c>
      <c r="F6" s="2" t="str">
        <f t="shared" si="2"/>
        <v>[1]</v>
      </c>
      <c r="G6" s="24" t="s">
        <v>333</v>
      </c>
      <c r="H6" s="2"/>
      <c r="J6" s="52">
        <v>800</v>
      </c>
      <c r="K6" s="52"/>
      <c r="L6" s="52"/>
      <c r="M6" s="18"/>
      <c r="N6" s="18"/>
      <c r="O6" s="18"/>
      <c r="P6" s="18"/>
      <c r="R6" s="2"/>
      <c r="T6" s="51"/>
      <c r="U6" s="51"/>
      <c r="V6" s="2"/>
      <c r="W6" s="2"/>
      <c r="X6" s="2"/>
      <c r="Y6" s="2"/>
      <c r="Z6" s="51"/>
      <c r="AA6" s="51"/>
      <c r="AC6" s="53" t="str">
        <f t="shared" si="1"/>
        <v/>
      </c>
    </row>
    <row r="7" spans="1:29" x14ac:dyDescent="0.25">
      <c r="A7" s="2" t="s">
        <v>361</v>
      </c>
      <c r="B7" s="2" t="s">
        <v>360</v>
      </c>
      <c r="C7" s="4" t="s">
        <v>54</v>
      </c>
      <c r="D7" s="2" t="s">
        <v>55</v>
      </c>
      <c r="E7" s="2" t="s">
        <v>56</v>
      </c>
      <c r="F7" s="2" t="str">
        <f t="shared" si="2"/>
        <v>[1]</v>
      </c>
      <c r="G7" s="24" t="s">
        <v>333</v>
      </c>
      <c r="H7" s="2"/>
      <c r="J7" s="52">
        <v>300</v>
      </c>
      <c r="K7" s="52"/>
      <c r="L7" s="52"/>
      <c r="M7" s="18"/>
      <c r="N7" s="18"/>
      <c r="O7" s="18"/>
      <c r="P7" s="18"/>
      <c r="R7" s="2"/>
      <c r="T7" s="51"/>
      <c r="U7" s="51"/>
      <c r="V7" s="2"/>
      <c r="W7" s="2"/>
      <c r="X7" s="2"/>
      <c r="Y7" s="2"/>
      <c r="Z7" s="51"/>
      <c r="AA7" s="51"/>
      <c r="AC7" s="53" t="str">
        <f t="shared" si="1"/>
        <v/>
      </c>
    </row>
    <row r="8" spans="1:29" x14ac:dyDescent="0.25">
      <c r="A8" s="2" t="s">
        <v>361</v>
      </c>
      <c r="B8" s="2" t="s">
        <v>360</v>
      </c>
      <c r="C8" s="2" t="s">
        <v>60</v>
      </c>
      <c r="D8" s="2" t="s">
        <v>26</v>
      </c>
      <c r="E8" s="2" t="s">
        <v>61</v>
      </c>
      <c r="F8" s="2" t="str">
        <f t="shared" si="2"/>
        <v>[1]</v>
      </c>
      <c r="G8" s="24" t="s">
        <v>333</v>
      </c>
      <c r="H8" s="2"/>
      <c r="J8" s="52">
        <v>700</v>
      </c>
      <c r="K8" s="52"/>
      <c r="L8" s="52"/>
      <c r="M8" s="18"/>
      <c r="N8" s="18"/>
      <c r="O8" s="18"/>
      <c r="P8" s="18"/>
      <c r="R8" s="2"/>
      <c r="T8" s="51"/>
      <c r="U8" s="51"/>
      <c r="V8" s="2"/>
      <c r="W8" s="2"/>
      <c r="X8" s="2"/>
      <c r="Y8" s="2"/>
      <c r="Z8" s="51"/>
      <c r="AA8" s="51"/>
      <c r="AC8" s="53" t="str">
        <f t="shared" si="1"/>
        <v/>
      </c>
    </row>
    <row r="9" spans="1:29" x14ac:dyDescent="0.25">
      <c r="A9" s="2" t="s">
        <v>361</v>
      </c>
      <c r="B9" s="2" t="s">
        <v>360</v>
      </c>
      <c r="C9" s="2" t="s">
        <v>62</v>
      </c>
      <c r="D9" s="2" t="s">
        <v>63</v>
      </c>
      <c r="E9" s="2" t="s">
        <v>62</v>
      </c>
      <c r="F9" s="2" t="str">
        <f t="shared" si="2"/>
        <v>[1]</v>
      </c>
      <c r="G9" s="24" t="s">
        <v>333</v>
      </c>
      <c r="H9" s="2"/>
      <c r="J9" s="52">
        <v>80</v>
      </c>
      <c r="K9" s="52"/>
      <c r="L9" s="52"/>
      <c r="M9" s="18"/>
      <c r="N9" s="18"/>
      <c r="O9" s="18"/>
      <c r="P9" s="18"/>
      <c r="R9" s="2"/>
      <c r="T9" s="51"/>
      <c r="U9" s="51"/>
      <c r="V9" s="2"/>
      <c r="W9" s="2"/>
      <c r="X9" s="2"/>
      <c r="Y9" s="2"/>
      <c r="Z9" s="51"/>
      <c r="AA9" s="51"/>
      <c r="AC9" s="53" t="str">
        <f t="shared" si="1"/>
        <v/>
      </c>
    </row>
    <row r="10" spans="1:29" x14ac:dyDescent="0.25">
      <c r="A10" s="2" t="s">
        <v>361</v>
      </c>
      <c r="B10" s="2" t="s">
        <v>360</v>
      </c>
      <c r="C10" s="2" t="s">
        <v>64</v>
      </c>
      <c r="D10" s="2" t="s">
        <v>65</v>
      </c>
      <c r="E10" s="2" t="s">
        <v>66</v>
      </c>
      <c r="F10" s="2" t="str">
        <f t="shared" si="2"/>
        <v>[1]</v>
      </c>
      <c r="G10" s="24" t="s">
        <v>333</v>
      </c>
      <c r="H10" s="2"/>
      <c r="J10" s="52">
        <v>20</v>
      </c>
      <c r="K10" s="52"/>
      <c r="L10" s="52"/>
      <c r="M10" s="18"/>
      <c r="N10" s="18"/>
      <c r="O10" s="18"/>
      <c r="P10" s="18"/>
      <c r="R10" s="2"/>
      <c r="T10" s="51"/>
      <c r="U10" s="51"/>
      <c r="V10" s="2"/>
      <c r="W10" s="2"/>
      <c r="X10" s="2"/>
      <c r="Y10" s="2"/>
      <c r="Z10" s="51"/>
      <c r="AA10" s="51"/>
      <c r="AC10" s="53" t="str">
        <f t="shared" si="1"/>
        <v/>
      </c>
    </row>
    <row r="11" spans="1:29" x14ac:dyDescent="0.25">
      <c r="A11" s="2" t="s">
        <v>361</v>
      </c>
      <c r="B11" s="2" t="s">
        <v>360</v>
      </c>
      <c r="C11" s="2" t="s">
        <v>57</v>
      </c>
      <c r="D11" s="2" t="s">
        <v>58</v>
      </c>
      <c r="E11" s="2" t="s">
        <v>59</v>
      </c>
      <c r="F11" s="2">
        <v>1</v>
      </c>
      <c r="G11" s="24" t="s">
        <v>333</v>
      </c>
      <c r="H11" s="2" t="s">
        <v>490</v>
      </c>
      <c r="J11" s="3">
        <v>59.99</v>
      </c>
      <c r="K11" s="3">
        <f t="shared" si="0"/>
        <v>59.99</v>
      </c>
      <c r="L11" s="3" t="s">
        <v>190</v>
      </c>
      <c r="M11" s="2">
        <v>60</v>
      </c>
      <c r="N11" s="2">
        <f>F11*M11</f>
        <v>60</v>
      </c>
      <c r="O11" s="2" t="s">
        <v>190</v>
      </c>
      <c r="P11" s="4" t="s">
        <v>194</v>
      </c>
      <c r="R11" s="28" t="s">
        <v>433</v>
      </c>
      <c r="T11" s="2" t="str">
        <f>"["&amp;$F11&amp;"]"</f>
        <v>[1]</v>
      </c>
      <c r="U11" s="2">
        <f>$F11</f>
        <v>1</v>
      </c>
      <c r="V11" s="2"/>
      <c r="W11" s="2"/>
      <c r="X11" s="2"/>
      <c r="Y11" s="2"/>
      <c r="Z11" s="4">
        <v>1</v>
      </c>
      <c r="AA11" s="2">
        <f>IF(SUM(T11:Y11)&gt;Z11, SUM(T11:Y11)-Z11, 0)</f>
        <v>0</v>
      </c>
      <c r="AC11" s="53" t="str">
        <f t="shared" si="1"/>
        <v/>
      </c>
    </row>
    <row r="12" spans="1:29" x14ac:dyDescent="0.25">
      <c r="AC12" s="53" t="str">
        <f t="shared" si="1"/>
        <v/>
      </c>
    </row>
    <row r="13" spans="1:29" s="36" customFormat="1" x14ac:dyDescent="0.25">
      <c r="A13" s="2" t="s">
        <v>361</v>
      </c>
      <c r="B13" s="2" t="s">
        <v>520</v>
      </c>
      <c r="C13" s="2" t="s">
        <v>521</v>
      </c>
      <c r="D13" s="2"/>
      <c r="E13" s="2"/>
      <c r="F13" s="2">
        <v>1</v>
      </c>
      <c r="G13" s="2" t="s">
        <v>333</v>
      </c>
      <c r="H13" s="2"/>
      <c r="J13" s="3">
        <v>5</v>
      </c>
      <c r="K13" s="3">
        <f t="shared" ref="K13" si="3">J13*F13</f>
        <v>5</v>
      </c>
      <c r="L13" s="3" t="s">
        <v>193</v>
      </c>
      <c r="M13" s="2">
        <v>10</v>
      </c>
      <c r="N13" s="2">
        <f>F13*M13</f>
        <v>10</v>
      </c>
      <c r="O13" s="2" t="s">
        <v>193</v>
      </c>
      <c r="P13" s="4"/>
      <c r="R13" s="28"/>
      <c r="T13" s="2" t="str">
        <f>"["&amp;$F13&amp;"]"</f>
        <v>[1]</v>
      </c>
      <c r="U13" s="2">
        <f>$F13</f>
        <v>1</v>
      </c>
      <c r="V13" s="2"/>
      <c r="W13" s="2"/>
      <c r="X13" s="2"/>
      <c r="Y13" s="2"/>
      <c r="Z13" s="4"/>
      <c r="AA13" s="2">
        <f>IF(SUM(T13:Y13)&gt;Z13, SUM(T13:Y13)-Z13, 0)</f>
        <v>1</v>
      </c>
      <c r="AC13" s="53">
        <f t="shared" si="1"/>
        <v>5</v>
      </c>
    </row>
    <row r="14" spans="1:29" s="36" customFormat="1" x14ac:dyDescent="0.25">
      <c r="A14" s="2" t="s">
        <v>361</v>
      </c>
      <c r="B14" s="2" t="s">
        <v>520</v>
      </c>
      <c r="C14" s="2" t="s">
        <v>522</v>
      </c>
      <c r="D14" s="2"/>
      <c r="E14" s="2"/>
      <c r="F14" s="2">
        <v>1</v>
      </c>
      <c r="G14" s="24" t="s">
        <v>333</v>
      </c>
      <c r="H14" s="2"/>
      <c r="J14" s="3">
        <v>5</v>
      </c>
      <c r="K14" s="3">
        <f t="shared" ref="K14" si="4">J14*F14</f>
        <v>5</v>
      </c>
      <c r="L14" s="3" t="s">
        <v>193</v>
      </c>
      <c r="M14" s="2">
        <v>3</v>
      </c>
      <c r="N14" s="2">
        <f>F14*M14</f>
        <v>3</v>
      </c>
      <c r="O14" s="2" t="s">
        <v>193</v>
      </c>
      <c r="P14" s="4"/>
      <c r="R14" s="28"/>
      <c r="T14" s="2" t="str">
        <f>"["&amp;$F14&amp;"]"</f>
        <v>[1]</v>
      </c>
      <c r="U14" s="2">
        <f>$F14</f>
        <v>1</v>
      </c>
      <c r="V14" s="2"/>
      <c r="W14" s="2"/>
      <c r="X14" s="2"/>
      <c r="Y14" s="2"/>
      <c r="Z14" s="4"/>
      <c r="AA14" s="2">
        <f>IF(SUM(T14:Y14)&gt;Z14, SUM(T14:Y14)-Z14, 0)</f>
        <v>1</v>
      </c>
      <c r="AC14" s="53">
        <f t="shared" si="1"/>
        <v>5</v>
      </c>
    </row>
    <row r="15" spans="1:29" s="36" customFormat="1" x14ac:dyDescent="0.25">
      <c r="T15"/>
      <c r="U15"/>
      <c r="V15"/>
      <c r="W15"/>
      <c r="X15"/>
      <c r="Y15"/>
      <c r="Z15"/>
      <c r="AA15"/>
      <c r="AC15" s="53" t="str">
        <f t="shared" si="1"/>
        <v/>
      </c>
    </row>
    <row r="16" spans="1:29" x14ac:dyDescent="0.25">
      <c r="A16" s="2" t="s">
        <v>361</v>
      </c>
      <c r="B16" s="2" t="s">
        <v>350</v>
      </c>
      <c r="C16" s="2" t="s">
        <v>204</v>
      </c>
      <c r="D16" s="2" t="s">
        <v>123</v>
      </c>
      <c r="E16" s="2" t="s">
        <v>206</v>
      </c>
      <c r="F16" s="2">
        <v>1</v>
      </c>
      <c r="G16" s="2" t="s">
        <v>333</v>
      </c>
      <c r="H16" s="2"/>
      <c r="J16" s="3">
        <v>116.99</v>
      </c>
      <c r="K16" s="3">
        <f t="shared" ref="K16" si="5">J16*F16</f>
        <v>116.99</v>
      </c>
      <c r="L16" s="3" t="s">
        <v>190</v>
      </c>
      <c r="M16" s="2">
        <v>10</v>
      </c>
      <c r="N16" s="2">
        <f>F16*M16</f>
        <v>10</v>
      </c>
      <c r="O16" s="4" t="s">
        <v>190</v>
      </c>
      <c r="P16" s="4" t="s">
        <v>207</v>
      </c>
      <c r="R16" s="28" t="s">
        <v>397</v>
      </c>
      <c r="T16" s="2" t="str">
        <f>"["&amp;$F16&amp;"]"</f>
        <v>[1]</v>
      </c>
      <c r="U16" s="2">
        <f>$F16</f>
        <v>1</v>
      </c>
      <c r="V16" s="2"/>
      <c r="W16" s="2"/>
      <c r="X16" s="2"/>
      <c r="Y16" s="2"/>
      <c r="Z16" s="4">
        <v>1</v>
      </c>
      <c r="AA16" s="2">
        <f>IF(SUM(T16:Y16)&gt;Z16, SUM(T16:Y16)-Z16, 0)</f>
        <v>0</v>
      </c>
      <c r="AC16" s="53" t="str">
        <f t="shared" si="1"/>
        <v/>
      </c>
    </row>
    <row r="17" spans="1:29" s="46" customFormat="1" x14ac:dyDescent="0.25">
      <c r="A17" s="4" t="s">
        <v>361</v>
      </c>
      <c r="B17" s="4" t="s">
        <v>350</v>
      </c>
      <c r="C17" s="4" t="s">
        <v>102</v>
      </c>
      <c r="D17" s="4" t="s">
        <v>124</v>
      </c>
      <c r="E17" s="50" t="s">
        <v>531</v>
      </c>
      <c r="F17" s="4">
        <v>1</v>
      </c>
      <c r="G17" s="4" t="s">
        <v>333</v>
      </c>
      <c r="H17" s="4"/>
      <c r="J17" s="10">
        <v>7.64</v>
      </c>
      <c r="K17" s="10">
        <f>J17*F17</f>
        <v>7.64</v>
      </c>
      <c r="L17" s="3" t="s">
        <v>190</v>
      </c>
      <c r="M17" s="4">
        <v>78</v>
      </c>
      <c r="N17" s="4">
        <f>F17*M17</f>
        <v>78</v>
      </c>
      <c r="O17" s="2" t="s">
        <v>190</v>
      </c>
      <c r="P17" s="4"/>
      <c r="R17" s="47" t="s">
        <v>549</v>
      </c>
      <c r="T17" s="2" t="str">
        <f>"["&amp;$F17&amp;"]"</f>
        <v>[1]</v>
      </c>
      <c r="U17" s="2" t="str">
        <f>"["&amp;$F17&amp;"]"</f>
        <v>[1]</v>
      </c>
      <c r="V17" s="2"/>
      <c r="W17" s="2"/>
      <c r="X17" s="2"/>
      <c r="Y17" s="2">
        <v>4</v>
      </c>
      <c r="Z17" s="4">
        <v>6</v>
      </c>
      <c r="AA17" s="2">
        <f>IF(SUM(T17:Y17)&gt;Z17, SUM(T17:Y17)-Z17, 0)</f>
        <v>0</v>
      </c>
      <c r="AC17" s="53" t="str">
        <f t="shared" si="1"/>
        <v/>
      </c>
    </row>
    <row r="18" spans="1:29" s="46" customFormat="1" x14ac:dyDescent="0.25">
      <c r="A18" s="4" t="s">
        <v>361</v>
      </c>
      <c r="B18" s="4" t="s">
        <v>350</v>
      </c>
      <c r="C18" s="4" t="s">
        <v>452</v>
      </c>
      <c r="D18" s="4" t="s">
        <v>453</v>
      </c>
      <c r="E18" s="45" t="s">
        <v>454</v>
      </c>
      <c r="F18" s="4">
        <v>2</v>
      </c>
      <c r="G18" s="4" t="s">
        <v>333</v>
      </c>
      <c r="H18" s="4" t="s">
        <v>527</v>
      </c>
      <c r="J18" s="10">
        <v>38.299999999999997</v>
      </c>
      <c r="K18" s="10">
        <f>J18*F18</f>
        <v>76.599999999999994</v>
      </c>
      <c r="L18" s="10" t="s">
        <v>190</v>
      </c>
      <c r="M18" s="4">
        <v>34</v>
      </c>
      <c r="N18" s="4">
        <f>F18*M18</f>
        <v>68</v>
      </c>
      <c r="O18" s="2" t="s">
        <v>190</v>
      </c>
      <c r="P18" s="4"/>
      <c r="R18" s="47" t="s">
        <v>455</v>
      </c>
      <c r="T18" s="2" t="str">
        <f>"["&amp;$F18&amp;"]"</f>
        <v>[2]</v>
      </c>
      <c r="U18" s="2">
        <f>$F18</f>
        <v>2</v>
      </c>
      <c r="V18" s="2"/>
      <c r="W18" s="2"/>
      <c r="X18" s="2"/>
      <c r="Y18" s="2"/>
      <c r="Z18" s="4">
        <v>0</v>
      </c>
      <c r="AA18" s="2">
        <f>IF(SUM(T18:Y18)&gt;Z18, SUM(T18:Y18)-Z18, 0)</f>
        <v>2</v>
      </c>
      <c r="AC18" s="53">
        <f t="shared" si="1"/>
        <v>76.599999999999994</v>
      </c>
    </row>
    <row r="19" spans="1:29" x14ac:dyDescent="0.25">
      <c r="AC19" s="53" t="str">
        <f t="shared" si="1"/>
        <v/>
      </c>
    </row>
    <row r="20" spans="1:29" x14ac:dyDescent="0.25">
      <c r="A20" s="2" t="s">
        <v>361</v>
      </c>
      <c r="B20" s="2" t="s">
        <v>343</v>
      </c>
      <c r="C20" s="2" t="s">
        <v>77</v>
      </c>
      <c r="D20" s="2" t="s">
        <v>80</v>
      </c>
      <c r="E20" s="2" t="s">
        <v>81</v>
      </c>
      <c r="F20" s="2">
        <v>2</v>
      </c>
      <c r="G20" s="2" t="s">
        <v>333</v>
      </c>
      <c r="H20" s="2"/>
      <c r="J20" s="3">
        <v>109.99</v>
      </c>
      <c r="K20" s="3">
        <f t="shared" ref="K20:K26" si="6">F20*J20</f>
        <v>219.98</v>
      </c>
      <c r="L20" s="3" t="s">
        <v>190</v>
      </c>
      <c r="M20" s="2">
        <v>51</v>
      </c>
      <c r="N20" s="2">
        <f t="shared" ref="N20:N26" si="7">F20*M20</f>
        <v>102</v>
      </c>
      <c r="O20" s="2" t="s">
        <v>190</v>
      </c>
      <c r="P20" s="2"/>
      <c r="R20" s="28" t="s">
        <v>398</v>
      </c>
      <c r="T20" s="2" t="str">
        <f t="shared" ref="T20:V37" si="8">"["&amp;$F20&amp;"]"</f>
        <v>[2]</v>
      </c>
      <c r="U20" s="2">
        <f t="shared" ref="U20:X37" si="9">$F20</f>
        <v>2</v>
      </c>
      <c r="V20" s="2"/>
      <c r="W20" s="2"/>
      <c r="X20" s="2"/>
      <c r="Y20" s="2"/>
      <c r="Z20" s="4">
        <v>3</v>
      </c>
      <c r="AA20" s="2">
        <f>IF(SUM(T20:Y20,T28:Y28)&gt;Z20, SUM(T20:Y20,T28:Y28)-Z20, 0)</f>
        <v>9</v>
      </c>
      <c r="AC20" s="53">
        <f t="shared" si="1"/>
        <v>989.91</v>
      </c>
    </row>
    <row r="21" spans="1:29" x14ac:dyDescent="0.25">
      <c r="A21" s="2" t="s">
        <v>361</v>
      </c>
      <c r="B21" s="2" t="s">
        <v>343</v>
      </c>
      <c r="C21" s="2" t="s">
        <v>82</v>
      </c>
      <c r="D21" s="2" t="s">
        <v>83</v>
      </c>
      <c r="E21" s="2" t="s">
        <v>84</v>
      </c>
      <c r="F21" s="2">
        <f>F20</f>
        <v>2</v>
      </c>
      <c r="G21" s="2" t="s">
        <v>333</v>
      </c>
      <c r="H21" s="2"/>
      <c r="J21" s="3">
        <v>2.5</v>
      </c>
      <c r="K21" s="3">
        <f t="shared" si="6"/>
        <v>5</v>
      </c>
      <c r="L21" s="3" t="s">
        <v>190</v>
      </c>
      <c r="M21" s="2">
        <v>5</v>
      </c>
      <c r="N21" s="2">
        <f t="shared" si="7"/>
        <v>10</v>
      </c>
      <c r="O21" s="2" t="s">
        <v>190</v>
      </c>
      <c r="P21" s="2"/>
      <c r="R21" s="28" t="s">
        <v>399</v>
      </c>
      <c r="T21" s="2" t="str">
        <f t="shared" si="8"/>
        <v>[2]</v>
      </c>
      <c r="U21" s="2">
        <f t="shared" si="9"/>
        <v>2</v>
      </c>
      <c r="V21" s="2"/>
      <c r="W21" s="2"/>
      <c r="X21" s="2"/>
      <c r="Y21" s="2"/>
      <c r="Z21" s="4"/>
      <c r="AA21" s="2">
        <f t="shared" ref="AA21:AA25" si="10">IF(SUM(T21:Y21,T29:Y29)&gt;Z21, SUM(T21:Y21,T29:Y29)-Z21, 0)</f>
        <v>18</v>
      </c>
      <c r="AC21" s="53">
        <f t="shared" si="1"/>
        <v>45</v>
      </c>
    </row>
    <row r="22" spans="1:29" x14ac:dyDescent="0.25">
      <c r="A22" s="2" t="s">
        <v>361</v>
      </c>
      <c r="B22" s="2" t="s">
        <v>343</v>
      </c>
      <c r="C22" s="2" t="s">
        <v>85</v>
      </c>
      <c r="D22" s="2" t="s">
        <v>86</v>
      </c>
      <c r="E22" s="2" t="s">
        <v>87</v>
      </c>
      <c r="F22" s="2">
        <f>F20</f>
        <v>2</v>
      </c>
      <c r="G22" s="2" t="s">
        <v>333</v>
      </c>
      <c r="H22" s="2" t="s">
        <v>431</v>
      </c>
      <c r="J22" s="3">
        <v>15</v>
      </c>
      <c r="K22" s="3">
        <f t="shared" si="6"/>
        <v>30</v>
      </c>
      <c r="L22" s="3" t="s">
        <v>190</v>
      </c>
      <c r="M22" s="2">
        <v>1</v>
      </c>
      <c r="N22" s="2">
        <f t="shared" si="7"/>
        <v>2</v>
      </c>
      <c r="O22" s="2" t="s">
        <v>192</v>
      </c>
      <c r="P22" s="2"/>
      <c r="R22" s="28" t="s">
        <v>430</v>
      </c>
      <c r="T22" s="2" t="str">
        <f t="shared" si="8"/>
        <v>[2]</v>
      </c>
      <c r="U22" s="2">
        <f t="shared" si="9"/>
        <v>2</v>
      </c>
      <c r="V22" s="2"/>
      <c r="W22" s="2"/>
      <c r="X22" s="2"/>
      <c r="Y22" s="2"/>
      <c r="Z22" s="4"/>
      <c r="AA22" s="2">
        <f t="shared" si="10"/>
        <v>10</v>
      </c>
      <c r="AC22" s="53">
        <f t="shared" si="1"/>
        <v>150</v>
      </c>
    </row>
    <row r="23" spans="1:29" x14ac:dyDescent="0.25">
      <c r="A23" s="2" t="s">
        <v>361</v>
      </c>
      <c r="B23" s="2" t="s">
        <v>343</v>
      </c>
      <c r="C23" s="2" t="s">
        <v>88</v>
      </c>
      <c r="D23" s="2" t="s">
        <v>86</v>
      </c>
      <c r="E23" s="2" t="s">
        <v>89</v>
      </c>
      <c r="F23" s="2">
        <f>F20</f>
        <v>2</v>
      </c>
      <c r="G23" s="2" t="s">
        <v>333</v>
      </c>
      <c r="H23" s="2" t="s">
        <v>432</v>
      </c>
      <c r="J23" s="3">
        <v>3.75</v>
      </c>
      <c r="K23" s="3">
        <f t="shared" si="6"/>
        <v>7.5</v>
      </c>
      <c r="L23" s="3" t="s">
        <v>190</v>
      </c>
      <c r="M23" s="2">
        <v>0</v>
      </c>
      <c r="N23" s="2">
        <f t="shared" si="7"/>
        <v>0</v>
      </c>
      <c r="O23" s="2" t="s">
        <v>192</v>
      </c>
      <c r="P23" s="2"/>
      <c r="R23" s="28" t="s">
        <v>429</v>
      </c>
      <c r="T23" s="2" t="str">
        <f t="shared" si="8"/>
        <v>[2]</v>
      </c>
      <c r="U23" s="2">
        <f t="shared" si="9"/>
        <v>2</v>
      </c>
      <c r="V23" s="2"/>
      <c r="W23" s="2"/>
      <c r="X23" s="2"/>
      <c r="Y23" s="2"/>
      <c r="Z23" s="4"/>
      <c r="AA23" s="2">
        <f t="shared" si="10"/>
        <v>11</v>
      </c>
      <c r="AC23" s="53">
        <f t="shared" si="1"/>
        <v>41.25</v>
      </c>
    </row>
    <row r="24" spans="1:29" x14ac:dyDescent="0.25">
      <c r="A24" s="2" t="s">
        <v>361</v>
      </c>
      <c r="B24" s="2" t="s">
        <v>343</v>
      </c>
      <c r="C24" s="2" t="s">
        <v>128</v>
      </c>
      <c r="D24" s="2" t="s">
        <v>116</v>
      </c>
      <c r="E24" s="2" t="s">
        <v>96</v>
      </c>
      <c r="F24" s="2">
        <f>2*F20</f>
        <v>4</v>
      </c>
      <c r="G24" s="2" t="s">
        <v>333</v>
      </c>
      <c r="H24" s="2" t="s">
        <v>284</v>
      </c>
      <c r="J24" s="3">
        <f>28/12</f>
        <v>2.3333333333333335</v>
      </c>
      <c r="K24" s="3">
        <f t="shared" si="6"/>
        <v>9.3333333333333339</v>
      </c>
      <c r="L24" s="3" t="s">
        <v>190</v>
      </c>
      <c r="M24" s="2">
        <v>0</v>
      </c>
      <c r="N24" s="2">
        <f t="shared" si="7"/>
        <v>0</v>
      </c>
      <c r="O24" s="2" t="s">
        <v>192</v>
      </c>
      <c r="P24" s="2"/>
      <c r="R24" s="28" t="s">
        <v>400</v>
      </c>
      <c r="T24" s="2" t="str">
        <f t="shared" si="8"/>
        <v>[4]</v>
      </c>
      <c r="U24" s="2">
        <f t="shared" si="9"/>
        <v>4</v>
      </c>
      <c r="V24" s="2"/>
      <c r="W24" s="2"/>
      <c r="X24" s="2"/>
      <c r="Y24" s="2"/>
      <c r="Z24" s="4"/>
      <c r="AA24" s="2">
        <f t="shared" si="10"/>
        <v>22</v>
      </c>
      <c r="AC24" s="53">
        <f t="shared" si="1"/>
        <v>51.333333333333336</v>
      </c>
    </row>
    <row r="25" spans="1:29" x14ac:dyDescent="0.25">
      <c r="A25" s="2" t="s">
        <v>361</v>
      </c>
      <c r="B25" s="2" t="s">
        <v>343</v>
      </c>
      <c r="C25" s="29" t="s">
        <v>90</v>
      </c>
      <c r="D25" s="29" t="s">
        <v>129</v>
      </c>
      <c r="E25" s="29" t="s">
        <v>130</v>
      </c>
      <c r="F25" s="29">
        <f>2*F20</f>
        <v>4</v>
      </c>
      <c r="G25" s="2" t="s">
        <v>333</v>
      </c>
      <c r="H25" s="29" t="s">
        <v>283</v>
      </c>
      <c r="J25" s="3">
        <f>3.69/2</f>
        <v>1.845</v>
      </c>
      <c r="K25" s="3">
        <f t="shared" si="6"/>
        <v>7.38</v>
      </c>
      <c r="L25" s="3" t="s">
        <v>190</v>
      </c>
      <c r="M25" s="2">
        <v>1</v>
      </c>
      <c r="N25" s="2">
        <f t="shared" si="7"/>
        <v>4</v>
      </c>
      <c r="O25" s="2" t="s">
        <v>192</v>
      </c>
      <c r="P25" s="2"/>
      <c r="R25" s="48" t="s">
        <v>428</v>
      </c>
      <c r="T25" s="2" t="str">
        <f t="shared" si="8"/>
        <v>[4]</v>
      </c>
      <c r="U25" s="2">
        <f t="shared" si="9"/>
        <v>4</v>
      </c>
      <c r="V25" s="2"/>
      <c r="W25" s="2"/>
      <c r="X25" s="2"/>
      <c r="Y25" s="2"/>
      <c r="Z25" s="4"/>
      <c r="AA25" s="2">
        <f t="shared" si="10"/>
        <v>22</v>
      </c>
      <c r="AC25" s="53">
        <f t="shared" si="1"/>
        <v>40.589999999999996</v>
      </c>
    </row>
    <row r="26" spans="1:29" x14ac:dyDescent="0.25">
      <c r="A26" s="2" t="s">
        <v>361</v>
      </c>
      <c r="B26" s="2" t="s">
        <v>343</v>
      </c>
      <c r="C26" s="2" t="s">
        <v>107</v>
      </c>
      <c r="D26" s="2" t="s">
        <v>116</v>
      </c>
      <c r="E26" s="2" t="s">
        <v>239</v>
      </c>
      <c r="F26" s="2">
        <f>3*F20</f>
        <v>6</v>
      </c>
      <c r="G26" s="2" t="s">
        <v>333</v>
      </c>
      <c r="H26" s="2" t="s">
        <v>285</v>
      </c>
      <c r="J26" s="3">
        <f>6.69/15</f>
        <v>0.44600000000000001</v>
      </c>
      <c r="K26" s="3">
        <f t="shared" si="6"/>
        <v>2.6760000000000002</v>
      </c>
      <c r="L26" s="3" t="s">
        <v>190</v>
      </c>
      <c r="M26" s="2">
        <v>0</v>
      </c>
      <c r="N26" s="2">
        <f t="shared" si="7"/>
        <v>0</v>
      </c>
      <c r="O26" s="2" t="s">
        <v>192</v>
      </c>
      <c r="P26" s="2"/>
      <c r="R26" s="28" t="s">
        <v>353</v>
      </c>
      <c r="T26" s="2" t="str">
        <f t="shared" si="8"/>
        <v>[6]</v>
      </c>
      <c r="U26" s="2">
        <f t="shared" si="9"/>
        <v>6</v>
      </c>
      <c r="V26" s="2"/>
      <c r="W26" s="2"/>
      <c r="X26" s="2"/>
      <c r="Y26" s="2">
        <v>6</v>
      </c>
      <c r="Z26" s="4"/>
      <c r="AA26" s="2">
        <f>IF(SUM(T26:Y26)&gt;Z26, SUM(T26:Y26)-Z26, 0)</f>
        <v>12</v>
      </c>
      <c r="AC26" s="53">
        <f t="shared" si="1"/>
        <v>5.3520000000000003</v>
      </c>
    </row>
    <row r="27" spans="1:29" x14ac:dyDescent="0.25">
      <c r="AC27" s="53" t="str">
        <f t="shared" si="1"/>
        <v/>
      </c>
    </row>
    <row r="28" spans="1:29" x14ac:dyDescent="0.25">
      <c r="A28" s="2" t="s">
        <v>361</v>
      </c>
      <c r="B28" s="2" t="s">
        <v>342</v>
      </c>
      <c r="C28" s="2" t="s">
        <v>77</v>
      </c>
      <c r="D28" s="2" t="s">
        <v>80</v>
      </c>
      <c r="E28" s="2" t="s">
        <v>81</v>
      </c>
      <c r="F28" s="2">
        <v>6</v>
      </c>
      <c r="G28" s="2" t="s">
        <v>333</v>
      </c>
      <c r="H28" s="2"/>
      <c r="J28" s="3">
        <v>109.99</v>
      </c>
      <c r="K28" s="3">
        <f t="shared" ref="K28:K34" si="11">F28*J28</f>
        <v>659.93999999999994</v>
      </c>
      <c r="L28" s="3" t="s">
        <v>190</v>
      </c>
      <c r="M28" s="2">
        <v>51</v>
      </c>
      <c r="N28" s="2">
        <f t="shared" ref="N28:N34" si="12">F28*M28</f>
        <v>306</v>
      </c>
      <c r="O28" s="2" t="s">
        <v>190</v>
      </c>
      <c r="P28" s="2"/>
      <c r="R28" s="28" t="s">
        <v>398</v>
      </c>
      <c r="T28" s="2"/>
      <c r="U28" s="2"/>
      <c r="V28" s="2" t="str">
        <f t="shared" si="8"/>
        <v>[6]</v>
      </c>
      <c r="W28" s="2">
        <f t="shared" si="9"/>
        <v>6</v>
      </c>
      <c r="X28" s="2"/>
      <c r="Y28" s="2">
        <v>4</v>
      </c>
      <c r="Z28" s="51"/>
      <c r="AA28" s="51"/>
      <c r="AC28" s="53" t="str">
        <f t="shared" si="1"/>
        <v/>
      </c>
    </row>
    <row r="29" spans="1:29" x14ac:dyDescent="0.25">
      <c r="A29" s="2" t="s">
        <v>361</v>
      </c>
      <c r="B29" s="2" t="s">
        <v>342</v>
      </c>
      <c r="C29" s="2" t="s">
        <v>82</v>
      </c>
      <c r="D29" s="2" t="s">
        <v>83</v>
      </c>
      <c r="E29" s="2" t="s">
        <v>84</v>
      </c>
      <c r="F29" s="2">
        <f>F28</f>
        <v>6</v>
      </c>
      <c r="G29" s="2" t="s">
        <v>333</v>
      </c>
      <c r="H29" s="2"/>
      <c r="J29" s="3">
        <v>2.5</v>
      </c>
      <c r="K29" s="3">
        <f t="shared" si="11"/>
        <v>15</v>
      </c>
      <c r="L29" s="3" t="s">
        <v>190</v>
      </c>
      <c r="M29" s="2">
        <v>5</v>
      </c>
      <c r="N29" s="2">
        <f t="shared" si="12"/>
        <v>30</v>
      </c>
      <c r="O29" s="2" t="s">
        <v>190</v>
      </c>
      <c r="P29" s="2"/>
      <c r="R29" s="28" t="s">
        <v>399</v>
      </c>
      <c r="T29" s="2"/>
      <c r="U29" s="2"/>
      <c r="V29" s="2" t="str">
        <f t="shared" si="8"/>
        <v>[6]</v>
      </c>
      <c r="W29" s="2">
        <f t="shared" si="9"/>
        <v>6</v>
      </c>
      <c r="X29" s="2">
        <f t="shared" si="9"/>
        <v>6</v>
      </c>
      <c r="Y29" s="2">
        <v>4</v>
      </c>
      <c r="Z29" s="51"/>
      <c r="AA29" s="51"/>
      <c r="AC29" s="53" t="str">
        <f t="shared" si="1"/>
        <v/>
      </c>
    </row>
    <row r="30" spans="1:29" x14ac:dyDescent="0.25">
      <c r="A30" s="2" t="s">
        <v>361</v>
      </c>
      <c r="B30" s="2" t="s">
        <v>342</v>
      </c>
      <c r="C30" s="2" t="s">
        <v>85</v>
      </c>
      <c r="D30" s="2" t="s">
        <v>86</v>
      </c>
      <c r="E30" s="2" t="s">
        <v>87</v>
      </c>
      <c r="F30" s="2">
        <f>F28</f>
        <v>6</v>
      </c>
      <c r="G30" s="2" t="s">
        <v>333</v>
      </c>
      <c r="H30" s="2" t="s">
        <v>431</v>
      </c>
      <c r="J30" s="3">
        <v>15</v>
      </c>
      <c r="K30" s="3">
        <f t="shared" si="11"/>
        <v>90</v>
      </c>
      <c r="L30" s="3" t="s">
        <v>190</v>
      </c>
      <c r="M30" s="2">
        <v>1</v>
      </c>
      <c r="N30" s="2">
        <f t="shared" si="12"/>
        <v>6</v>
      </c>
      <c r="O30" s="2" t="s">
        <v>192</v>
      </c>
      <c r="P30" s="2"/>
      <c r="R30" s="28" t="s">
        <v>430</v>
      </c>
      <c r="T30" s="2"/>
      <c r="U30" s="2"/>
      <c r="V30" s="2" t="str">
        <f t="shared" si="8"/>
        <v>[6]</v>
      </c>
      <c r="W30" s="2">
        <f t="shared" si="9"/>
        <v>6</v>
      </c>
      <c r="X30" s="2"/>
      <c r="Y30" s="2">
        <v>2</v>
      </c>
      <c r="Z30" s="51"/>
      <c r="AA30" s="51"/>
      <c r="AC30" s="53" t="str">
        <f t="shared" si="1"/>
        <v/>
      </c>
    </row>
    <row r="31" spans="1:29" x14ac:dyDescent="0.25">
      <c r="A31" s="2" t="s">
        <v>361</v>
      </c>
      <c r="B31" s="2" t="s">
        <v>342</v>
      </c>
      <c r="C31" s="2" t="s">
        <v>88</v>
      </c>
      <c r="D31" s="2" t="s">
        <v>86</v>
      </c>
      <c r="E31" s="2" t="s">
        <v>89</v>
      </c>
      <c r="F31" s="2">
        <f>F28</f>
        <v>6</v>
      </c>
      <c r="G31" s="2" t="s">
        <v>333</v>
      </c>
      <c r="H31" s="2" t="s">
        <v>432</v>
      </c>
      <c r="J31" s="3">
        <v>3.75</v>
      </c>
      <c r="K31" s="3">
        <f t="shared" si="11"/>
        <v>22.5</v>
      </c>
      <c r="L31" s="3" t="s">
        <v>190</v>
      </c>
      <c r="M31" s="2">
        <v>0</v>
      </c>
      <c r="N31" s="2">
        <f t="shared" si="12"/>
        <v>0</v>
      </c>
      <c r="O31" s="2" t="s">
        <v>192</v>
      </c>
      <c r="P31" s="2"/>
      <c r="R31" s="28" t="s">
        <v>429</v>
      </c>
      <c r="T31" s="2"/>
      <c r="U31" s="2"/>
      <c r="V31" s="2" t="str">
        <f t="shared" si="8"/>
        <v>[6]</v>
      </c>
      <c r="W31" s="2">
        <f t="shared" si="9"/>
        <v>6</v>
      </c>
      <c r="X31" s="2"/>
      <c r="Y31" s="2">
        <v>3</v>
      </c>
      <c r="Z31" s="51"/>
      <c r="AA31" s="51"/>
      <c r="AC31" s="53" t="str">
        <f t="shared" si="1"/>
        <v/>
      </c>
    </row>
    <row r="32" spans="1:29" x14ac:dyDescent="0.25">
      <c r="A32" s="2" t="s">
        <v>361</v>
      </c>
      <c r="B32" s="2" t="s">
        <v>342</v>
      </c>
      <c r="C32" s="2" t="s">
        <v>128</v>
      </c>
      <c r="D32" s="2" t="s">
        <v>116</v>
      </c>
      <c r="E32" s="2" t="s">
        <v>96</v>
      </c>
      <c r="F32" s="2">
        <f>2*F28</f>
        <v>12</v>
      </c>
      <c r="G32" s="2" t="s">
        <v>333</v>
      </c>
      <c r="H32" s="2" t="s">
        <v>284</v>
      </c>
      <c r="J32" s="3">
        <f>28/12</f>
        <v>2.3333333333333335</v>
      </c>
      <c r="K32" s="3">
        <f t="shared" si="11"/>
        <v>28</v>
      </c>
      <c r="L32" s="3" t="s">
        <v>190</v>
      </c>
      <c r="M32" s="2">
        <v>0</v>
      </c>
      <c r="N32" s="2">
        <f t="shared" si="12"/>
        <v>0</v>
      </c>
      <c r="O32" s="2" t="s">
        <v>192</v>
      </c>
      <c r="P32" s="2"/>
      <c r="R32" s="28" t="s">
        <v>400</v>
      </c>
      <c r="T32" s="2"/>
      <c r="U32" s="2"/>
      <c r="V32" s="2" t="str">
        <f t="shared" si="8"/>
        <v>[12]</v>
      </c>
      <c r="W32" s="2">
        <f t="shared" si="9"/>
        <v>12</v>
      </c>
      <c r="X32" s="2"/>
      <c r="Y32" s="2">
        <v>6</v>
      </c>
      <c r="Z32" s="51"/>
      <c r="AA32" s="51"/>
      <c r="AC32" s="53" t="str">
        <f t="shared" si="1"/>
        <v/>
      </c>
    </row>
    <row r="33" spans="1:29" x14ac:dyDescent="0.25">
      <c r="A33" s="2" t="s">
        <v>361</v>
      </c>
      <c r="B33" s="2" t="s">
        <v>342</v>
      </c>
      <c r="C33" s="29" t="s">
        <v>90</v>
      </c>
      <c r="D33" s="29" t="s">
        <v>129</v>
      </c>
      <c r="E33" s="29" t="s">
        <v>130</v>
      </c>
      <c r="F33" s="29">
        <f>2*F28</f>
        <v>12</v>
      </c>
      <c r="G33" s="2" t="s">
        <v>333</v>
      </c>
      <c r="H33" s="29" t="s">
        <v>283</v>
      </c>
      <c r="J33" s="3">
        <f>3.69/2</f>
        <v>1.845</v>
      </c>
      <c r="K33" s="3">
        <f t="shared" si="11"/>
        <v>22.14</v>
      </c>
      <c r="L33" s="3" t="s">
        <v>190</v>
      </c>
      <c r="M33" s="2">
        <v>1</v>
      </c>
      <c r="N33" s="2">
        <f t="shared" si="12"/>
        <v>12</v>
      </c>
      <c r="O33" s="2" t="s">
        <v>192</v>
      </c>
      <c r="P33" s="2"/>
      <c r="R33" s="48" t="s">
        <v>428</v>
      </c>
      <c r="T33" s="2"/>
      <c r="U33" s="2"/>
      <c r="V33" s="2" t="str">
        <f t="shared" si="8"/>
        <v>[12]</v>
      </c>
      <c r="W33" s="2">
        <f t="shared" si="9"/>
        <v>12</v>
      </c>
      <c r="X33" s="2"/>
      <c r="Y33" s="2">
        <v>6</v>
      </c>
      <c r="Z33" s="51"/>
      <c r="AA33" s="51"/>
      <c r="AC33" s="53" t="str">
        <f t="shared" si="1"/>
        <v/>
      </c>
    </row>
    <row r="34" spans="1:29" x14ac:dyDescent="0.25">
      <c r="A34" s="2" t="s">
        <v>361</v>
      </c>
      <c r="B34" s="2" t="s">
        <v>342</v>
      </c>
      <c r="C34" s="2" t="s">
        <v>107</v>
      </c>
      <c r="D34" s="2" t="s">
        <v>116</v>
      </c>
      <c r="E34" s="2" t="s">
        <v>240</v>
      </c>
      <c r="F34" s="2">
        <f>3*F28</f>
        <v>18</v>
      </c>
      <c r="G34" s="2" t="s">
        <v>333</v>
      </c>
      <c r="H34" s="2" t="s">
        <v>285</v>
      </c>
      <c r="J34" s="3">
        <f>4.99/15</f>
        <v>0.33266666666666667</v>
      </c>
      <c r="K34" s="3">
        <f t="shared" si="11"/>
        <v>5.9879999999999995</v>
      </c>
      <c r="L34" s="3" t="s">
        <v>190</v>
      </c>
      <c r="M34" s="2">
        <v>0</v>
      </c>
      <c r="N34" s="2">
        <f t="shared" si="12"/>
        <v>0</v>
      </c>
      <c r="O34" s="2" t="s">
        <v>192</v>
      </c>
      <c r="P34" s="2"/>
      <c r="R34" s="28" t="s">
        <v>241</v>
      </c>
      <c r="T34" s="2"/>
      <c r="U34" s="2"/>
      <c r="V34" s="2" t="str">
        <f t="shared" si="8"/>
        <v>[18]</v>
      </c>
      <c r="W34" s="2">
        <f t="shared" si="9"/>
        <v>18</v>
      </c>
      <c r="X34" s="2">
        <f t="shared" si="9"/>
        <v>18</v>
      </c>
      <c r="Y34" s="2">
        <v>10</v>
      </c>
      <c r="Z34" s="4"/>
      <c r="AA34" s="2">
        <f>IF(SUM(T34:Y34)&gt;Z34, SUM(T34:Y34)-Z34, 0)</f>
        <v>46</v>
      </c>
      <c r="AC34" s="53">
        <f t="shared" si="1"/>
        <v>15.302666666666667</v>
      </c>
    </row>
    <row r="35" spans="1:29" s="36" customFormat="1" x14ac:dyDescent="0.25">
      <c r="A35" s="2" t="s">
        <v>361</v>
      </c>
      <c r="B35" s="2" t="s">
        <v>342</v>
      </c>
      <c r="C35" s="2" t="s">
        <v>551</v>
      </c>
      <c r="D35" s="2" t="s">
        <v>552</v>
      </c>
      <c r="E35" s="2" t="s">
        <v>553</v>
      </c>
      <c r="F35" s="2">
        <v>1</v>
      </c>
      <c r="G35" s="2" t="s">
        <v>333</v>
      </c>
      <c r="H35" s="2" t="s">
        <v>554</v>
      </c>
      <c r="J35" s="3">
        <v>8.5</v>
      </c>
      <c r="K35" s="3">
        <f t="shared" ref="K35" si="13">F35*J35</f>
        <v>8.5</v>
      </c>
      <c r="L35" s="3" t="s">
        <v>190</v>
      </c>
      <c r="M35" s="2">
        <v>10</v>
      </c>
      <c r="N35" s="2">
        <f t="shared" ref="N35" si="14">F35*M35</f>
        <v>10</v>
      </c>
      <c r="O35" s="2" t="s">
        <v>192</v>
      </c>
      <c r="P35" s="2"/>
      <c r="R35" s="28" t="s">
        <v>555</v>
      </c>
      <c r="T35" s="2"/>
      <c r="U35" s="2"/>
      <c r="V35" s="2" t="str">
        <f t="shared" si="8"/>
        <v>[1]</v>
      </c>
      <c r="W35" s="2">
        <f t="shared" si="9"/>
        <v>1</v>
      </c>
      <c r="X35" s="2">
        <f t="shared" si="9"/>
        <v>1</v>
      </c>
      <c r="Y35" s="2">
        <v>1</v>
      </c>
      <c r="Z35" s="4">
        <v>3</v>
      </c>
      <c r="AA35" s="2">
        <f>IF(SUM(T35:Y35)&gt;Z35, SUM(T35:Y35)-Z35, 0)</f>
        <v>0</v>
      </c>
      <c r="AC35" s="53" t="str">
        <f t="shared" ref="AC35" si="15">IF(AA35*J35&gt;0, AA35*J35,"")</f>
        <v/>
      </c>
    </row>
    <row r="36" spans="1:29" x14ac:dyDescent="0.25">
      <c r="AC36" s="53" t="str">
        <f t="shared" si="1"/>
        <v/>
      </c>
    </row>
    <row r="37" spans="1:29" x14ac:dyDescent="0.25">
      <c r="A37" s="2" t="s">
        <v>361</v>
      </c>
      <c r="B37" s="2" t="s">
        <v>341</v>
      </c>
      <c r="C37" s="2" t="s">
        <v>91</v>
      </c>
      <c r="D37" s="2" t="s">
        <v>94</v>
      </c>
      <c r="E37" s="2" t="s">
        <v>99</v>
      </c>
      <c r="F37" s="2">
        <v>1</v>
      </c>
      <c r="G37" s="2" t="s">
        <v>333</v>
      </c>
      <c r="H37" s="2"/>
      <c r="J37" s="3">
        <v>109.99</v>
      </c>
      <c r="K37" s="3">
        <f t="shared" ref="K37:K43" si="16">F37*J37</f>
        <v>109.99</v>
      </c>
      <c r="L37" s="3" t="s">
        <v>190</v>
      </c>
      <c r="M37" s="2">
        <v>357</v>
      </c>
      <c r="N37" s="2">
        <f t="shared" ref="N37:N43" si="17">F37*M37</f>
        <v>357</v>
      </c>
      <c r="O37" s="2" t="s">
        <v>190</v>
      </c>
      <c r="P37" s="2"/>
      <c r="R37" s="28" t="s">
        <v>410</v>
      </c>
      <c r="T37" s="2" t="str">
        <f t="shared" si="8"/>
        <v>[1]</v>
      </c>
      <c r="U37" s="2">
        <f t="shared" si="9"/>
        <v>1</v>
      </c>
      <c r="V37" s="2"/>
      <c r="W37" s="2"/>
      <c r="X37" s="2"/>
      <c r="Y37" s="2"/>
      <c r="Z37" s="4">
        <v>1</v>
      </c>
      <c r="AA37" s="2">
        <f t="shared" ref="AA37:AA43" si="18">IF(SUM(T37:Y37)&gt;Z37, SUM(T37:Y37)-Z37, 0)</f>
        <v>0</v>
      </c>
      <c r="AC37" s="53" t="str">
        <f t="shared" si="1"/>
        <v/>
      </c>
    </row>
    <row r="38" spans="1:29" x14ac:dyDescent="0.25">
      <c r="A38" s="2" t="s">
        <v>361</v>
      </c>
      <c r="B38" s="2" t="s">
        <v>341</v>
      </c>
      <c r="C38" s="2" t="s">
        <v>122</v>
      </c>
      <c r="D38" s="2" t="s">
        <v>95</v>
      </c>
      <c r="E38" s="2" t="s">
        <v>100</v>
      </c>
      <c r="F38" s="2">
        <v>1</v>
      </c>
      <c r="G38" s="2" t="s">
        <v>333</v>
      </c>
      <c r="H38" s="2"/>
      <c r="J38" s="3">
        <v>102</v>
      </c>
      <c r="K38" s="3">
        <f t="shared" si="16"/>
        <v>102</v>
      </c>
      <c r="L38" s="3" t="s">
        <v>190</v>
      </c>
      <c r="M38" s="20">
        <v>85</v>
      </c>
      <c r="N38" s="2">
        <f t="shared" si="17"/>
        <v>85</v>
      </c>
      <c r="O38" s="2" t="s">
        <v>190</v>
      </c>
      <c r="P38" s="2"/>
      <c r="R38" s="28" t="s">
        <v>411</v>
      </c>
      <c r="T38" s="2" t="str">
        <f t="shared" ref="T38:U53" si="19">"["&amp;$F38&amp;"]"</f>
        <v>[1]</v>
      </c>
      <c r="U38" s="2">
        <f t="shared" ref="U38:U53" si="20">$F38</f>
        <v>1</v>
      </c>
      <c r="V38" s="2"/>
      <c r="W38" s="2"/>
      <c r="X38" s="2"/>
      <c r="Y38" s="2"/>
      <c r="Z38" s="4">
        <v>1</v>
      </c>
      <c r="AA38" s="2">
        <f t="shared" si="18"/>
        <v>0</v>
      </c>
      <c r="AC38" s="53" t="str">
        <f t="shared" si="1"/>
        <v/>
      </c>
    </row>
    <row r="39" spans="1:29" x14ac:dyDescent="0.25">
      <c r="A39" s="2" t="s">
        <v>361</v>
      </c>
      <c r="B39" s="2" t="s">
        <v>341</v>
      </c>
      <c r="C39" s="4" t="s">
        <v>92</v>
      </c>
      <c r="D39" s="4" t="s">
        <v>101</v>
      </c>
      <c r="E39" s="4" t="s">
        <v>230</v>
      </c>
      <c r="F39" s="4">
        <v>1</v>
      </c>
      <c r="G39" s="2" t="s">
        <v>333</v>
      </c>
      <c r="H39" s="2" t="s">
        <v>229</v>
      </c>
      <c r="J39" s="10">
        <v>81.900000000000006</v>
      </c>
      <c r="K39" s="10">
        <f t="shared" si="16"/>
        <v>81.900000000000006</v>
      </c>
      <c r="L39" s="10" t="s">
        <v>190</v>
      </c>
      <c r="M39" s="4">
        <v>208</v>
      </c>
      <c r="N39" s="4">
        <f t="shared" si="17"/>
        <v>208</v>
      </c>
      <c r="O39" s="4" t="s">
        <v>190</v>
      </c>
      <c r="P39" s="4" t="s">
        <v>231</v>
      </c>
      <c r="R39" s="28" t="s">
        <v>543</v>
      </c>
      <c r="T39" s="2" t="str">
        <f t="shared" si="19"/>
        <v>[1]</v>
      </c>
      <c r="U39" s="2" t="str">
        <f t="shared" si="19"/>
        <v>[1]</v>
      </c>
      <c r="V39" s="2"/>
      <c r="W39" s="2"/>
      <c r="X39" s="2"/>
      <c r="Y39" s="2">
        <v>4</v>
      </c>
      <c r="Z39" s="4">
        <v>2</v>
      </c>
      <c r="AA39" s="2">
        <f t="shared" si="18"/>
        <v>2</v>
      </c>
      <c r="AC39" s="53">
        <f t="shared" si="1"/>
        <v>163.80000000000001</v>
      </c>
    </row>
    <row r="40" spans="1:29" x14ac:dyDescent="0.25">
      <c r="A40" s="2" t="s">
        <v>361</v>
      </c>
      <c r="B40" s="2" t="s">
        <v>341</v>
      </c>
      <c r="C40" s="2" t="s">
        <v>93</v>
      </c>
      <c r="D40" s="2" t="s">
        <v>97</v>
      </c>
      <c r="E40" s="2" t="s">
        <v>98</v>
      </c>
      <c r="F40" s="2">
        <v>0</v>
      </c>
      <c r="G40" s="2" t="s">
        <v>333</v>
      </c>
      <c r="H40" s="2" t="s">
        <v>496</v>
      </c>
      <c r="J40" s="3">
        <v>35</v>
      </c>
      <c r="K40" s="3">
        <f t="shared" si="16"/>
        <v>0</v>
      </c>
      <c r="L40" s="3" t="s">
        <v>190</v>
      </c>
      <c r="M40" s="2">
        <v>13</v>
      </c>
      <c r="N40" s="2">
        <f t="shared" si="17"/>
        <v>0</v>
      </c>
      <c r="O40" s="2" t="s">
        <v>190</v>
      </c>
      <c r="P40" s="2"/>
      <c r="R40" s="28" t="s">
        <v>406</v>
      </c>
      <c r="T40" s="2" t="str">
        <f t="shared" si="19"/>
        <v>[0]</v>
      </c>
      <c r="U40" s="2">
        <f t="shared" si="20"/>
        <v>0</v>
      </c>
      <c r="V40" s="2"/>
      <c r="W40" s="2"/>
      <c r="X40" s="2"/>
      <c r="Y40" s="2">
        <v>0</v>
      </c>
      <c r="Z40" s="4">
        <v>1</v>
      </c>
      <c r="AA40" s="2">
        <f t="shared" si="18"/>
        <v>0</v>
      </c>
      <c r="AC40" s="53" t="str">
        <f t="shared" si="1"/>
        <v/>
      </c>
    </row>
    <row r="41" spans="1:29" s="36" customFormat="1" x14ac:dyDescent="0.25">
      <c r="A41" s="2" t="s">
        <v>361</v>
      </c>
      <c r="B41" s="2" t="s">
        <v>341</v>
      </c>
      <c r="C41" s="2" t="s">
        <v>93</v>
      </c>
      <c r="D41" s="2" t="s">
        <v>407</v>
      </c>
      <c r="E41" s="2" t="s">
        <v>491</v>
      </c>
      <c r="F41" s="2">
        <v>1</v>
      </c>
      <c r="G41" s="2" t="s">
        <v>333</v>
      </c>
      <c r="H41" s="2" t="s">
        <v>495</v>
      </c>
      <c r="J41" s="3">
        <v>13</v>
      </c>
      <c r="K41" s="3">
        <f t="shared" ref="K41" si="21">F41*J41</f>
        <v>13</v>
      </c>
      <c r="L41" s="3" t="s">
        <v>190</v>
      </c>
      <c r="M41" s="2">
        <v>16</v>
      </c>
      <c r="N41" s="2">
        <f t="shared" ref="N41" si="22">F41*M41</f>
        <v>16</v>
      </c>
      <c r="O41" s="2" t="s">
        <v>190</v>
      </c>
      <c r="P41" s="2"/>
      <c r="R41" s="28" t="s">
        <v>492</v>
      </c>
      <c r="T41" s="2" t="str">
        <f t="shared" si="19"/>
        <v>[1]</v>
      </c>
      <c r="U41" s="2">
        <f t="shared" si="20"/>
        <v>1</v>
      </c>
      <c r="V41" s="2"/>
      <c r="W41" s="2"/>
      <c r="X41" s="2"/>
      <c r="Y41" s="2">
        <v>2</v>
      </c>
      <c r="Z41" s="4"/>
      <c r="AA41" s="2">
        <f t="shared" si="18"/>
        <v>3</v>
      </c>
      <c r="AC41" s="53">
        <f t="shared" si="1"/>
        <v>39</v>
      </c>
    </row>
    <row r="42" spans="1:29" s="36" customFormat="1" x14ac:dyDescent="0.25">
      <c r="A42" s="2" t="s">
        <v>361</v>
      </c>
      <c r="B42" s="2" t="s">
        <v>341</v>
      </c>
      <c r="C42" s="2" t="s">
        <v>401</v>
      </c>
      <c r="D42" s="2" t="s">
        <v>407</v>
      </c>
      <c r="E42" s="2" t="s">
        <v>493</v>
      </c>
      <c r="F42" s="2">
        <v>1</v>
      </c>
      <c r="G42" s="2" t="s">
        <v>333</v>
      </c>
      <c r="H42" s="2" t="s">
        <v>494</v>
      </c>
      <c r="J42" s="3">
        <v>9</v>
      </c>
      <c r="K42" s="3">
        <f t="shared" si="16"/>
        <v>9</v>
      </c>
      <c r="L42" s="3" t="s">
        <v>190</v>
      </c>
      <c r="M42" s="2">
        <v>8</v>
      </c>
      <c r="N42" s="2">
        <f t="shared" si="17"/>
        <v>8</v>
      </c>
      <c r="O42" s="2" t="s">
        <v>190</v>
      </c>
      <c r="P42" s="2"/>
      <c r="R42" s="28" t="s">
        <v>408</v>
      </c>
      <c r="T42" s="2" t="str">
        <f t="shared" si="19"/>
        <v>[1]</v>
      </c>
      <c r="U42" s="2">
        <f t="shared" si="20"/>
        <v>1</v>
      </c>
      <c r="V42" s="2"/>
      <c r="W42" s="2"/>
      <c r="X42" s="2"/>
      <c r="Y42" s="2">
        <v>1</v>
      </c>
      <c r="Z42" s="4">
        <v>0</v>
      </c>
      <c r="AA42" s="2">
        <f t="shared" si="18"/>
        <v>2</v>
      </c>
      <c r="AC42" s="53">
        <f t="shared" si="1"/>
        <v>18</v>
      </c>
    </row>
    <row r="43" spans="1:29" s="36" customFormat="1" x14ac:dyDescent="0.25">
      <c r="A43" s="2" t="s">
        <v>361</v>
      </c>
      <c r="B43" s="2" t="s">
        <v>341</v>
      </c>
      <c r="C43" s="2" t="s">
        <v>402</v>
      </c>
      <c r="D43" s="2" t="s">
        <v>403</v>
      </c>
      <c r="E43" s="2" t="s">
        <v>404</v>
      </c>
      <c r="F43" s="2">
        <v>1</v>
      </c>
      <c r="G43" s="2" t="s">
        <v>333</v>
      </c>
      <c r="H43" s="2" t="s">
        <v>405</v>
      </c>
      <c r="J43" s="3">
        <v>5.49</v>
      </c>
      <c r="K43" s="3">
        <f t="shared" si="16"/>
        <v>5.49</v>
      </c>
      <c r="L43" s="3" t="s">
        <v>190</v>
      </c>
      <c r="M43" s="2">
        <v>23</v>
      </c>
      <c r="N43" s="2">
        <f t="shared" si="17"/>
        <v>23</v>
      </c>
      <c r="O43" s="2" t="s">
        <v>190</v>
      </c>
      <c r="P43" s="2"/>
      <c r="R43" s="28" t="s">
        <v>409</v>
      </c>
      <c r="T43" s="2" t="str">
        <f t="shared" si="19"/>
        <v>[1]</v>
      </c>
      <c r="U43" s="2">
        <f t="shared" si="20"/>
        <v>1</v>
      </c>
      <c r="V43" s="2"/>
      <c r="W43" s="2"/>
      <c r="X43" s="2"/>
      <c r="Y43" s="2">
        <v>1</v>
      </c>
      <c r="Z43" s="4">
        <v>2</v>
      </c>
      <c r="AA43" s="2">
        <f t="shared" si="18"/>
        <v>0</v>
      </c>
      <c r="AC43" s="53" t="str">
        <f t="shared" si="1"/>
        <v/>
      </c>
    </row>
    <row r="44" spans="1:29" x14ac:dyDescent="0.25">
      <c r="AC44" s="53" t="str">
        <f t="shared" si="1"/>
        <v/>
      </c>
    </row>
    <row r="45" spans="1:29" x14ac:dyDescent="0.25">
      <c r="A45" s="2" t="s">
        <v>361</v>
      </c>
      <c r="B45" s="4" t="s">
        <v>340</v>
      </c>
      <c r="C45" s="2" t="s">
        <v>147</v>
      </c>
      <c r="D45" s="2" t="s">
        <v>117</v>
      </c>
      <c r="E45" s="2" t="s">
        <v>228</v>
      </c>
      <c r="F45" s="2">
        <v>2</v>
      </c>
      <c r="G45" s="2" t="s">
        <v>333</v>
      </c>
      <c r="H45" s="2" t="s">
        <v>257</v>
      </c>
      <c r="J45" s="3">
        <f>12.79+8.94</f>
        <v>21.729999999999997</v>
      </c>
      <c r="K45" s="3">
        <f>F45*J45</f>
        <v>43.459999999999994</v>
      </c>
      <c r="L45" s="3" t="s">
        <v>190</v>
      </c>
      <c r="M45" s="2">
        <v>8</v>
      </c>
      <c r="N45" s="2">
        <f>F45*M45</f>
        <v>16</v>
      </c>
      <c r="O45" s="2" t="s">
        <v>190</v>
      </c>
      <c r="P45" s="2"/>
      <c r="R45" s="28" t="s">
        <v>427</v>
      </c>
      <c r="T45" s="2" t="str">
        <f>"["&amp;$F45&amp;"]"</f>
        <v>[2]</v>
      </c>
      <c r="U45" s="2">
        <f>$F45</f>
        <v>2</v>
      </c>
      <c r="V45" s="2"/>
      <c r="W45" s="2"/>
      <c r="X45" s="2"/>
      <c r="Y45" s="2">
        <v>2</v>
      </c>
      <c r="Z45" s="4">
        <v>1</v>
      </c>
      <c r="AA45" s="2">
        <f>IF(SUM(T45:Y45)&gt;Z45, SUM(T45:Y45)-Z45, 0)</f>
        <v>3</v>
      </c>
      <c r="AC45" s="53">
        <f>IF(AA45*J45&gt;0, AA45*J45,"")</f>
        <v>65.19</v>
      </c>
    </row>
    <row r="46" spans="1:29" x14ac:dyDescent="0.25">
      <c r="A46" s="2" t="s">
        <v>361</v>
      </c>
      <c r="B46" s="4" t="s">
        <v>340</v>
      </c>
      <c r="C46" s="2" t="s">
        <v>146</v>
      </c>
      <c r="D46" s="2" t="s">
        <v>144</v>
      </c>
      <c r="E46" s="2" t="s">
        <v>145</v>
      </c>
      <c r="F46" s="2" t="str">
        <f>"["&amp;F45&amp;"]"</f>
        <v>[2]</v>
      </c>
      <c r="G46" s="2" t="s">
        <v>333</v>
      </c>
      <c r="H46" s="21" t="s">
        <v>187</v>
      </c>
      <c r="J46" s="19" t="s">
        <v>2</v>
      </c>
      <c r="K46" s="19" t="s">
        <v>2</v>
      </c>
      <c r="L46" s="19" t="s">
        <v>2</v>
      </c>
      <c r="M46" s="18" t="s">
        <v>2</v>
      </c>
      <c r="N46" s="18" t="s">
        <v>2</v>
      </c>
      <c r="O46" s="18" t="s">
        <v>2</v>
      </c>
      <c r="P46" s="18" t="s">
        <v>2</v>
      </c>
      <c r="R46" s="21"/>
      <c r="T46" s="2"/>
      <c r="U46" s="2"/>
      <c r="V46" s="2"/>
      <c r="W46" s="2"/>
      <c r="X46" s="2"/>
      <c r="Y46" s="2"/>
      <c r="Z46" s="4"/>
      <c r="AA46" s="2"/>
      <c r="AC46" s="53"/>
    </row>
    <row r="47" spans="1:29" x14ac:dyDescent="0.25">
      <c r="A47" s="2" t="s">
        <v>361</v>
      </c>
      <c r="B47" s="4" t="s">
        <v>340</v>
      </c>
      <c r="C47" s="2" t="s">
        <v>135</v>
      </c>
      <c r="D47" s="2"/>
      <c r="E47" s="2" t="s">
        <v>137</v>
      </c>
      <c r="F47" s="2">
        <f>F45</f>
        <v>2</v>
      </c>
      <c r="G47" s="2" t="s">
        <v>333</v>
      </c>
      <c r="H47" s="2" t="s">
        <v>140</v>
      </c>
      <c r="J47" s="3">
        <v>0.38</v>
      </c>
      <c r="K47" s="3">
        <f>F47*J47</f>
        <v>0.76</v>
      </c>
      <c r="L47" s="3" t="s">
        <v>190</v>
      </c>
      <c r="M47" s="18" t="s">
        <v>2</v>
      </c>
      <c r="N47" s="18" t="s">
        <v>2</v>
      </c>
      <c r="O47" s="18" t="s">
        <v>2</v>
      </c>
      <c r="P47" s="18" t="s">
        <v>2</v>
      </c>
      <c r="R47" s="28" t="s">
        <v>378</v>
      </c>
      <c r="T47" s="2" t="str">
        <f>"["&amp;$F47&amp;"]"</f>
        <v>[2]</v>
      </c>
      <c r="U47" s="2">
        <f>$F47</f>
        <v>2</v>
      </c>
      <c r="V47" s="2"/>
      <c r="W47" s="2"/>
      <c r="X47" s="2"/>
      <c r="Y47" s="2"/>
      <c r="Z47" s="4"/>
      <c r="AA47" s="2">
        <f>IF(SUM(T47:Y47)&gt;Z47, SUM(T47:Y47)-Z47, 0)</f>
        <v>2</v>
      </c>
      <c r="AC47" s="53">
        <f>IF(AA47*J47&gt;0, AA47*J47,"")</f>
        <v>0.76</v>
      </c>
    </row>
    <row r="48" spans="1:29" s="36" customFormat="1" x14ac:dyDescent="0.25">
      <c r="A48" s="2"/>
      <c r="B48" s="4"/>
      <c r="C48" s="2"/>
      <c r="D48" s="2"/>
      <c r="E48" s="2"/>
      <c r="F48" s="2"/>
      <c r="G48" s="2"/>
      <c r="H48" s="21"/>
      <c r="J48" s="19"/>
      <c r="K48" s="19"/>
      <c r="L48" s="19"/>
      <c r="M48" s="18"/>
      <c r="N48" s="18"/>
      <c r="O48" s="18"/>
      <c r="P48" s="18"/>
      <c r="R48" s="21"/>
      <c r="T48" s="2"/>
      <c r="U48" s="2"/>
      <c r="V48" s="2"/>
      <c r="W48" s="2"/>
      <c r="X48" s="2"/>
      <c r="Y48" s="2"/>
      <c r="Z48" s="4"/>
      <c r="AA48" s="2"/>
      <c r="AC48" s="53"/>
    </row>
    <row r="49" spans="1:29" x14ac:dyDescent="0.25">
      <c r="A49" s="2" t="s">
        <v>361</v>
      </c>
      <c r="B49" s="4" t="s">
        <v>340</v>
      </c>
      <c r="C49" s="2" t="s">
        <v>141</v>
      </c>
      <c r="D49" s="2" t="s">
        <v>117</v>
      </c>
      <c r="E49" s="2" t="s">
        <v>143</v>
      </c>
      <c r="F49" s="2">
        <v>2</v>
      </c>
      <c r="G49" s="2" t="s">
        <v>333</v>
      </c>
      <c r="H49" s="2" t="s">
        <v>195</v>
      </c>
      <c r="J49" s="3">
        <f>12.09+8.54</f>
        <v>20.63</v>
      </c>
      <c r="K49" s="3">
        <f>F49*J49</f>
        <v>41.26</v>
      </c>
      <c r="L49" s="3" t="s">
        <v>190</v>
      </c>
      <c r="M49" s="32">
        <f>17/6</f>
        <v>2.8333333333333335</v>
      </c>
      <c r="N49" s="2">
        <f>F49*M49</f>
        <v>5.666666666666667</v>
      </c>
      <c r="O49" s="2" t="s">
        <v>190</v>
      </c>
      <c r="P49" s="2"/>
      <c r="R49" s="28" t="s">
        <v>426</v>
      </c>
      <c r="T49" s="2" t="str">
        <f t="shared" si="19"/>
        <v>[2]</v>
      </c>
      <c r="U49" s="2">
        <f t="shared" si="20"/>
        <v>2</v>
      </c>
      <c r="V49" s="2"/>
      <c r="W49" s="2"/>
      <c r="X49" s="2"/>
      <c r="Y49" s="2">
        <v>4</v>
      </c>
      <c r="Z49" s="4">
        <v>2</v>
      </c>
      <c r="AA49" s="2">
        <f>IF(SUM(T49:Y49,T55:Y55)&gt;Z49, SUM(T49:Y49,T55:Y55)-Z49, 0)</f>
        <v>12</v>
      </c>
      <c r="AC49" s="53">
        <f t="shared" si="1"/>
        <v>247.56</v>
      </c>
    </row>
    <row r="50" spans="1:29" x14ac:dyDescent="0.25">
      <c r="A50" s="2" t="s">
        <v>361</v>
      </c>
      <c r="B50" s="4" t="s">
        <v>340</v>
      </c>
      <c r="C50" s="2" t="s">
        <v>131</v>
      </c>
      <c r="D50" s="2" t="s">
        <v>132</v>
      </c>
      <c r="E50" s="2" t="s">
        <v>148</v>
      </c>
      <c r="F50" s="2" t="str">
        <f>"["&amp;F49&amp;"]"</f>
        <v>[2]</v>
      </c>
      <c r="G50" s="2" t="s">
        <v>333</v>
      </c>
      <c r="H50" s="2" t="s">
        <v>142</v>
      </c>
      <c r="J50" s="19" t="s">
        <v>2</v>
      </c>
      <c r="K50" s="19" t="s">
        <v>2</v>
      </c>
      <c r="L50" s="19" t="s">
        <v>2</v>
      </c>
      <c r="M50" s="18" t="s">
        <v>2</v>
      </c>
      <c r="N50" s="18" t="s">
        <v>2</v>
      </c>
      <c r="O50" s="18" t="s">
        <v>2</v>
      </c>
      <c r="P50" s="18" t="s">
        <v>2</v>
      </c>
      <c r="R50" s="2"/>
      <c r="T50" s="2"/>
      <c r="U50" s="2"/>
      <c r="V50" s="2"/>
      <c r="W50" s="2"/>
      <c r="X50" s="2"/>
      <c r="Y50" s="2"/>
      <c r="Z50" s="4"/>
      <c r="AA50" s="2"/>
      <c r="AC50" s="53"/>
    </row>
    <row r="51" spans="1:29" x14ac:dyDescent="0.25">
      <c r="A51" s="2" t="s">
        <v>361</v>
      </c>
      <c r="B51" s="4" t="s">
        <v>340</v>
      </c>
      <c r="C51" s="2" t="s">
        <v>133</v>
      </c>
      <c r="D51" s="2"/>
      <c r="E51" s="2" t="s">
        <v>138</v>
      </c>
      <c r="F51" s="2">
        <f>F49</f>
        <v>2</v>
      </c>
      <c r="G51" s="2" t="s">
        <v>333</v>
      </c>
      <c r="H51" s="2" t="s">
        <v>242</v>
      </c>
      <c r="J51" s="3">
        <v>0.37</v>
      </c>
      <c r="K51" s="3">
        <f>F51*J51</f>
        <v>0.74</v>
      </c>
      <c r="L51" s="3" t="s">
        <v>190</v>
      </c>
      <c r="M51" s="18" t="s">
        <v>2</v>
      </c>
      <c r="N51" s="18" t="s">
        <v>2</v>
      </c>
      <c r="O51" s="18" t="s">
        <v>2</v>
      </c>
      <c r="P51" s="18" t="s">
        <v>2</v>
      </c>
      <c r="R51" s="28" t="s">
        <v>376</v>
      </c>
      <c r="T51" s="2" t="str">
        <f t="shared" si="19"/>
        <v>[2]</v>
      </c>
      <c r="U51" s="2">
        <f t="shared" si="20"/>
        <v>2</v>
      </c>
      <c r="V51" s="2"/>
      <c r="W51" s="2"/>
      <c r="X51" s="2"/>
      <c r="Y51" s="2"/>
      <c r="Z51" s="4"/>
      <c r="AA51" s="2">
        <f>IF(SUM(T51:Y51,T57:Y57)&gt;Z51, SUM(T51:Y51,T57:Y57)-Z51, 0)</f>
        <v>6</v>
      </c>
      <c r="AC51" s="53">
        <f t="shared" si="1"/>
        <v>2.2199999999999998</v>
      </c>
    </row>
    <row r="52" spans="1:29" x14ac:dyDescent="0.25">
      <c r="A52" s="2" t="s">
        <v>361</v>
      </c>
      <c r="B52" s="4" t="s">
        <v>340</v>
      </c>
      <c r="C52" s="2" t="s">
        <v>134</v>
      </c>
      <c r="D52" s="2"/>
      <c r="E52" s="2" t="s">
        <v>136</v>
      </c>
      <c r="F52" s="2">
        <f>F49</f>
        <v>2</v>
      </c>
      <c r="G52" s="2" t="s">
        <v>333</v>
      </c>
      <c r="H52" s="2" t="s">
        <v>139</v>
      </c>
      <c r="J52" s="3">
        <v>0.59</v>
      </c>
      <c r="K52" s="3">
        <f>F52*J52</f>
        <v>1.18</v>
      </c>
      <c r="L52" s="3" t="s">
        <v>190</v>
      </c>
      <c r="M52" s="18" t="s">
        <v>2</v>
      </c>
      <c r="N52" s="18" t="s">
        <v>2</v>
      </c>
      <c r="O52" s="18" t="s">
        <v>2</v>
      </c>
      <c r="P52" s="18" t="s">
        <v>2</v>
      </c>
      <c r="R52" s="28" t="s">
        <v>377</v>
      </c>
      <c r="T52" s="2" t="str">
        <f t="shared" si="19"/>
        <v>[2]</v>
      </c>
      <c r="U52" s="2">
        <f t="shared" si="20"/>
        <v>2</v>
      </c>
      <c r="V52" s="2"/>
      <c r="W52" s="2"/>
      <c r="X52" s="2"/>
      <c r="Y52" s="2"/>
      <c r="Z52" s="4"/>
      <c r="AA52" s="2">
        <f>IF(SUM(T52:Y52,T58:Y58)&gt;Z52, SUM(T52:Y52,T58:Y58)-Z52, 0)</f>
        <v>6</v>
      </c>
      <c r="AC52" s="53">
        <f t="shared" si="1"/>
        <v>3.54</v>
      </c>
    </row>
    <row r="53" spans="1:29" s="36" customFormat="1" x14ac:dyDescent="0.25">
      <c r="A53" s="2" t="s">
        <v>361</v>
      </c>
      <c r="B53" s="4" t="s">
        <v>340</v>
      </c>
      <c r="C53" s="2" t="s">
        <v>550</v>
      </c>
      <c r="D53" s="2"/>
      <c r="E53" s="2" t="s">
        <v>138</v>
      </c>
      <c r="F53" s="2">
        <f>2*F49</f>
        <v>4</v>
      </c>
      <c r="G53" s="2" t="s">
        <v>333</v>
      </c>
      <c r="H53" s="2" t="s">
        <v>242</v>
      </c>
      <c r="J53" s="3">
        <v>0.37</v>
      </c>
      <c r="K53" s="3">
        <f>F53*J53</f>
        <v>1.48</v>
      </c>
      <c r="L53" s="3" t="s">
        <v>190</v>
      </c>
      <c r="M53" s="18" t="s">
        <v>2</v>
      </c>
      <c r="N53" s="18" t="s">
        <v>2</v>
      </c>
      <c r="O53" s="18" t="s">
        <v>2</v>
      </c>
      <c r="P53" s="18" t="s">
        <v>2</v>
      </c>
      <c r="R53" s="28" t="s">
        <v>376</v>
      </c>
      <c r="T53" s="2" t="str">
        <f t="shared" si="19"/>
        <v>[4]</v>
      </c>
      <c r="U53" s="2">
        <f t="shared" si="20"/>
        <v>4</v>
      </c>
      <c r="V53" s="2"/>
      <c r="W53" s="2"/>
      <c r="X53" s="2"/>
      <c r="Y53" s="2"/>
      <c r="Z53" s="4">
        <v>0</v>
      </c>
      <c r="AA53" s="2">
        <f>IF(SUM(T53:Y53,T59:Y59)&gt;Z53, SUM(T53:Y53,T59:Y59)-Z53, 0)</f>
        <v>12</v>
      </c>
      <c r="AC53" s="53">
        <f t="shared" ref="AC53" si="23">IF(AA53*J53&gt;0, AA53*J53,"")</f>
        <v>4.4399999999999995</v>
      </c>
    </row>
    <row r="54" spans="1:29" x14ac:dyDescent="0.25">
      <c r="A54"/>
      <c r="B54"/>
      <c r="G54"/>
      <c r="R54"/>
      <c r="AC54" s="53" t="str">
        <f t="shared" si="1"/>
        <v/>
      </c>
    </row>
    <row r="55" spans="1:29" s="36" customFormat="1" x14ac:dyDescent="0.25">
      <c r="A55" s="2" t="s">
        <v>361</v>
      </c>
      <c r="B55" s="4" t="s">
        <v>340</v>
      </c>
      <c r="C55" s="2" t="s">
        <v>141</v>
      </c>
      <c r="D55" s="2" t="s">
        <v>117</v>
      </c>
      <c r="E55" s="2" t="s">
        <v>143</v>
      </c>
      <c r="F55" s="2">
        <v>4</v>
      </c>
      <c r="G55" s="2" t="s">
        <v>333</v>
      </c>
      <c r="H55" s="2" t="s">
        <v>195</v>
      </c>
      <c r="J55" s="3">
        <f>12.09+8.54</f>
        <v>20.63</v>
      </c>
      <c r="K55" s="3">
        <f>F55*J55</f>
        <v>82.52</v>
      </c>
      <c r="L55" s="3" t="s">
        <v>190</v>
      </c>
      <c r="M55" s="32">
        <f>17/6</f>
        <v>2.8333333333333335</v>
      </c>
      <c r="N55" s="2">
        <f>F55*M55</f>
        <v>11.333333333333334</v>
      </c>
      <c r="O55" s="2" t="s">
        <v>190</v>
      </c>
      <c r="P55" s="2"/>
      <c r="R55" s="28" t="s">
        <v>426</v>
      </c>
      <c r="T55" s="2"/>
      <c r="U55" s="2"/>
      <c r="V55" s="2" t="str">
        <f t="shared" ref="V55:V59" si="24">"["&amp;$F55&amp;"]"</f>
        <v>[4]</v>
      </c>
      <c r="W55" s="2">
        <f t="shared" ref="W55:X59" si="25">$F55</f>
        <v>4</v>
      </c>
      <c r="X55" s="2">
        <f t="shared" si="25"/>
        <v>4</v>
      </c>
      <c r="Y55" s="2"/>
      <c r="Z55" s="51"/>
      <c r="AA55" s="51"/>
      <c r="AC55" s="53" t="str">
        <f t="shared" si="1"/>
        <v/>
      </c>
    </row>
    <row r="56" spans="1:29" s="36" customFormat="1" x14ac:dyDescent="0.25">
      <c r="A56" s="2" t="s">
        <v>361</v>
      </c>
      <c r="B56" s="4" t="s">
        <v>340</v>
      </c>
      <c r="C56" s="2" t="s">
        <v>131</v>
      </c>
      <c r="D56" s="2" t="s">
        <v>132</v>
      </c>
      <c r="E56" s="2" t="s">
        <v>148</v>
      </c>
      <c r="F56" s="2" t="str">
        <f>"["&amp;F55&amp;"]"</f>
        <v>[4]</v>
      </c>
      <c r="G56" s="2" t="s">
        <v>333</v>
      </c>
      <c r="H56" s="2" t="s">
        <v>142</v>
      </c>
      <c r="J56" s="19" t="s">
        <v>2</v>
      </c>
      <c r="K56" s="19" t="s">
        <v>2</v>
      </c>
      <c r="L56" s="19" t="s">
        <v>2</v>
      </c>
      <c r="M56" s="18" t="s">
        <v>2</v>
      </c>
      <c r="N56" s="18" t="s">
        <v>2</v>
      </c>
      <c r="O56" s="18" t="s">
        <v>2</v>
      </c>
      <c r="P56" s="18" t="s">
        <v>2</v>
      </c>
      <c r="R56" s="2"/>
      <c r="T56" s="2"/>
      <c r="U56" s="2"/>
      <c r="V56" s="2"/>
      <c r="W56" s="2"/>
      <c r="X56" s="2"/>
      <c r="Y56" s="2"/>
      <c r="Z56" s="51"/>
      <c r="AA56" s="51"/>
      <c r="AC56" s="53"/>
    </row>
    <row r="57" spans="1:29" s="36" customFormat="1" x14ac:dyDescent="0.25">
      <c r="A57" s="2" t="s">
        <v>361</v>
      </c>
      <c r="B57" s="4" t="s">
        <v>340</v>
      </c>
      <c r="C57" s="2" t="s">
        <v>133</v>
      </c>
      <c r="D57" s="2"/>
      <c r="E57" s="2" t="s">
        <v>138</v>
      </c>
      <c r="F57" s="2">
        <f>F55</f>
        <v>4</v>
      </c>
      <c r="G57" s="2" t="s">
        <v>333</v>
      </c>
      <c r="H57" s="2" t="s">
        <v>242</v>
      </c>
      <c r="J57" s="3">
        <v>0.37</v>
      </c>
      <c r="K57" s="3">
        <f>F57*J57</f>
        <v>1.48</v>
      </c>
      <c r="L57" s="3" t="s">
        <v>190</v>
      </c>
      <c r="M57" s="18" t="s">
        <v>2</v>
      </c>
      <c r="N57" s="18" t="s">
        <v>2</v>
      </c>
      <c r="O57" s="18" t="s">
        <v>2</v>
      </c>
      <c r="P57" s="18" t="s">
        <v>2</v>
      </c>
      <c r="R57" s="28" t="s">
        <v>376</v>
      </c>
      <c r="T57" s="2" t="str">
        <f t="shared" ref="T57:U59" si="26">"["&amp;$F57&amp;"]"</f>
        <v>[4]</v>
      </c>
      <c r="U57" s="2">
        <f t="shared" ref="U57:U59" si="27">$F57</f>
        <v>4</v>
      </c>
      <c r="V57" s="2"/>
      <c r="W57" s="2"/>
      <c r="X57" s="2"/>
      <c r="Y57" s="2"/>
      <c r="Z57" s="51"/>
      <c r="AA57" s="51"/>
      <c r="AC57" s="53" t="str">
        <f t="shared" ref="AC57:AC59" si="28">IF(AA57*J57&gt;0, AA57*J57,"")</f>
        <v/>
      </c>
    </row>
    <row r="58" spans="1:29" s="36" customFormat="1" x14ac:dyDescent="0.25">
      <c r="A58" s="2" t="s">
        <v>361</v>
      </c>
      <c r="B58" s="4" t="s">
        <v>340</v>
      </c>
      <c r="C58" s="2" t="s">
        <v>134</v>
      </c>
      <c r="D58" s="2"/>
      <c r="E58" s="2" t="s">
        <v>136</v>
      </c>
      <c r="F58" s="2">
        <f>F55</f>
        <v>4</v>
      </c>
      <c r="G58" s="2" t="s">
        <v>333</v>
      </c>
      <c r="H58" s="2" t="s">
        <v>139</v>
      </c>
      <c r="J58" s="3">
        <v>0.59</v>
      </c>
      <c r="K58" s="3">
        <f>F58*J58</f>
        <v>2.36</v>
      </c>
      <c r="L58" s="3" t="s">
        <v>190</v>
      </c>
      <c r="M58" s="18" t="s">
        <v>2</v>
      </c>
      <c r="N58" s="18" t="s">
        <v>2</v>
      </c>
      <c r="O58" s="18" t="s">
        <v>2</v>
      </c>
      <c r="P58" s="18" t="s">
        <v>2</v>
      </c>
      <c r="R58" s="28" t="s">
        <v>377</v>
      </c>
      <c r="T58" s="2" t="str">
        <f t="shared" si="26"/>
        <v>[4]</v>
      </c>
      <c r="U58" s="2">
        <f t="shared" si="27"/>
        <v>4</v>
      </c>
      <c r="V58" s="2"/>
      <c r="W58" s="2"/>
      <c r="X58" s="2"/>
      <c r="Y58" s="2"/>
      <c r="Z58" s="51"/>
      <c r="AA58" s="51"/>
      <c r="AC58" s="53" t="str">
        <f t="shared" si="28"/>
        <v/>
      </c>
    </row>
    <row r="59" spans="1:29" s="36" customFormat="1" x14ac:dyDescent="0.25">
      <c r="A59" s="2" t="s">
        <v>361</v>
      </c>
      <c r="B59" s="4" t="s">
        <v>340</v>
      </c>
      <c r="C59" s="2" t="s">
        <v>550</v>
      </c>
      <c r="D59" s="2"/>
      <c r="E59" s="2" t="s">
        <v>138</v>
      </c>
      <c r="F59" s="2">
        <f>2*F55</f>
        <v>8</v>
      </c>
      <c r="G59" s="2" t="s">
        <v>333</v>
      </c>
      <c r="H59" s="2" t="s">
        <v>242</v>
      </c>
      <c r="J59" s="3">
        <v>0.37</v>
      </c>
      <c r="K59" s="3">
        <f>F59*J59</f>
        <v>2.96</v>
      </c>
      <c r="L59" s="3" t="s">
        <v>190</v>
      </c>
      <c r="M59" s="18" t="s">
        <v>2</v>
      </c>
      <c r="N59" s="18" t="s">
        <v>2</v>
      </c>
      <c r="O59" s="18" t="s">
        <v>2</v>
      </c>
      <c r="P59" s="18" t="s">
        <v>2</v>
      </c>
      <c r="R59" s="28" t="s">
        <v>376</v>
      </c>
      <c r="T59" s="2" t="str">
        <f t="shared" si="26"/>
        <v>[8]</v>
      </c>
      <c r="U59" s="2">
        <f t="shared" si="27"/>
        <v>8</v>
      </c>
      <c r="V59" s="2"/>
      <c r="W59" s="2"/>
      <c r="X59" s="2"/>
      <c r="Y59" s="2"/>
      <c r="Z59" s="51"/>
      <c r="AA59" s="51"/>
      <c r="AC59" s="53" t="str">
        <f t="shared" si="28"/>
        <v/>
      </c>
    </row>
    <row r="60" spans="1:29" s="36" customFormat="1" x14ac:dyDescent="0.25">
      <c r="T60"/>
      <c r="U60"/>
      <c r="V60"/>
      <c r="W60"/>
      <c r="X60"/>
      <c r="Y60"/>
      <c r="Z60"/>
      <c r="AA60"/>
      <c r="AC60" s="53" t="str">
        <f t="shared" si="1"/>
        <v/>
      </c>
    </row>
    <row r="61" spans="1:29" x14ac:dyDescent="0.25">
      <c r="A61" s="2" t="s">
        <v>361</v>
      </c>
      <c r="B61" s="4" t="s">
        <v>364</v>
      </c>
      <c r="C61" s="2" t="s">
        <v>103</v>
      </c>
      <c r="D61" s="2" t="s">
        <v>201</v>
      </c>
      <c r="E61" s="2" t="s">
        <v>202</v>
      </c>
      <c r="F61" s="2">
        <v>1</v>
      </c>
      <c r="G61" s="2" t="s">
        <v>333</v>
      </c>
      <c r="H61" s="2" t="s">
        <v>227</v>
      </c>
      <c r="J61" s="3">
        <v>8.49</v>
      </c>
      <c r="K61" s="3">
        <f>J61*F61</f>
        <v>8.49</v>
      </c>
      <c r="L61" s="3" t="s">
        <v>190</v>
      </c>
      <c r="M61" s="2">
        <v>3</v>
      </c>
      <c r="N61" s="2">
        <f>F61*M61</f>
        <v>3</v>
      </c>
      <c r="O61" s="2" t="s">
        <v>190</v>
      </c>
      <c r="P61" s="2" t="s">
        <v>203</v>
      </c>
      <c r="R61" s="28" t="s">
        <v>425</v>
      </c>
      <c r="T61" s="2" t="str">
        <f t="shared" ref="T61:T69" si="29">"["&amp;$F61&amp;"]"</f>
        <v>[1]</v>
      </c>
      <c r="U61" s="2">
        <f t="shared" ref="U61:U69" si="30">$F61</f>
        <v>1</v>
      </c>
      <c r="V61" s="2"/>
      <c r="W61" s="2"/>
      <c r="X61" s="2"/>
      <c r="Y61" s="2">
        <v>1</v>
      </c>
      <c r="Z61" s="4">
        <v>2</v>
      </c>
      <c r="AA61" s="2">
        <f t="shared" ref="AA61:AA64" si="31">IF(SUM(T61:Y61)&gt;Z61, SUM(T61:Y61)-Z61, 0)</f>
        <v>0</v>
      </c>
      <c r="AC61" s="53" t="str">
        <f t="shared" si="1"/>
        <v/>
      </c>
    </row>
    <row r="62" spans="1:29" x14ac:dyDescent="0.25">
      <c r="A62" s="2" t="s">
        <v>361</v>
      </c>
      <c r="B62" s="4" t="s">
        <v>364</v>
      </c>
      <c r="C62" s="2" t="s">
        <v>104</v>
      </c>
      <c r="D62" s="2"/>
      <c r="E62" s="12" t="s">
        <v>540</v>
      </c>
      <c r="F62" s="2">
        <v>1</v>
      </c>
      <c r="G62" s="2" t="s">
        <v>333</v>
      </c>
      <c r="H62" s="49" t="s">
        <v>528</v>
      </c>
      <c r="J62" s="3">
        <v>5</v>
      </c>
      <c r="K62" s="3">
        <f>J62*F62</f>
        <v>5</v>
      </c>
      <c r="L62" s="3" t="s">
        <v>193</v>
      </c>
      <c r="M62" s="2">
        <v>15</v>
      </c>
      <c r="N62" s="2">
        <f>F62*M62</f>
        <v>15</v>
      </c>
      <c r="O62" s="2" t="s">
        <v>192</v>
      </c>
      <c r="P62" s="2"/>
      <c r="R62" s="2"/>
      <c r="T62" s="2" t="str">
        <f t="shared" si="29"/>
        <v>[1]</v>
      </c>
      <c r="U62" s="2">
        <f t="shared" si="30"/>
        <v>1</v>
      </c>
      <c r="V62" s="2"/>
      <c r="W62" s="2"/>
      <c r="X62" s="2"/>
      <c r="Y62" s="2">
        <v>2</v>
      </c>
      <c r="Z62" s="4">
        <v>1</v>
      </c>
      <c r="AA62" s="2">
        <f t="shared" si="31"/>
        <v>2</v>
      </c>
      <c r="AC62" s="53">
        <f t="shared" si="1"/>
        <v>10</v>
      </c>
    </row>
    <row r="63" spans="1:29" x14ac:dyDescent="0.25">
      <c r="A63" s="2" t="s">
        <v>361</v>
      </c>
      <c r="B63" s="4" t="s">
        <v>364</v>
      </c>
      <c r="C63" s="2" t="s">
        <v>413</v>
      </c>
      <c r="D63" s="2" t="s">
        <v>68</v>
      </c>
      <c r="E63" s="12" t="s">
        <v>412</v>
      </c>
      <c r="F63" s="2">
        <v>1</v>
      </c>
      <c r="G63" s="2" t="s">
        <v>333</v>
      </c>
      <c r="H63" s="2" t="s">
        <v>467</v>
      </c>
      <c r="J63" s="3">
        <v>25.2</v>
      </c>
      <c r="K63" s="3">
        <f>J63*F63</f>
        <v>25.2</v>
      </c>
      <c r="L63" s="3" t="s">
        <v>190</v>
      </c>
      <c r="M63" s="2">
        <v>3</v>
      </c>
      <c r="N63" s="2">
        <f>F63*M63</f>
        <v>3</v>
      </c>
      <c r="O63" s="2" t="s">
        <v>190</v>
      </c>
      <c r="P63" s="2"/>
      <c r="R63" s="28" t="s">
        <v>469</v>
      </c>
      <c r="T63" s="2" t="str">
        <f t="shared" si="29"/>
        <v>[1]</v>
      </c>
      <c r="U63" s="2">
        <f t="shared" si="30"/>
        <v>1</v>
      </c>
      <c r="V63" s="2"/>
      <c r="W63" s="2"/>
      <c r="X63" s="2"/>
      <c r="Y63" s="2">
        <v>2</v>
      </c>
      <c r="Z63" s="4">
        <v>5</v>
      </c>
      <c r="AA63" s="2">
        <f t="shared" si="31"/>
        <v>0</v>
      </c>
      <c r="AC63" s="53" t="str">
        <f t="shared" si="1"/>
        <v/>
      </c>
    </row>
    <row r="64" spans="1:29" s="36" customFormat="1" x14ac:dyDescent="0.25">
      <c r="A64" s="2" t="s">
        <v>361</v>
      </c>
      <c r="B64" s="4" t="s">
        <v>364</v>
      </c>
      <c r="C64" s="2" t="s">
        <v>67</v>
      </c>
      <c r="D64" s="2" t="s">
        <v>68</v>
      </c>
      <c r="E64" s="12" t="s">
        <v>414</v>
      </c>
      <c r="F64" s="2">
        <v>1</v>
      </c>
      <c r="G64" s="2" t="s">
        <v>333</v>
      </c>
      <c r="H64" s="2" t="s">
        <v>468</v>
      </c>
      <c r="J64" s="3">
        <v>29.92</v>
      </c>
      <c r="K64" s="3">
        <f>J64*F64</f>
        <v>29.92</v>
      </c>
      <c r="L64" s="3" t="s">
        <v>190</v>
      </c>
      <c r="M64" s="2">
        <v>3</v>
      </c>
      <c r="N64" s="2">
        <f>F64*M64</f>
        <v>3</v>
      </c>
      <c r="O64" s="2" t="s">
        <v>190</v>
      </c>
      <c r="P64" s="2"/>
      <c r="R64" s="28" t="s">
        <v>469</v>
      </c>
      <c r="T64" s="2" t="str">
        <f t="shared" si="29"/>
        <v>[1]</v>
      </c>
      <c r="U64" s="2">
        <f t="shared" si="30"/>
        <v>1</v>
      </c>
      <c r="V64" s="2"/>
      <c r="W64" s="2"/>
      <c r="X64" s="2"/>
      <c r="Y64" s="2">
        <v>2</v>
      </c>
      <c r="Z64" s="4">
        <v>5</v>
      </c>
      <c r="AA64" s="2">
        <f t="shared" si="31"/>
        <v>0</v>
      </c>
      <c r="AC64" s="53" t="str">
        <f t="shared" si="1"/>
        <v/>
      </c>
    </row>
    <row r="65" spans="1:29" s="36" customFormat="1" x14ac:dyDescent="0.25">
      <c r="T65"/>
      <c r="U65"/>
      <c r="V65"/>
      <c r="W65"/>
      <c r="X65"/>
      <c r="Y65"/>
      <c r="Z65"/>
      <c r="AA65"/>
      <c r="AC65" s="53" t="str">
        <f t="shared" si="1"/>
        <v/>
      </c>
    </row>
    <row r="66" spans="1:29" x14ac:dyDescent="0.25">
      <c r="A66" s="2" t="s">
        <v>361</v>
      </c>
      <c r="B66" s="4" t="s">
        <v>339</v>
      </c>
      <c r="C66" s="4" t="s">
        <v>45</v>
      </c>
      <c r="D66" s="4" t="s">
        <v>281</v>
      </c>
      <c r="E66" s="4" t="s">
        <v>282</v>
      </c>
      <c r="F66" s="4">
        <v>1</v>
      </c>
      <c r="G66" s="2" t="s">
        <v>333</v>
      </c>
      <c r="H66" s="4" t="s">
        <v>419</v>
      </c>
      <c r="J66" s="10">
        <v>122.95</v>
      </c>
      <c r="K66" s="3">
        <f t="shared" ref="K66:K69" si="32">J66*F66</f>
        <v>122.95</v>
      </c>
      <c r="L66" s="2" t="s">
        <v>190</v>
      </c>
      <c r="M66" s="2">
        <v>38</v>
      </c>
      <c r="N66" s="2">
        <f>F66*M66</f>
        <v>38</v>
      </c>
      <c r="O66" s="2" t="s">
        <v>190</v>
      </c>
      <c r="P66" s="2"/>
      <c r="R66" s="47" t="s">
        <v>422</v>
      </c>
      <c r="T66" s="2" t="str">
        <f t="shared" si="29"/>
        <v>[1]</v>
      </c>
      <c r="U66" s="2">
        <f t="shared" si="30"/>
        <v>1</v>
      </c>
      <c r="V66" s="2"/>
      <c r="W66" s="2"/>
      <c r="X66" s="2"/>
      <c r="Y66" s="2">
        <v>1</v>
      </c>
      <c r="Z66" s="4">
        <v>2</v>
      </c>
      <c r="AA66" s="2">
        <f t="shared" ref="AA66:AA69" si="33">IF(SUM(T66:Y66)&gt;Z66, SUM(T66:Y66)-Z66, 0)</f>
        <v>0</v>
      </c>
      <c r="AC66" s="53" t="str">
        <f t="shared" si="1"/>
        <v/>
      </c>
    </row>
    <row r="67" spans="1:29" s="36" customFormat="1" x14ac:dyDescent="0.25">
      <c r="A67" s="2" t="s">
        <v>361</v>
      </c>
      <c r="B67" s="4" t="s">
        <v>339</v>
      </c>
      <c r="C67" s="4" t="s">
        <v>415</v>
      </c>
      <c r="D67" s="4" t="s">
        <v>281</v>
      </c>
      <c r="E67" s="4" t="s">
        <v>420</v>
      </c>
      <c r="F67" s="4">
        <v>1</v>
      </c>
      <c r="G67" s="2" t="s">
        <v>333</v>
      </c>
      <c r="H67" s="4" t="s">
        <v>421</v>
      </c>
      <c r="J67" s="10">
        <v>14.95</v>
      </c>
      <c r="K67" s="3">
        <f t="shared" si="32"/>
        <v>14.95</v>
      </c>
      <c r="L67" s="2" t="s">
        <v>190</v>
      </c>
      <c r="M67" s="2">
        <v>5</v>
      </c>
      <c r="N67" s="2">
        <f t="shared" ref="N67:N68" si="34">F67*M67</f>
        <v>5</v>
      </c>
      <c r="O67" s="2" t="s">
        <v>192</v>
      </c>
      <c r="P67" s="2"/>
      <c r="R67" s="47" t="s">
        <v>418</v>
      </c>
      <c r="T67" s="2" t="str">
        <f t="shared" si="29"/>
        <v>[1]</v>
      </c>
      <c r="U67" s="2">
        <f t="shared" si="30"/>
        <v>1</v>
      </c>
      <c r="V67" s="2"/>
      <c r="W67" s="2"/>
      <c r="X67" s="2"/>
      <c r="Y67" s="2">
        <v>1</v>
      </c>
      <c r="Z67" s="4">
        <v>1</v>
      </c>
      <c r="AA67" s="2">
        <f t="shared" si="33"/>
        <v>1</v>
      </c>
      <c r="AC67" s="53">
        <f t="shared" si="1"/>
        <v>14.95</v>
      </c>
    </row>
    <row r="68" spans="1:29" s="36" customFormat="1" x14ac:dyDescent="0.25">
      <c r="A68" s="2" t="s">
        <v>361</v>
      </c>
      <c r="B68" s="4" t="s">
        <v>339</v>
      </c>
      <c r="C68" s="4" t="s">
        <v>417</v>
      </c>
      <c r="D68" s="4" t="s">
        <v>529</v>
      </c>
      <c r="E68" s="4" t="s">
        <v>416</v>
      </c>
      <c r="F68" s="4">
        <v>1</v>
      </c>
      <c r="G68" s="2" t="s">
        <v>333</v>
      </c>
      <c r="H68" s="4" t="s">
        <v>544</v>
      </c>
      <c r="J68" s="10">
        <v>4.58</v>
      </c>
      <c r="K68" s="3">
        <f t="shared" si="32"/>
        <v>4.58</v>
      </c>
      <c r="L68" s="2" t="s">
        <v>190</v>
      </c>
      <c r="M68" s="2">
        <v>5</v>
      </c>
      <c r="N68" s="2">
        <f t="shared" si="34"/>
        <v>5</v>
      </c>
      <c r="O68" s="2" t="s">
        <v>190</v>
      </c>
      <c r="P68" s="2"/>
      <c r="R68" s="47" t="s">
        <v>530</v>
      </c>
      <c r="T68" s="2" t="str">
        <f t="shared" si="29"/>
        <v>[1]</v>
      </c>
      <c r="U68" s="2">
        <f t="shared" si="30"/>
        <v>1</v>
      </c>
      <c r="V68" s="2"/>
      <c r="W68" s="2"/>
      <c r="X68" s="2"/>
      <c r="Y68" s="2">
        <v>1</v>
      </c>
      <c r="Z68" s="4">
        <v>0</v>
      </c>
      <c r="AA68" s="2">
        <f t="shared" si="33"/>
        <v>2</v>
      </c>
      <c r="AC68" s="53">
        <f t="shared" si="1"/>
        <v>9.16</v>
      </c>
    </row>
    <row r="69" spans="1:29" x14ac:dyDescent="0.25">
      <c r="A69" s="2" t="s">
        <v>361</v>
      </c>
      <c r="B69" s="4" t="s">
        <v>339</v>
      </c>
      <c r="C69" s="4" t="s">
        <v>346</v>
      </c>
      <c r="D69" s="4" t="s">
        <v>233</v>
      </c>
      <c r="E69" s="4" t="s">
        <v>423</v>
      </c>
      <c r="F69" s="4">
        <v>0</v>
      </c>
      <c r="G69" s="2" t="s">
        <v>333</v>
      </c>
      <c r="H69" s="4" t="s">
        <v>234</v>
      </c>
      <c r="J69" s="10">
        <v>64.989999999999995</v>
      </c>
      <c r="K69" s="3">
        <f t="shared" si="32"/>
        <v>0</v>
      </c>
      <c r="L69" s="2" t="s">
        <v>190</v>
      </c>
      <c r="M69" s="2">
        <v>23</v>
      </c>
      <c r="N69" s="2">
        <f>F69*M69</f>
        <v>0</v>
      </c>
      <c r="O69" s="2" t="s">
        <v>191</v>
      </c>
      <c r="P69" s="2"/>
      <c r="R69" s="47" t="s">
        <v>424</v>
      </c>
      <c r="T69" s="2" t="str">
        <f t="shared" si="29"/>
        <v>[0]</v>
      </c>
      <c r="U69" s="2">
        <f t="shared" si="30"/>
        <v>0</v>
      </c>
      <c r="V69" s="2"/>
      <c r="W69" s="2"/>
      <c r="X69" s="2"/>
      <c r="Y69" s="2">
        <v>0</v>
      </c>
      <c r="Z69" s="4">
        <v>1</v>
      </c>
      <c r="AA69" s="2">
        <f t="shared" si="33"/>
        <v>0</v>
      </c>
      <c r="AC69" s="53" t="str">
        <f t="shared" si="1"/>
        <v/>
      </c>
    </row>
    <row r="70" spans="1:29" x14ac:dyDescent="0.25">
      <c r="C70" s="15"/>
      <c r="D70" s="15"/>
      <c r="E70" s="30"/>
      <c r="F70" s="15"/>
      <c r="G70" s="15"/>
      <c r="AC70" s="53" t="str">
        <f t="shared" si="1"/>
        <v/>
      </c>
    </row>
    <row r="71" spans="1:29" s="36" customFormat="1" x14ac:dyDescent="0.25">
      <c r="D71" s="15"/>
      <c r="E71" s="39"/>
      <c r="F71" s="15"/>
      <c r="G71" s="15"/>
      <c r="T71"/>
      <c r="U71"/>
      <c r="V71"/>
      <c r="W71"/>
      <c r="X71"/>
      <c r="Y71"/>
      <c r="Z71"/>
      <c r="AA71"/>
      <c r="AC71" s="53" t="str">
        <f t="shared" si="1"/>
        <v/>
      </c>
    </row>
    <row r="72" spans="1:29" x14ac:dyDescent="0.25">
      <c r="A72" s="2" t="s">
        <v>362</v>
      </c>
      <c r="B72" s="4" t="s">
        <v>355</v>
      </c>
      <c r="C72" s="2" t="s">
        <v>224</v>
      </c>
      <c r="D72" s="2"/>
      <c r="E72" s="2" t="s">
        <v>442</v>
      </c>
      <c r="F72" s="2">
        <v>4</v>
      </c>
      <c r="G72" s="2" t="s">
        <v>333</v>
      </c>
      <c r="H72" s="2" t="s">
        <v>223</v>
      </c>
      <c r="J72" s="3">
        <f>1.04/4</f>
        <v>0.26</v>
      </c>
      <c r="K72" s="3">
        <f>F72*J72</f>
        <v>1.04</v>
      </c>
      <c r="L72" s="2" t="s">
        <v>190</v>
      </c>
      <c r="M72" s="2">
        <v>0</v>
      </c>
      <c r="N72" s="2">
        <f t="shared" ref="N72:N114" si="35">F72*M72</f>
        <v>0</v>
      </c>
      <c r="O72" s="2" t="s">
        <v>192</v>
      </c>
      <c r="P72" s="2"/>
      <c r="Q72" s="16"/>
      <c r="R72" s="28" t="s">
        <v>317</v>
      </c>
      <c r="T72" s="2"/>
      <c r="U72" s="2"/>
      <c r="V72" s="2" t="str">
        <f t="shared" ref="T72:V89" si="36">"["&amp;$F72&amp;"]"</f>
        <v>[4]</v>
      </c>
      <c r="W72" s="2">
        <f t="shared" ref="U72:X89" si="37">$F72</f>
        <v>4</v>
      </c>
      <c r="X72" s="2">
        <f t="shared" si="37"/>
        <v>4</v>
      </c>
      <c r="Y72" s="2">
        <v>4</v>
      </c>
      <c r="Z72" s="4">
        <v>27</v>
      </c>
      <c r="AA72" s="2">
        <f>IF(SUM(T72:Y72,T84:Y84)&gt;Z72, SUM(T72:Y72,T84:Y84)-Z72, 0)</f>
        <v>0</v>
      </c>
      <c r="AC72" s="53" t="str">
        <f t="shared" si="1"/>
        <v/>
      </c>
    </row>
    <row r="73" spans="1:29" x14ac:dyDescent="0.25">
      <c r="A73" s="2" t="s">
        <v>362</v>
      </c>
      <c r="B73" s="4" t="s">
        <v>355</v>
      </c>
      <c r="C73" s="2" t="s">
        <v>225</v>
      </c>
      <c r="D73" s="2"/>
      <c r="E73" s="2" t="s">
        <v>249</v>
      </c>
      <c r="F73" s="2">
        <v>4</v>
      </c>
      <c r="G73" s="2" t="s">
        <v>333</v>
      </c>
      <c r="H73" s="2" t="s">
        <v>119</v>
      </c>
      <c r="J73" s="3">
        <f>6.63/50</f>
        <v>0.1326</v>
      </c>
      <c r="K73" s="3">
        <f>F73*J73</f>
        <v>0.53039999999999998</v>
      </c>
      <c r="L73" s="2" t="s">
        <v>190</v>
      </c>
      <c r="M73" s="2">
        <v>0</v>
      </c>
      <c r="N73" s="2">
        <f t="shared" si="35"/>
        <v>0</v>
      </c>
      <c r="O73" s="2" t="s">
        <v>192</v>
      </c>
      <c r="P73" s="2"/>
      <c r="Q73" s="16"/>
      <c r="R73" s="28" t="s">
        <v>446</v>
      </c>
      <c r="T73" s="2"/>
      <c r="U73" s="2"/>
      <c r="V73" s="2" t="str">
        <f t="shared" si="36"/>
        <v>[4]</v>
      </c>
      <c r="W73" s="2">
        <f t="shared" si="37"/>
        <v>4</v>
      </c>
      <c r="X73" s="2">
        <f t="shared" si="37"/>
        <v>4</v>
      </c>
      <c r="Y73" s="2">
        <v>20</v>
      </c>
      <c r="Z73" s="4"/>
      <c r="AA73" s="2">
        <f t="shared" ref="AA73" si="38">IF(SUM(T73:Y73)&gt;Z73, SUM(T73:Y73)-Z73, 0)</f>
        <v>28</v>
      </c>
      <c r="AC73" s="53">
        <f t="shared" si="1"/>
        <v>3.7127999999999997</v>
      </c>
    </row>
    <row r="74" spans="1:29" x14ac:dyDescent="0.25">
      <c r="Q74" s="36"/>
      <c r="R74"/>
      <c r="AC74" s="53" t="str">
        <f t="shared" ref="AC74:AC126" si="39">IF(AA74*J74&gt;0, AA74*J74,"")</f>
        <v/>
      </c>
    </row>
    <row r="75" spans="1:29" x14ac:dyDescent="0.25">
      <c r="A75" s="2" t="s">
        <v>362</v>
      </c>
      <c r="B75" s="4" t="s">
        <v>354</v>
      </c>
      <c r="C75" s="2" t="s">
        <v>12</v>
      </c>
      <c r="D75" s="2"/>
      <c r="E75" s="2" t="s">
        <v>246</v>
      </c>
      <c r="F75" s="2">
        <v>12</v>
      </c>
      <c r="G75" s="2" t="s">
        <v>333</v>
      </c>
      <c r="H75" s="2"/>
      <c r="J75" s="3">
        <v>0.21</v>
      </c>
      <c r="K75" s="3">
        <f>F75*J75</f>
        <v>2.52</v>
      </c>
      <c r="L75" s="2" t="s">
        <v>190</v>
      </c>
      <c r="M75" s="2">
        <v>3</v>
      </c>
      <c r="N75" s="2">
        <f t="shared" si="35"/>
        <v>36</v>
      </c>
      <c r="O75" s="2" t="s">
        <v>192</v>
      </c>
      <c r="P75" s="2"/>
      <c r="Q75" s="16"/>
      <c r="R75" s="28" t="s">
        <v>487</v>
      </c>
      <c r="T75" s="2" t="str">
        <f t="shared" si="36"/>
        <v>[12]</v>
      </c>
      <c r="U75" s="2">
        <f t="shared" si="37"/>
        <v>12</v>
      </c>
      <c r="V75" s="2"/>
      <c r="W75" s="2"/>
      <c r="X75" s="2"/>
      <c r="Y75" s="2">
        <v>6</v>
      </c>
      <c r="Z75" s="4"/>
      <c r="AA75" s="2">
        <f t="shared" ref="AA75:AA76" si="40">IF(SUM(T75:Y75)&gt;Z75, SUM(T75:Y75)-Z75, 0)</f>
        <v>18</v>
      </c>
      <c r="AC75" s="53">
        <f t="shared" si="39"/>
        <v>3.78</v>
      </c>
    </row>
    <row r="76" spans="1:29" x14ac:dyDescent="0.25">
      <c r="A76" s="2" t="s">
        <v>362</v>
      </c>
      <c r="B76" s="4" t="s">
        <v>354</v>
      </c>
      <c r="C76" s="2" t="s">
        <v>13</v>
      </c>
      <c r="D76" s="2"/>
      <c r="E76" s="2" t="s">
        <v>248</v>
      </c>
      <c r="F76" s="2">
        <f>F75</f>
        <v>12</v>
      </c>
      <c r="G76" s="2" t="s">
        <v>333</v>
      </c>
      <c r="H76" s="2"/>
      <c r="J76" s="3">
        <v>0.06</v>
      </c>
      <c r="K76" s="3">
        <f>F76*J76</f>
        <v>0.72</v>
      </c>
      <c r="L76" s="2" t="s">
        <v>190</v>
      </c>
      <c r="M76" s="2">
        <v>1.5</v>
      </c>
      <c r="N76" s="2">
        <f t="shared" si="35"/>
        <v>18</v>
      </c>
      <c r="O76" s="2" t="s">
        <v>192</v>
      </c>
      <c r="P76" s="2"/>
      <c r="Q76" s="16"/>
      <c r="R76" s="28" t="s">
        <v>488</v>
      </c>
      <c r="T76" s="2" t="str">
        <f t="shared" si="36"/>
        <v>[12]</v>
      </c>
      <c r="U76" s="2">
        <f t="shared" si="37"/>
        <v>12</v>
      </c>
      <c r="V76" s="2"/>
      <c r="W76" s="2"/>
      <c r="X76" s="2"/>
      <c r="Y76" s="2">
        <v>6</v>
      </c>
      <c r="Z76" s="4"/>
      <c r="AA76" s="2">
        <f t="shared" si="40"/>
        <v>18</v>
      </c>
      <c r="AC76" s="53">
        <f t="shared" si="39"/>
        <v>1.08</v>
      </c>
    </row>
    <row r="77" spans="1:29" s="36" customFormat="1" x14ac:dyDescent="0.25">
      <c r="D77" s="14"/>
      <c r="E77" s="14"/>
      <c r="F77" s="14"/>
      <c r="G77" s="14"/>
      <c r="H77" s="14"/>
      <c r="J77" s="16"/>
      <c r="K77" s="16"/>
      <c r="L77"/>
      <c r="M77"/>
      <c r="N77"/>
      <c r="O77"/>
      <c r="P77"/>
      <c r="Q77" s="16"/>
      <c r="T77"/>
      <c r="U77"/>
      <c r="V77"/>
      <c r="W77"/>
      <c r="X77"/>
      <c r="Y77"/>
      <c r="Z77"/>
      <c r="AA77"/>
      <c r="AC77" s="53" t="str">
        <f t="shared" si="39"/>
        <v/>
      </c>
    </row>
    <row r="78" spans="1:29" x14ac:dyDescent="0.25">
      <c r="A78" s="2" t="s">
        <v>362</v>
      </c>
      <c r="B78" s="4" t="s">
        <v>356</v>
      </c>
      <c r="C78" s="2" t="s">
        <v>244</v>
      </c>
      <c r="D78" s="2"/>
      <c r="E78" s="2" t="s">
        <v>247</v>
      </c>
      <c r="F78" s="2">
        <v>2</v>
      </c>
      <c r="G78" s="2" t="s">
        <v>333</v>
      </c>
      <c r="H78" s="2"/>
      <c r="J78" s="3">
        <f>32/100</f>
        <v>0.32</v>
      </c>
      <c r="K78" s="3">
        <f>F78*J78</f>
        <v>0.64</v>
      </c>
      <c r="L78" s="2" t="s">
        <v>190</v>
      </c>
      <c r="M78" s="2">
        <v>5</v>
      </c>
      <c r="N78" s="2">
        <f t="shared" si="35"/>
        <v>10</v>
      </c>
      <c r="O78" s="2" t="s">
        <v>192</v>
      </c>
      <c r="P78" s="2"/>
      <c r="Q78" s="16"/>
      <c r="R78" s="28" t="s">
        <v>485</v>
      </c>
      <c r="T78" s="2" t="str">
        <f t="shared" si="36"/>
        <v>[2]</v>
      </c>
      <c r="U78" s="2">
        <f t="shared" si="37"/>
        <v>2</v>
      </c>
      <c r="V78" s="2"/>
      <c r="W78" s="2"/>
      <c r="X78" s="2"/>
      <c r="Y78" s="2">
        <v>2</v>
      </c>
      <c r="Z78" s="4"/>
      <c r="AA78" s="2">
        <f>IF(SUM(T78:Y78,T81:Y81)&gt;Z78, SUM(T78:Y78,T81:Y81)-Z78, 0)</f>
        <v>8</v>
      </c>
      <c r="AC78" s="53">
        <f t="shared" si="39"/>
        <v>2.56</v>
      </c>
    </row>
    <row r="79" spans="1:29" x14ac:dyDescent="0.25">
      <c r="A79" s="2" t="s">
        <v>362</v>
      </c>
      <c r="B79" s="4" t="s">
        <v>356</v>
      </c>
      <c r="C79" s="2" t="s">
        <v>245</v>
      </c>
      <c r="D79" s="2"/>
      <c r="E79" s="2" t="s">
        <v>368</v>
      </c>
      <c r="F79" s="2">
        <f>F78</f>
        <v>2</v>
      </c>
      <c r="G79" s="2" t="s">
        <v>333</v>
      </c>
      <c r="H79" s="2"/>
      <c r="J79" s="3">
        <v>0.12</v>
      </c>
      <c r="K79" s="3">
        <f>F79*J79</f>
        <v>0.24</v>
      </c>
      <c r="L79" s="2" t="s">
        <v>190</v>
      </c>
      <c r="M79" s="2">
        <v>3</v>
      </c>
      <c r="N79" s="2">
        <f t="shared" si="35"/>
        <v>6</v>
      </c>
      <c r="O79" s="2" t="s">
        <v>192</v>
      </c>
      <c r="P79" s="2"/>
      <c r="Q79" s="16"/>
      <c r="R79" s="28" t="s">
        <v>486</v>
      </c>
      <c r="T79" s="2" t="str">
        <f t="shared" si="36"/>
        <v>[2]</v>
      </c>
      <c r="U79" s="2">
        <f t="shared" si="37"/>
        <v>2</v>
      </c>
      <c r="V79" s="2"/>
      <c r="W79" s="2"/>
      <c r="X79" s="2"/>
      <c r="Y79" s="2">
        <v>2</v>
      </c>
      <c r="Z79" s="4"/>
      <c r="AA79" s="2">
        <f>IF(SUM(T79:Y79,T82:Y82)&gt;Z79, SUM(T79:Y79,T82:Y82)-Z79, 0)</f>
        <v>8</v>
      </c>
      <c r="AC79" s="53">
        <f t="shared" si="39"/>
        <v>0.96</v>
      </c>
    </row>
    <row r="80" spans="1:29" x14ac:dyDescent="0.25">
      <c r="A80"/>
      <c r="B80"/>
      <c r="G80"/>
      <c r="R80"/>
      <c r="AC80" s="53" t="str">
        <f t="shared" si="39"/>
        <v/>
      </c>
    </row>
    <row r="81" spans="1:29" s="36" customFormat="1" x14ac:dyDescent="0.25">
      <c r="A81" s="2" t="s">
        <v>362</v>
      </c>
      <c r="B81" s="4" t="s">
        <v>443</v>
      </c>
      <c r="C81" s="2" t="s">
        <v>450</v>
      </c>
      <c r="D81" s="2"/>
      <c r="E81" s="2" t="s">
        <v>247</v>
      </c>
      <c r="F81" s="2">
        <v>2</v>
      </c>
      <c r="G81" s="2" t="s">
        <v>333</v>
      </c>
      <c r="H81" s="2"/>
      <c r="J81" s="3">
        <f>32/100</f>
        <v>0.32</v>
      </c>
      <c r="K81" s="3">
        <f>F81*J81</f>
        <v>0.64</v>
      </c>
      <c r="L81" s="2" t="s">
        <v>190</v>
      </c>
      <c r="M81" s="2">
        <v>5</v>
      </c>
      <c r="N81" s="2">
        <f>F81*M81</f>
        <v>10</v>
      </c>
      <c r="O81" s="2" t="s">
        <v>192</v>
      </c>
      <c r="P81" s="2"/>
      <c r="Q81" s="16"/>
      <c r="R81" s="28" t="s">
        <v>485</v>
      </c>
      <c r="T81" s="2" t="str">
        <f t="shared" si="36"/>
        <v>[2]</v>
      </c>
      <c r="U81" s="2">
        <f t="shared" si="37"/>
        <v>2</v>
      </c>
      <c r="V81" s="2"/>
      <c r="W81" s="2"/>
      <c r="X81" s="2"/>
      <c r="Y81" s="2">
        <v>2</v>
      </c>
      <c r="Z81" s="51"/>
      <c r="AA81" s="51"/>
      <c r="AC81" s="53" t="str">
        <f t="shared" si="39"/>
        <v/>
      </c>
    </row>
    <row r="82" spans="1:29" s="36" customFormat="1" x14ac:dyDescent="0.25">
      <c r="A82" s="2" t="s">
        <v>362</v>
      </c>
      <c r="B82" s="4" t="s">
        <v>443</v>
      </c>
      <c r="C82" s="2" t="s">
        <v>451</v>
      </c>
      <c r="D82" s="2"/>
      <c r="E82" s="2" t="s">
        <v>444</v>
      </c>
      <c r="F82" s="2">
        <v>2</v>
      </c>
      <c r="G82" s="2" t="s">
        <v>333</v>
      </c>
      <c r="H82" s="2"/>
      <c r="J82" s="3">
        <f>1.36/4</f>
        <v>0.34</v>
      </c>
      <c r="K82" s="3">
        <f>F82*J82</f>
        <v>0.68</v>
      </c>
      <c r="L82" s="2" t="s">
        <v>190</v>
      </c>
      <c r="M82" s="2">
        <v>2</v>
      </c>
      <c r="N82" s="2">
        <f>F82*M82</f>
        <v>4</v>
      </c>
      <c r="O82" s="2" t="s">
        <v>192</v>
      </c>
      <c r="P82" s="2"/>
      <c r="Q82" s="16"/>
      <c r="R82" s="28" t="s">
        <v>445</v>
      </c>
      <c r="T82" s="2" t="str">
        <f t="shared" si="36"/>
        <v>[2]</v>
      </c>
      <c r="U82" s="2">
        <f t="shared" si="37"/>
        <v>2</v>
      </c>
      <c r="V82" s="2"/>
      <c r="W82" s="2"/>
      <c r="X82" s="2"/>
      <c r="Y82" s="2">
        <v>2</v>
      </c>
      <c r="Z82" s="51"/>
      <c r="AA82" s="51"/>
      <c r="AC82" s="53" t="str">
        <f t="shared" si="39"/>
        <v/>
      </c>
    </row>
    <row r="83" spans="1:29" s="36" customFormat="1" x14ac:dyDescent="0.25">
      <c r="A83" s="2"/>
      <c r="B83" s="4"/>
      <c r="C83" s="2"/>
      <c r="D83" s="2"/>
      <c r="E83" s="2"/>
      <c r="F83" s="2"/>
      <c r="G83" s="2"/>
      <c r="H83" s="2"/>
      <c r="J83" s="3"/>
      <c r="K83" s="3"/>
      <c r="L83" s="2"/>
      <c r="M83" s="2"/>
      <c r="N83" s="2"/>
      <c r="O83" s="2"/>
      <c r="P83" s="2"/>
      <c r="Q83" s="16"/>
      <c r="R83" s="28"/>
      <c r="T83"/>
      <c r="U83"/>
      <c r="V83"/>
      <c r="W83"/>
      <c r="X83"/>
      <c r="Y83"/>
      <c r="Z83"/>
      <c r="AA83"/>
      <c r="AC83" s="53" t="str">
        <f t="shared" si="39"/>
        <v/>
      </c>
    </row>
    <row r="84" spans="1:29" s="36" customFormat="1" x14ac:dyDescent="0.25">
      <c r="A84" s="2" t="s">
        <v>362</v>
      </c>
      <c r="B84" s="4" t="s">
        <v>472</v>
      </c>
      <c r="C84" s="2" t="s">
        <v>473</v>
      </c>
      <c r="D84" s="2"/>
      <c r="E84" s="2" t="s">
        <v>442</v>
      </c>
      <c r="F84" s="2">
        <v>8</v>
      </c>
      <c r="G84" s="2" t="s">
        <v>333</v>
      </c>
      <c r="H84" s="2" t="s">
        <v>474</v>
      </c>
      <c r="J84" s="3">
        <f>1.04/4</f>
        <v>0.26</v>
      </c>
      <c r="K84" s="3">
        <f>F84*J84</f>
        <v>2.08</v>
      </c>
      <c r="L84" s="2" t="s">
        <v>190</v>
      </c>
      <c r="M84" s="2">
        <v>0</v>
      </c>
      <c r="N84" s="2">
        <f t="shared" ref="N84:N87" si="41">F84*M84</f>
        <v>0</v>
      </c>
      <c r="O84" s="2" t="s">
        <v>192</v>
      </c>
      <c r="P84" s="2"/>
      <c r="Q84" s="16"/>
      <c r="R84" s="28" t="s">
        <v>317</v>
      </c>
      <c r="T84" s="2" t="str">
        <f t="shared" si="36"/>
        <v>[8]</v>
      </c>
      <c r="U84" s="2">
        <f t="shared" si="37"/>
        <v>8</v>
      </c>
      <c r="V84" s="2"/>
      <c r="W84" s="2"/>
      <c r="X84" s="2"/>
      <c r="Y84" s="2">
        <v>4</v>
      </c>
      <c r="Z84" s="51"/>
      <c r="AA84" s="51"/>
      <c r="AC84" s="53" t="str">
        <f t="shared" si="39"/>
        <v/>
      </c>
    </row>
    <row r="85" spans="1:29" s="36" customFormat="1" x14ac:dyDescent="0.25">
      <c r="A85" s="2" t="s">
        <v>362</v>
      </c>
      <c r="B85" s="4" t="s">
        <v>472</v>
      </c>
      <c r="C85" s="2" t="s">
        <v>478</v>
      </c>
      <c r="D85" s="2"/>
      <c r="E85" s="2" t="s">
        <v>482</v>
      </c>
      <c r="F85" s="2">
        <v>4</v>
      </c>
      <c r="G85" s="2" t="s">
        <v>333</v>
      </c>
      <c r="H85" s="2" t="s">
        <v>476</v>
      </c>
      <c r="J85" s="3">
        <v>0.05</v>
      </c>
      <c r="K85" s="3">
        <f>F85*J85</f>
        <v>0.2</v>
      </c>
      <c r="L85" s="2" t="s">
        <v>190</v>
      </c>
      <c r="M85" s="2">
        <v>0</v>
      </c>
      <c r="N85" s="2">
        <f t="shared" si="41"/>
        <v>0</v>
      </c>
      <c r="O85" s="2" t="s">
        <v>192</v>
      </c>
      <c r="P85" s="2"/>
      <c r="Q85" s="16"/>
      <c r="R85" s="28" t="s">
        <v>483</v>
      </c>
      <c r="T85" s="2" t="str">
        <f t="shared" si="36"/>
        <v>[4]</v>
      </c>
      <c r="U85" s="2">
        <f t="shared" si="37"/>
        <v>4</v>
      </c>
      <c r="V85" s="2"/>
      <c r="W85" s="2"/>
      <c r="X85" s="2"/>
      <c r="Y85" s="2">
        <v>4</v>
      </c>
      <c r="Z85" s="4">
        <v>10</v>
      </c>
      <c r="AA85" s="2">
        <f t="shared" ref="AA85:AA87" si="42">IF(SUM(T85:Y85)&gt;Z85, SUM(T85:Y85)-Z85, 0)</f>
        <v>0</v>
      </c>
      <c r="AC85" s="53" t="str">
        <f t="shared" si="39"/>
        <v/>
      </c>
    </row>
    <row r="86" spans="1:29" s="36" customFormat="1" x14ac:dyDescent="0.25">
      <c r="A86" s="2" t="s">
        <v>362</v>
      </c>
      <c r="B86" s="4" t="s">
        <v>472</v>
      </c>
      <c r="C86" s="2" t="s">
        <v>478</v>
      </c>
      <c r="D86" s="2"/>
      <c r="E86" s="2" t="s">
        <v>475</v>
      </c>
      <c r="F86" s="2">
        <v>4</v>
      </c>
      <c r="G86" s="2" t="s">
        <v>333</v>
      </c>
      <c r="H86" s="2" t="s">
        <v>477</v>
      </c>
      <c r="J86" s="3">
        <v>0.06</v>
      </c>
      <c r="K86" s="3">
        <f t="shared" ref="K86:K87" si="43">F86*J86</f>
        <v>0.24</v>
      </c>
      <c r="L86" s="2" t="s">
        <v>190</v>
      </c>
      <c r="M86" s="2"/>
      <c r="N86" s="2">
        <f t="shared" si="41"/>
        <v>0</v>
      </c>
      <c r="O86" s="2" t="s">
        <v>192</v>
      </c>
      <c r="P86" s="2"/>
      <c r="Q86" s="16"/>
      <c r="R86" s="28" t="s">
        <v>484</v>
      </c>
      <c r="T86" s="2" t="str">
        <f t="shared" si="36"/>
        <v>[4]</v>
      </c>
      <c r="U86" s="2">
        <f t="shared" si="37"/>
        <v>4</v>
      </c>
      <c r="V86" s="2"/>
      <c r="W86" s="2"/>
      <c r="X86" s="2"/>
      <c r="Y86" s="2">
        <v>4</v>
      </c>
      <c r="Z86" s="4"/>
      <c r="AA86" s="2">
        <f t="shared" si="42"/>
        <v>8</v>
      </c>
      <c r="AC86" s="53">
        <f t="shared" si="39"/>
        <v>0.48</v>
      </c>
    </row>
    <row r="87" spans="1:29" s="36" customFormat="1" x14ac:dyDescent="0.25">
      <c r="A87" s="2" t="s">
        <v>362</v>
      </c>
      <c r="B87" s="4" t="s">
        <v>472</v>
      </c>
      <c r="C87" s="2" t="s">
        <v>479</v>
      </c>
      <c r="D87" s="2"/>
      <c r="E87" s="2"/>
      <c r="F87" s="2">
        <v>2</v>
      </c>
      <c r="G87" s="2" t="s">
        <v>333</v>
      </c>
      <c r="H87" s="2"/>
      <c r="J87" s="3">
        <v>0.05</v>
      </c>
      <c r="K87" s="3">
        <f t="shared" si="43"/>
        <v>0.1</v>
      </c>
      <c r="L87" s="2" t="s">
        <v>192</v>
      </c>
      <c r="M87" s="2"/>
      <c r="N87" s="2">
        <f t="shared" si="41"/>
        <v>0</v>
      </c>
      <c r="O87" s="2" t="s">
        <v>192</v>
      </c>
      <c r="P87" s="2"/>
      <c r="Q87" s="16"/>
      <c r="R87" s="28"/>
      <c r="T87" s="2" t="str">
        <f t="shared" si="36"/>
        <v>[2]</v>
      </c>
      <c r="U87" s="2">
        <f t="shared" si="37"/>
        <v>2</v>
      </c>
      <c r="V87" s="2"/>
      <c r="W87" s="2"/>
      <c r="X87" s="2"/>
      <c r="Y87" s="2">
        <v>2</v>
      </c>
      <c r="Z87" s="4"/>
      <c r="AA87" s="2">
        <f t="shared" si="42"/>
        <v>4</v>
      </c>
      <c r="AC87" s="53">
        <f t="shared" si="39"/>
        <v>0.2</v>
      </c>
    </row>
    <row r="88" spans="1:29" s="36" customFormat="1" x14ac:dyDescent="0.25">
      <c r="A88" s="14"/>
      <c r="B88" s="15"/>
      <c r="C88" s="14"/>
      <c r="D88" s="14"/>
      <c r="E88" s="14"/>
      <c r="F88" s="14"/>
      <c r="G88" s="14"/>
      <c r="H88" s="14"/>
      <c r="J88" s="16"/>
      <c r="K88" s="16"/>
      <c r="L88" s="14"/>
      <c r="M88" s="14"/>
      <c r="N88" s="14"/>
      <c r="O88" s="14"/>
      <c r="P88" s="14"/>
      <c r="Q88" s="16"/>
      <c r="R88" s="34"/>
      <c r="T88"/>
      <c r="U88"/>
      <c r="V88"/>
      <c r="W88"/>
      <c r="X88"/>
      <c r="Y88"/>
      <c r="Z88"/>
      <c r="AA88"/>
      <c r="AC88" s="53" t="str">
        <f t="shared" si="39"/>
        <v/>
      </c>
    </row>
    <row r="89" spans="1:29" s="36" customFormat="1" x14ac:dyDescent="0.25">
      <c r="A89" s="2" t="s">
        <v>362</v>
      </c>
      <c r="B89" s="4" t="s">
        <v>480</v>
      </c>
      <c r="C89" s="2" t="s">
        <v>481</v>
      </c>
      <c r="D89" s="2"/>
      <c r="E89" s="2"/>
      <c r="F89" s="2">
        <v>2</v>
      </c>
      <c r="G89" s="2" t="s">
        <v>333</v>
      </c>
      <c r="H89" s="2"/>
      <c r="J89" s="3">
        <v>0.05</v>
      </c>
      <c r="K89" s="3">
        <f t="shared" ref="K89" si="44">F89*J89</f>
        <v>0.1</v>
      </c>
      <c r="L89" s="2" t="s">
        <v>192</v>
      </c>
      <c r="M89" s="2"/>
      <c r="N89" s="2">
        <f t="shared" ref="N89" si="45">F89*M89</f>
        <v>0</v>
      </c>
      <c r="O89" s="2" t="s">
        <v>192</v>
      </c>
      <c r="P89" s="2"/>
      <c r="Q89" s="16"/>
      <c r="R89" s="28"/>
      <c r="T89" s="2" t="str">
        <f t="shared" si="36"/>
        <v>[2]</v>
      </c>
      <c r="U89" s="2">
        <f t="shared" si="37"/>
        <v>2</v>
      </c>
      <c r="V89" s="2"/>
      <c r="W89" s="2"/>
      <c r="X89" s="2"/>
      <c r="Y89" s="2">
        <v>2</v>
      </c>
      <c r="Z89" s="4"/>
      <c r="AA89" s="2">
        <f t="shared" ref="AA89" si="46">IF(SUM(T89:Y89)&gt;Z89, SUM(T89:Y89)-Z89, 0)</f>
        <v>4</v>
      </c>
      <c r="AC89" s="53">
        <f t="shared" si="39"/>
        <v>0.2</v>
      </c>
    </row>
    <row r="90" spans="1:29" s="36" customFormat="1" x14ac:dyDescent="0.25">
      <c r="A90" s="14"/>
      <c r="B90" s="15"/>
      <c r="C90" s="14"/>
      <c r="D90" s="14"/>
      <c r="E90" s="14"/>
      <c r="F90" s="14"/>
      <c r="G90" s="14"/>
      <c r="H90" s="14"/>
      <c r="J90" s="16"/>
      <c r="K90" s="16"/>
      <c r="L90" s="14"/>
      <c r="M90" s="14"/>
      <c r="N90" s="14"/>
      <c r="O90" s="14"/>
      <c r="P90" s="14"/>
      <c r="Q90" s="16"/>
      <c r="R90" s="34"/>
      <c r="T90"/>
      <c r="U90"/>
      <c r="V90"/>
      <c r="W90"/>
      <c r="X90"/>
      <c r="Y90"/>
      <c r="Z90"/>
      <c r="AA90"/>
      <c r="AC90" s="53" t="str">
        <f t="shared" si="39"/>
        <v/>
      </c>
    </row>
    <row r="91" spans="1:29" s="36" customFormat="1" x14ac:dyDescent="0.25">
      <c r="C91" s="15"/>
      <c r="D91" s="14"/>
      <c r="E91" s="14"/>
      <c r="F91" s="14"/>
      <c r="G91" s="14"/>
      <c r="H91" s="14"/>
      <c r="J91" s="16"/>
      <c r="K91" s="16"/>
      <c r="L91"/>
      <c r="M91"/>
      <c r="N91"/>
      <c r="O91"/>
      <c r="P91"/>
      <c r="Q91" s="16"/>
      <c r="T91"/>
      <c r="U91"/>
      <c r="V91"/>
      <c r="W91"/>
      <c r="X91"/>
      <c r="Y91"/>
      <c r="Z91"/>
      <c r="AA91"/>
      <c r="AC91" s="53" t="str">
        <f t="shared" si="39"/>
        <v/>
      </c>
    </row>
    <row r="92" spans="1:29" x14ac:dyDescent="0.25">
      <c r="A92" s="2" t="s">
        <v>363</v>
      </c>
      <c r="B92" s="4" t="s">
        <v>366</v>
      </c>
      <c r="C92" s="4" t="s">
        <v>251</v>
      </c>
      <c r="D92" s="2" t="s">
        <v>250</v>
      </c>
      <c r="E92" s="2" t="s">
        <v>252</v>
      </c>
      <c r="F92" s="2">
        <v>6</v>
      </c>
      <c r="G92" s="2" t="s">
        <v>337</v>
      </c>
      <c r="H92" s="2"/>
      <c r="J92" s="3">
        <f>23.63/25</f>
        <v>0.94519999999999993</v>
      </c>
      <c r="K92" s="3">
        <f>J92*F92</f>
        <v>5.6711999999999998</v>
      </c>
      <c r="L92" s="2" t="s">
        <v>190</v>
      </c>
      <c r="M92" s="2">
        <v>3</v>
      </c>
      <c r="N92" s="2">
        <f>F92*M92</f>
        <v>18</v>
      </c>
      <c r="O92" s="2" t="s">
        <v>193</v>
      </c>
      <c r="P92" s="2"/>
      <c r="Q92" s="16"/>
      <c r="R92" s="28" t="s">
        <v>370</v>
      </c>
      <c r="T92" s="2" t="str">
        <f t="shared" ref="T92:T93" si="47">"["&amp;$F92&amp;"]"</f>
        <v>[6]</v>
      </c>
      <c r="U92" s="2">
        <f t="shared" ref="U92:U93" si="48">$F92</f>
        <v>6</v>
      </c>
      <c r="V92" s="2"/>
      <c r="W92" s="2"/>
      <c r="X92" s="2"/>
      <c r="Y92" s="2"/>
      <c r="Z92" s="4">
        <v>19</v>
      </c>
      <c r="AA92" s="2">
        <f t="shared" ref="AA92:AA95" si="49">IF(SUM(T92:Y92)&gt;Z92, SUM(T92:Y92)-Z92, 0)</f>
        <v>0</v>
      </c>
      <c r="AC92" s="53" t="str">
        <f t="shared" si="39"/>
        <v/>
      </c>
    </row>
    <row r="93" spans="1:29" x14ac:dyDescent="0.25">
      <c r="A93" s="2" t="s">
        <v>363</v>
      </c>
      <c r="B93" s="4" t="s">
        <v>366</v>
      </c>
      <c r="C93" s="4" t="s">
        <v>254</v>
      </c>
      <c r="D93" s="2" t="s">
        <v>250</v>
      </c>
      <c r="E93" s="2" t="s">
        <v>253</v>
      </c>
      <c r="F93" s="2">
        <f>F92</f>
        <v>6</v>
      </c>
      <c r="G93" s="2" t="s">
        <v>337</v>
      </c>
      <c r="H93" s="2"/>
      <c r="J93" s="3">
        <f>23.63/25</f>
        <v>0.94519999999999993</v>
      </c>
      <c r="K93" s="3">
        <f>J93*F93</f>
        <v>5.6711999999999998</v>
      </c>
      <c r="L93" s="2" t="s">
        <v>190</v>
      </c>
      <c r="M93" s="2">
        <v>3</v>
      </c>
      <c r="N93" s="2">
        <f>F93*M93</f>
        <v>18</v>
      </c>
      <c r="O93" s="2" t="s">
        <v>193</v>
      </c>
      <c r="P93" s="2"/>
      <c r="Q93" s="16"/>
      <c r="R93" s="28" t="s">
        <v>371</v>
      </c>
      <c r="T93" s="2" t="str">
        <f t="shared" si="47"/>
        <v>[6]</v>
      </c>
      <c r="U93" s="2">
        <f t="shared" si="48"/>
        <v>6</v>
      </c>
      <c r="V93" s="2"/>
      <c r="W93" s="2"/>
      <c r="X93" s="2"/>
      <c r="Y93" s="2"/>
      <c r="Z93" s="4">
        <v>19</v>
      </c>
      <c r="AA93" s="2">
        <f t="shared" si="49"/>
        <v>0</v>
      </c>
      <c r="AC93" s="53" t="str">
        <f t="shared" si="39"/>
        <v/>
      </c>
    </row>
    <row r="94" spans="1:29" x14ac:dyDescent="0.25">
      <c r="A94" s="2" t="s">
        <v>363</v>
      </c>
      <c r="B94" s="4" t="s">
        <v>365</v>
      </c>
      <c r="C94" s="4" t="s">
        <v>256</v>
      </c>
      <c r="D94" s="2" t="s">
        <v>264</v>
      </c>
      <c r="E94" s="2" t="s">
        <v>265</v>
      </c>
      <c r="F94" s="2">
        <v>20</v>
      </c>
      <c r="G94" s="2" t="s">
        <v>287</v>
      </c>
      <c r="H94" s="2" t="s">
        <v>369</v>
      </c>
      <c r="J94" s="3">
        <f>15.39/50</f>
        <v>0.30780000000000002</v>
      </c>
      <c r="K94" s="3">
        <f>J94*F94</f>
        <v>6.1560000000000006</v>
      </c>
      <c r="L94" s="2" t="s">
        <v>190</v>
      </c>
      <c r="M94" s="2">
        <v>3</v>
      </c>
      <c r="N94" s="2">
        <f>F94*M94</f>
        <v>60</v>
      </c>
      <c r="O94" s="2" t="s">
        <v>193</v>
      </c>
      <c r="P94" s="2"/>
      <c r="Q94" s="16"/>
      <c r="R94" s="28" t="s">
        <v>263</v>
      </c>
      <c r="T94" s="2" t="s">
        <v>547</v>
      </c>
      <c r="U94" s="2">
        <v>5</v>
      </c>
      <c r="V94" s="2" t="s">
        <v>548</v>
      </c>
      <c r="W94" s="2">
        <v>15</v>
      </c>
      <c r="X94" s="2"/>
      <c r="Y94" s="2"/>
      <c r="Z94" s="4">
        <v>30</v>
      </c>
      <c r="AA94" s="2">
        <f t="shared" si="49"/>
        <v>0</v>
      </c>
      <c r="AC94" s="53" t="str">
        <f t="shared" si="39"/>
        <v/>
      </c>
    </row>
    <row r="95" spans="1:29" x14ac:dyDescent="0.25">
      <c r="A95" s="2" t="s">
        <v>363</v>
      </c>
      <c r="B95" s="4" t="s">
        <v>367</v>
      </c>
      <c r="C95" s="4" t="s">
        <v>268</v>
      </c>
      <c r="D95" s="2" t="s">
        <v>357</v>
      </c>
      <c r="E95" s="2" t="s">
        <v>358</v>
      </c>
      <c r="F95" s="2">
        <f>2*4*6+2*2*2+2*4*1</f>
        <v>64</v>
      </c>
      <c r="G95" s="2" t="s">
        <v>337</v>
      </c>
      <c r="H95" s="2"/>
      <c r="I95" s="36"/>
      <c r="J95" s="3">
        <f>19/(6*25)</f>
        <v>0.12666666666666668</v>
      </c>
      <c r="K95" s="3">
        <f>J95*F95</f>
        <v>8.1066666666666674</v>
      </c>
      <c r="L95" s="2" t="s">
        <v>190</v>
      </c>
      <c r="M95" s="2">
        <v>1</v>
      </c>
      <c r="N95" s="2">
        <f>F95*M95</f>
        <v>64</v>
      </c>
      <c r="O95" s="2" t="s">
        <v>193</v>
      </c>
      <c r="P95" s="2"/>
      <c r="Q95" s="16"/>
      <c r="R95" s="28" t="s">
        <v>316</v>
      </c>
      <c r="T95" s="2" t="s">
        <v>545</v>
      </c>
      <c r="U95" s="2">
        <v>16</v>
      </c>
      <c r="V95" s="2" t="s">
        <v>546</v>
      </c>
      <c r="W95" s="2">
        <v>48</v>
      </c>
      <c r="X95" s="2"/>
      <c r="Y95" s="2"/>
      <c r="Z95" s="4">
        <v>100</v>
      </c>
      <c r="AA95" s="2">
        <f t="shared" si="49"/>
        <v>0</v>
      </c>
      <c r="AC95" s="53" t="str">
        <f t="shared" si="39"/>
        <v/>
      </c>
    </row>
    <row r="96" spans="1:29" x14ac:dyDescent="0.25">
      <c r="J96" s="13"/>
      <c r="K96" s="16"/>
      <c r="Q96" s="16"/>
      <c r="AC96" s="53" t="str">
        <f t="shared" si="39"/>
        <v/>
      </c>
    </row>
    <row r="97" spans="1:29" x14ac:dyDescent="0.25">
      <c r="A97" s="2" t="s">
        <v>363</v>
      </c>
      <c r="B97" s="4" t="s">
        <v>365</v>
      </c>
      <c r="C97" s="4" t="s">
        <v>226</v>
      </c>
      <c r="D97" s="2"/>
      <c r="E97" s="2" t="s">
        <v>461</v>
      </c>
      <c r="F97" s="2">
        <v>8</v>
      </c>
      <c r="G97" s="2" t="s">
        <v>333</v>
      </c>
      <c r="H97" s="2" t="s">
        <v>460</v>
      </c>
      <c r="J97" s="3">
        <v>0.2</v>
      </c>
      <c r="K97" s="3">
        <f>J97*F97</f>
        <v>1.6</v>
      </c>
      <c r="L97" s="2" t="s">
        <v>190</v>
      </c>
      <c r="M97" s="2">
        <v>1</v>
      </c>
      <c r="N97" s="2">
        <f>F97*M97</f>
        <v>8</v>
      </c>
      <c r="O97" s="2" t="s">
        <v>193</v>
      </c>
      <c r="P97" s="2"/>
      <c r="Q97" s="16"/>
      <c r="R97" s="38" t="s">
        <v>466</v>
      </c>
      <c r="T97" s="2" t="str">
        <f t="shared" ref="T97:V116" si="50">"["&amp;$F97&amp;"]"</f>
        <v>[8]</v>
      </c>
      <c r="U97" s="2">
        <f t="shared" ref="U97:W116" si="51">$F97</f>
        <v>8</v>
      </c>
      <c r="V97" s="2"/>
      <c r="W97" s="2"/>
      <c r="X97" s="2"/>
      <c r="Y97" s="2"/>
      <c r="Z97" s="4">
        <v>100</v>
      </c>
      <c r="AA97" s="2">
        <f t="shared" ref="AA97:AA101" si="52">IF(SUM(T97:Y97)&gt;Z97, SUM(T97:Y97)-Z97, 0)</f>
        <v>0</v>
      </c>
      <c r="AC97" s="53" t="str">
        <f t="shared" si="39"/>
        <v/>
      </c>
    </row>
    <row r="98" spans="1:29" s="36" customFormat="1" x14ac:dyDescent="0.25">
      <c r="A98" s="2" t="s">
        <v>363</v>
      </c>
      <c r="B98" s="4" t="s">
        <v>365</v>
      </c>
      <c r="C98" s="4" t="s">
        <v>470</v>
      </c>
      <c r="D98" s="2"/>
      <c r="E98" s="2" t="s">
        <v>461</v>
      </c>
      <c r="F98" s="2">
        <v>8</v>
      </c>
      <c r="G98" s="2" t="s">
        <v>333</v>
      </c>
      <c r="H98" s="2" t="s">
        <v>460</v>
      </c>
      <c r="J98" s="3">
        <v>0.2</v>
      </c>
      <c r="K98" s="3">
        <f>J98*F98</f>
        <v>1.6</v>
      </c>
      <c r="L98" s="2" t="s">
        <v>190</v>
      </c>
      <c r="M98" s="2">
        <v>1</v>
      </c>
      <c r="N98" s="2">
        <f>F98*M98</f>
        <v>8</v>
      </c>
      <c r="O98" s="2" t="s">
        <v>193</v>
      </c>
      <c r="P98" s="2"/>
      <c r="Q98" s="16"/>
      <c r="R98" s="38" t="s">
        <v>466</v>
      </c>
      <c r="T98" s="2" t="str">
        <f t="shared" si="50"/>
        <v>[8]</v>
      </c>
      <c r="U98" s="2">
        <f t="shared" si="51"/>
        <v>8</v>
      </c>
      <c r="V98" s="2"/>
      <c r="W98" s="2"/>
      <c r="X98" s="2"/>
      <c r="Y98" s="2"/>
      <c r="Z98" s="4">
        <v>100</v>
      </c>
      <c r="AA98" s="2">
        <f t="shared" si="52"/>
        <v>0</v>
      </c>
      <c r="AC98" s="53" t="str">
        <f t="shared" si="39"/>
        <v/>
      </c>
    </row>
    <row r="99" spans="1:29" x14ac:dyDescent="0.25">
      <c r="A99" s="2" t="s">
        <v>363</v>
      </c>
      <c r="B99" s="4" t="s">
        <v>365</v>
      </c>
      <c r="C99" s="4" t="s">
        <v>471</v>
      </c>
      <c r="D99" s="2"/>
      <c r="E99" s="2" t="s">
        <v>463</v>
      </c>
      <c r="F99" s="2">
        <f>F98</f>
        <v>8</v>
      </c>
      <c r="G99" s="2" t="s">
        <v>333</v>
      </c>
      <c r="H99" s="2" t="s">
        <v>462</v>
      </c>
      <c r="J99" s="3">
        <v>0.2</v>
      </c>
      <c r="K99" s="3">
        <f>J99*F99</f>
        <v>1.6</v>
      </c>
      <c r="L99" s="2" t="s">
        <v>190</v>
      </c>
      <c r="M99" s="2">
        <v>1</v>
      </c>
      <c r="N99" s="2">
        <f>F99*M99</f>
        <v>8</v>
      </c>
      <c r="O99" s="2" t="s">
        <v>193</v>
      </c>
      <c r="P99" s="2"/>
      <c r="Q99" s="16"/>
      <c r="R99" s="38" t="s">
        <v>466</v>
      </c>
      <c r="T99" s="2" t="str">
        <f t="shared" si="50"/>
        <v>[8]</v>
      </c>
      <c r="U99" s="2">
        <f t="shared" si="51"/>
        <v>8</v>
      </c>
      <c r="V99" s="2"/>
      <c r="W99" s="2"/>
      <c r="X99" s="2"/>
      <c r="Y99" s="2"/>
      <c r="Z99" s="4">
        <v>100</v>
      </c>
      <c r="AA99" s="2">
        <f t="shared" si="52"/>
        <v>0</v>
      </c>
      <c r="AC99" s="53" t="str">
        <f t="shared" si="39"/>
        <v/>
      </c>
    </row>
    <row r="100" spans="1:29" s="36" customFormat="1" x14ac:dyDescent="0.25">
      <c r="A100" s="2" t="s">
        <v>363</v>
      </c>
      <c r="B100" s="4" t="s">
        <v>365</v>
      </c>
      <c r="C100" s="4" t="s">
        <v>456</v>
      </c>
      <c r="D100" s="2"/>
      <c r="E100" s="2" t="s">
        <v>458</v>
      </c>
      <c r="F100" s="2">
        <f>3*F99</f>
        <v>24</v>
      </c>
      <c r="G100" s="2" t="s">
        <v>333</v>
      </c>
      <c r="H100" s="2"/>
      <c r="J100" s="3">
        <v>0.1</v>
      </c>
      <c r="K100" s="3">
        <f t="shared" ref="K100:K101" si="53">J100*F100</f>
        <v>2.4000000000000004</v>
      </c>
      <c r="L100" s="2" t="s">
        <v>190</v>
      </c>
      <c r="M100" s="2">
        <v>0</v>
      </c>
      <c r="N100" s="2">
        <f>F100*M100</f>
        <v>0</v>
      </c>
      <c r="O100" s="2" t="s">
        <v>193</v>
      </c>
      <c r="P100" s="2"/>
      <c r="Q100" s="16"/>
      <c r="R100" s="38" t="s">
        <v>466</v>
      </c>
      <c r="T100" s="2" t="str">
        <f t="shared" si="50"/>
        <v>[24]</v>
      </c>
      <c r="U100" s="2">
        <f t="shared" si="51"/>
        <v>24</v>
      </c>
      <c r="V100" s="2"/>
      <c r="W100" s="2"/>
      <c r="X100" s="2"/>
      <c r="Y100" s="2"/>
      <c r="Z100" s="4">
        <v>300</v>
      </c>
      <c r="AA100" s="2">
        <f t="shared" si="52"/>
        <v>0</v>
      </c>
      <c r="AC100" s="53" t="str">
        <f t="shared" si="39"/>
        <v/>
      </c>
    </row>
    <row r="101" spans="1:29" s="36" customFormat="1" x14ac:dyDescent="0.25">
      <c r="A101" s="2" t="s">
        <v>363</v>
      </c>
      <c r="B101" s="4" t="s">
        <v>365</v>
      </c>
      <c r="C101" s="4" t="s">
        <v>457</v>
      </c>
      <c r="D101" s="2"/>
      <c r="E101" s="2" t="s">
        <v>459</v>
      </c>
      <c r="F101" s="2">
        <f>3*F97</f>
        <v>24</v>
      </c>
      <c r="G101" s="2" t="s">
        <v>333</v>
      </c>
      <c r="H101" s="2"/>
      <c r="J101" s="3">
        <v>0.1</v>
      </c>
      <c r="K101" s="3">
        <f t="shared" si="53"/>
        <v>2.4000000000000004</v>
      </c>
      <c r="L101" s="2" t="s">
        <v>190</v>
      </c>
      <c r="M101" s="2">
        <v>0</v>
      </c>
      <c r="N101" s="2">
        <f>F101*M101</f>
        <v>0</v>
      </c>
      <c r="O101" s="2" t="s">
        <v>193</v>
      </c>
      <c r="P101" s="2"/>
      <c r="Q101" s="16"/>
      <c r="R101" s="38" t="s">
        <v>466</v>
      </c>
      <c r="T101" s="2" t="str">
        <f t="shared" si="50"/>
        <v>[24]</v>
      </c>
      <c r="U101" s="2">
        <f t="shared" si="51"/>
        <v>24</v>
      </c>
      <c r="V101" s="2"/>
      <c r="W101" s="2"/>
      <c r="X101" s="2"/>
      <c r="Y101" s="2"/>
      <c r="Z101" s="4">
        <v>300</v>
      </c>
      <c r="AA101" s="2">
        <f t="shared" si="52"/>
        <v>0</v>
      </c>
      <c r="AC101" s="53" t="str">
        <f t="shared" si="39"/>
        <v/>
      </c>
    </row>
    <row r="102" spans="1:29" s="36" customFormat="1" x14ac:dyDescent="0.25">
      <c r="L102"/>
      <c r="M102"/>
      <c r="N102"/>
      <c r="O102"/>
      <c r="P102"/>
      <c r="T102"/>
      <c r="U102"/>
      <c r="V102"/>
      <c r="W102"/>
      <c r="X102"/>
      <c r="Y102"/>
      <c r="Z102"/>
      <c r="AA102"/>
      <c r="AC102" s="53" t="str">
        <f t="shared" si="39"/>
        <v/>
      </c>
    </row>
    <row r="103" spans="1:29" x14ac:dyDescent="0.25">
      <c r="A103" s="2" t="s">
        <v>363</v>
      </c>
      <c r="B103" s="4" t="s">
        <v>366</v>
      </c>
      <c r="C103" s="4" t="s">
        <v>313</v>
      </c>
      <c r="D103" s="2" t="s">
        <v>292</v>
      </c>
      <c r="E103" s="2" t="s">
        <v>314</v>
      </c>
      <c r="F103" s="2">
        <v>4</v>
      </c>
      <c r="G103" s="2" t="s">
        <v>333</v>
      </c>
      <c r="H103" s="2"/>
      <c r="I103" s="36"/>
      <c r="J103" s="3">
        <f>3.19/2</f>
        <v>1.595</v>
      </c>
      <c r="K103" s="3">
        <f t="shared" ref="K103:K109" si="54">J103*F103</f>
        <v>6.38</v>
      </c>
      <c r="L103" s="2" t="s">
        <v>190</v>
      </c>
      <c r="M103" s="2">
        <v>3</v>
      </c>
      <c r="N103" s="2">
        <f t="shared" si="35"/>
        <v>12</v>
      </c>
      <c r="O103" s="2" t="s">
        <v>193</v>
      </c>
      <c r="P103" s="2"/>
      <c r="Q103" s="16"/>
      <c r="R103" s="28" t="s">
        <v>315</v>
      </c>
      <c r="T103" s="2" t="str">
        <f t="shared" si="50"/>
        <v>[4]</v>
      </c>
      <c r="U103" s="2">
        <f t="shared" si="51"/>
        <v>4</v>
      </c>
      <c r="V103" s="2"/>
      <c r="W103" s="2"/>
      <c r="X103" s="2"/>
      <c r="Y103" s="2"/>
      <c r="Z103" s="4">
        <v>10</v>
      </c>
      <c r="AA103" s="2">
        <f t="shared" ref="AA103:AA104" si="55">IF(SUM(T103:Y103)&gt;Z103, SUM(T103:Y103)-Z103, 0)</f>
        <v>0</v>
      </c>
      <c r="AC103" s="53" t="str">
        <f t="shared" si="39"/>
        <v/>
      </c>
    </row>
    <row r="104" spans="1:29" s="36" customFormat="1" x14ac:dyDescent="0.25">
      <c r="A104" s="2" t="s">
        <v>363</v>
      </c>
      <c r="B104" s="4" t="s">
        <v>366</v>
      </c>
      <c r="C104" s="4" t="s">
        <v>313</v>
      </c>
      <c r="D104" s="2" t="s">
        <v>292</v>
      </c>
      <c r="E104" s="2" t="s">
        <v>541</v>
      </c>
      <c r="F104" s="2">
        <v>2</v>
      </c>
      <c r="G104" s="2" t="s">
        <v>333</v>
      </c>
      <c r="H104" s="2"/>
      <c r="J104" s="3">
        <f>3.19/2</f>
        <v>1.595</v>
      </c>
      <c r="K104" s="3">
        <f t="shared" ref="K104" si="56">J104*F104</f>
        <v>3.19</v>
      </c>
      <c r="L104" s="2" t="s">
        <v>190</v>
      </c>
      <c r="M104" s="2">
        <v>3</v>
      </c>
      <c r="N104" s="2">
        <f t="shared" ref="N104" si="57">F104*M104</f>
        <v>6</v>
      </c>
      <c r="O104" s="2" t="s">
        <v>193</v>
      </c>
      <c r="P104" s="2"/>
      <c r="Q104" s="16"/>
      <c r="R104" s="28" t="s">
        <v>542</v>
      </c>
      <c r="T104" s="2" t="str">
        <f t="shared" si="50"/>
        <v>[2]</v>
      </c>
      <c r="U104" s="2">
        <f t="shared" si="51"/>
        <v>2</v>
      </c>
      <c r="V104" s="2"/>
      <c r="W104" s="2"/>
      <c r="X104" s="2"/>
      <c r="Y104" s="2"/>
      <c r="Z104" s="4">
        <v>10</v>
      </c>
      <c r="AA104" s="2">
        <f t="shared" si="55"/>
        <v>0</v>
      </c>
      <c r="AC104" s="53" t="str">
        <f t="shared" si="39"/>
        <v/>
      </c>
    </row>
    <row r="105" spans="1:29" x14ac:dyDescent="0.25">
      <c r="A105"/>
      <c r="B105"/>
      <c r="G105"/>
      <c r="R105"/>
      <c r="AC105" s="53" t="str">
        <f t="shared" si="39"/>
        <v/>
      </c>
    </row>
    <row r="106" spans="1:29" x14ac:dyDescent="0.25">
      <c r="A106" s="2" t="s">
        <v>363</v>
      </c>
      <c r="B106" s="4" t="s">
        <v>366</v>
      </c>
      <c r="C106" s="4" t="s">
        <v>255</v>
      </c>
      <c r="D106" s="2" t="s">
        <v>243</v>
      </c>
      <c r="E106" s="2" t="s">
        <v>288</v>
      </c>
      <c r="F106" s="2">
        <v>6</v>
      </c>
      <c r="G106" s="2" t="s">
        <v>333</v>
      </c>
      <c r="H106" s="2"/>
      <c r="J106" s="3">
        <v>0.19</v>
      </c>
      <c r="K106" s="3">
        <f t="shared" si="54"/>
        <v>1.1400000000000001</v>
      </c>
      <c r="L106" s="2" t="s">
        <v>190</v>
      </c>
      <c r="M106" s="2">
        <v>1</v>
      </c>
      <c r="N106" s="2">
        <f t="shared" si="35"/>
        <v>6</v>
      </c>
      <c r="O106" s="2" t="s">
        <v>193</v>
      </c>
      <c r="P106" s="2"/>
      <c r="Q106" s="16"/>
      <c r="R106" s="28" t="s">
        <v>374</v>
      </c>
      <c r="T106" s="2" t="str">
        <f t="shared" si="50"/>
        <v>[6]</v>
      </c>
      <c r="U106" s="2">
        <f t="shared" si="51"/>
        <v>6</v>
      </c>
      <c r="V106" s="2"/>
      <c r="W106" s="2"/>
      <c r="X106" s="2"/>
      <c r="Y106" s="2"/>
      <c r="Z106" s="4"/>
      <c r="AA106" s="2">
        <f t="shared" ref="AA106:AA109" si="58">IF(SUM(T106:Y106)&gt;Z106, SUM(T106:Y106)-Z106, 0)</f>
        <v>6</v>
      </c>
      <c r="AC106" s="53">
        <f t="shared" si="39"/>
        <v>1.1400000000000001</v>
      </c>
    </row>
    <row r="107" spans="1:29" x14ac:dyDescent="0.25">
      <c r="A107" s="2" t="s">
        <v>363</v>
      </c>
      <c r="B107" s="4" t="s">
        <v>366</v>
      </c>
      <c r="C107" s="4" t="s">
        <v>255</v>
      </c>
      <c r="D107" s="2" t="s">
        <v>243</v>
      </c>
      <c r="E107" s="2" t="s">
        <v>289</v>
      </c>
      <c r="F107" s="2">
        <f>2*F106</f>
        <v>12</v>
      </c>
      <c r="G107" s="2" t="s">
        <v>333</v>
      </c>
      <c r="H107" s="2"/>
      <c r="J107" s="3">
        <v>0.11</v>
      </c>
      <c r="K107" s="3">
        <f t="shared" si="54"/>
        <v>1.32</v>
      </c>
      <c r="L107" s="2" t="s">
        <v>190</v>
      </c>
      <c r="M107" s="2">
        <v>1</v>
      </c>
      <c r="N107" s="2">
        <f t="shared" si="35"/>
        <v>12</v>
      </c>
      <c r="O107" s="2" t="s">
        <v>193</v>
      </c>
      <c r="P107" s="2"/>
      <c r="Q107" s="16"/>
      <c r="R107" s="28" t="s">
        <v>372</v>
      </c>
      <c r="T107" s="2" t="str">
        <f t="shared" si="50"/>
        <v>[12]</v>
      </c>
      <c r="U107" s="2">
        <f t="shared" si="51"/>
        <v>12</v>
      </c>
      <c r="V107" s="2"/>
      <c r="W107" s="2"/>
      <c r="X107" s="2"/>
      <c r="Y107" s="2"/>
      <c r="Z107" s="4"/>
      <c r="AA107" s="2">
        <f t="shared" si="58"/>
        <v>12</v>
      </c>
      <c r="AC107" s="53">
        <f t="shared" si="39"/>
        <v>1.32</v>
      </c>
    </row>
    <row r="108" spans="1:29" x14ac:dyDescent="0.25">
      <c r="A108" s="2" t="s">
        <v>363</v>
      </c>
      <c r="B108" s="4" t="s">
        <v>366</v>
      </c>
      <c r="C108" s="4" t="s">
        <v>255</v>
      </c>
      <c r="D108" s="2" t="s">
        <v>243</v>
      </c>
      <c r="E108" s="2" t="s">
        <v>290</v>
      </c>
      <c r="F108" s="2">
        <v>6</v>
      </c>
      <c r="G108" s="2" t="s">
        <v>333</v>
      </c>
      <c r="H108" s="2"/>
      <c r="J108" s="3">
        <v>0.22</v>
      </c>
      <c r="K108" s="3">
        <f t="shared" si="54"/>
        <v>1.32</v>
      </c>
      <c r="L108" s="2" t="s">
        <v>190</v>
      </c>
      <c r="M108" s="2">
        <v>1</v>
      </c>
      <c r="N108" s="2">
        <f t="shared" si="35"/>
        <v>6</v>
      </c>
      <c r="O108" s="2" t="s">
        <v>193</v>
      </c>
      <c r="P108" s="2"/>
      <c r="Q108" s="16"/>
      <c r="R108" s="28" t="s">
        <v>375</v>
      </c>
      <c r="T108" s="2" t="str">
        <f t="shared" si="50"/>
        <v>[6]</v>
      </c>
      <c r="U108" s="2">
        <f t="shared" si="51"/>
        <v>6</v>
      </c>
      <c r="V108" s="2"/>
      <c r="W108" s="2"/>
      <c r="X108" s="2"/>
      <c r="Y108" s="2"/>
      <c r="Z108" s="4"/>
      <c r="AA108" s="2">
        <f t="shared" si="58"/>
        <v>6</v>
      </c>
      <c r="AC108" s="53">
        <f t="shared" si="39"/>
        <v>1.32</v>
      </c>
    </row>
    <row r="109" spans="1:29" x14ac:dyDescent="0.25">
      <c r="A109" s="2" t="s">
        <v>363</v>
      </c>
      <c r="B109" s="4" t="s">
        <v>366</v>
      </c>
      <c r="C109" s="4" t="s">
        <v>255</v>
      </c>
      <c r="D109" s="2" t="s">
        <v>243</v>
      </c>
      <c r="E109" s="2" t="s">
        <v>291</v>
      </c>
      <c r="F109" s="2">
        <f>2*F108</f>
        <v>12</v>
      </c>
      <c r="G109" s="2" t="s">
        <v>333</v>
      </c>
      <c r="H109" s="2"/>
      <c r="J109" s="3">
        <v>0.11</v>
      </c>
      <c r="K109" s="3">
        <f t="shared" si="54"/>
        <v>1.32</v>
      </c>
      <c r="L109" s="2" t="s">
        <v>190</v>
      </c>
      <c r="M109" s="2">
        <v>1</v>
      </c>
      <c r="N109" s="2">
        <f t="shared" si="35"/>
        <v>12</v>
      </c>
      <c r="O109" s="2" t="s">
        <v>193</v>
      </c>
      <c r="P109" s="2"/>
      <c r="Q109" s="16"/>
      <c r="R109" s="28" t="s">
        <v>373</v>
      </c>
      <c r="T109" s="2" t="str">
        <f t="shared" si="50"/>
        <v>[12]</v>
      </c>
      <c r="U109" s="2">
        <f t="shared" si="51"/>
        <v>12</v>
      </c>
      <c r="V109" s="2"/>
      <c r="W109" s="2"/>
      <c r="X109" s="2"/>
      <c r="Y109" s="2"/>
      <c r="Z109" s="4"/>
      <c r="AA109" s="2">
        <f t="shared" si="58"/>
        <v>12</v>
      </c>
      <c r="AC109" s="53">
        <f t="shared" si="39"/>
        <v>1.32</v>
      </c>
    </row>
    <row r="110" spans="1:29" x14ac:dyDescent="0.25">
      <c r="C110" s="15"/>
      <c r="D110" s="14"/>
      <c r="E110" s="14"/>
      <c r="F110" s="14"/>
      <c r="G110" s="14"/>
      <c r="H110" s="34"/>
      <c r="J110" s="16"/>
      <c r="K110" s="16"/>
      <c r="Q110" s="16"/>
      <c r="R110" s="34"/>
      <c r="AC110" s="53" t="str">
        <f t="shared" si="39"/>
        <v/>
      </c>
    </row>
    <row r="111" spans="1:29" x14ac:dyDescent="0.25">
      <c r="A111" s="2" t="s">
        <v>363</v>
      </c>
      <c r="B111" s="4" t="s">
        <v>367</v>
      </c>
      <c r="C111" s="4" t="s">
        <v>293</v>
      </c>
      <c r="D111" s="2" t="s">
        <v>294</v>
      </c>
      <c r="E111" s="2" t="s">
        <v>513</v>
      </c>
      <c r="F111" s="2">
        <v>2</v>
      </c>
      <c r="G111" s="2" t="s">
        <v>333</v>
      </c>
      <c r="H111" s="2"/>
      <c r="I111" s="36"/>
      <c r="J111" s="3">
        <v>0.68</v>
      </c>
      <c r="K111" s="3">
        <f>J111*F111</f>
        <v>1.36</v>
      </c>
      <c r="L111" s="2" t="s">
        <v>190</v>
      </c>
      <c r="M111" s="2">
        <v>2</v>
      </c>
      <c r="N111" s="2">
        <f t="shared" si="35"/>
        <v>4</v>
      </c>
      <c r="O111" s="2" t="s">
        <v>193</v>
      </c>
      <c r="P111" s="2"/>
      <c r="Q111" s="16"/>
      <c r="R111" s="28" t="s">
        <v>295</v>
      </c>
      <c r="S111" s="16"/>
      <c r="T111" s="2" t="str">
        <f t="shared" si="50"/>
        <v>[2]</v>
      </c>
      <c r="U111" s="2">
        <f t="shared" si="51"/>
        <v>2</v>
      </c>
      <c r="V111" s="2"/>
      <c r="W111" s="2"/>
      <c r="X111" s="2"/>
      <c r="Y111" s="2">
        <v>2</v>
      </c>
      <c r="Z111" s="4">
        <v>2</v>
      </c>
      <c r="AA111" s="2">
        <f t="shared" ref="AA111:AA114" si="59">IF(SUM(T111:Y111)&gt;Z111, SUM(T111:Y111)-Z111, 0)</f>
        <v>2</v>
      </c>
      <c r="AC111" s="53">
        <f t="shared" si="39"/>
        <v>1.36</v>
      </c>
    </row>
    <row r="112" spans="1:29" x14ac:dyDescent="0.25">
      <c r="A112" s="2" t="s">
        <v>363</v>
      </c>
      <c r="B112" s="4" t="s">
        <v>367</v>
      </c>
      <c r="C112" s="4" t="s">
        <v>296</v>
      </c>
      <c r="D112" s="2" t="s">
        <v>294</v>
      </c>
      <c r="E112" s="2" t="s">
        <v>514</v>
      </c>
      <c r="F112" s="2">
        <f>F111*13</f>
        <v>26</v>
      </c>
      <c r="G112" s="2" t="s">
        <v>333</v>
      </c>
      <c r="H112" s="2"/>
      <c r="I112" s="36"/>
      <c r="J112" s="3">
        <v>0.1</v>
      </c>
      <c r="K112" s="3">
        <f>J112*F112</f>
        <v>2.6</v>
      </c>
      <c r="L112" s="2" t="s">
        <v>190</v>
      </c>
      <c r="M112" s="2">
        <v>0</v>
      </c>
      <c r="N112" s="2">
        <f t="shared" si="35"/>
        <v>0</v>
      </c>
      <c r="O112" s="2" t="s">
        <v>193</v>
      </c>
      <c r="P112" s="2"/>
      <c r="Q112" s="16"/>
      <c r="R112" s="28" t="s">
        <v>297</v>
      </c>
      <c r="S112" s="16"/>
      <c r="T112" s="2" t="str">
        <f t="shared" si="50"/>
        <v>[26]</v>
      </c>
      <c r="U112" s="2">
        <f t="shared" si="51"/>
        <v>26</v>
      </c>
      <c r="V112" s="2"/>
      <c r="W112" s="2"/>
      <c r="X112" s="2"/>
      <c r="Y112" s="2">
        <v>26</v>
      </c>
      <c r="Z112" s="4">
        <v>70</v>
      </c>
      <c r="AA112" s="2">
        <f t="shared" si="59"/>
        <v>0</v>
      </c>
      <c r="AC112" s="53" t="str">
        <f t="shared" si="39"/>
        <v/>
      </c>
    </row>
    <row r="113" spans="1:29" x14ac:dyDescent="0.25">
      <c r="A113" s="2" t="s">
        <v>363</v>
      </c>
      <c r="B113" s="4" t="s">
        <v>367</v>
      </c>
      <c r="C113" s="4" t="s">
        <v>298</v>
      </c>
      <c r="D113" s="2" t="s">
        <v>294</v>
      </c>
      <c r="E113" s="2" t="s">
        <v>515</v>
      </c>
      <c r="F113" s="2">
        <v>2</v>
      </c>
      <c r="G113" s="2" t="s">
        <v>333</v>
      </c>
      <c r="H113" s="2"/>
      <c r="I113" s="36"/>
      <c r="J113" s="3">
        <v>0.75</v>
      </c>
      <c r="K113" s="3">
        <f>J113*F113</f>
        <v>1.5</v>
      </c>
      <c r="L113" s="2" t="s">
        <v>190</v>
      </c>
      <c r="M113" s="2">
        <v>2</v>
      </c>
      <c r="N113" s="2">
        <f t="shared" si="35"/>
        <v>4</v>
      </c>
      <c r="O113" s="2" t="s">
        <v>193</v>
      </c>
      <c r="P113" s="2"/>
      <c r="Q113" s="16"/>
      <c r="R113" s="28" t="s">
        <v>299</v>
      </c>
      <c r="S113" s="16"/>
      <c r="T113" s="2"/>
      <c r="U113" s="2"/>
      <c r="V113" s="2" t="str">
        <f t="shared" si="50"/>
        <v>[2]</v>
      </c>
      <c r="W113" s="2">
        <f t="shared" si="51"/>
        <v>2</v>
      </c>
      <c r="X113" s="2"/>
      <c r="Y113" s="2">
        <v>2</v>
      </c>
      <c r="Z113" s="4">
        <v>4</v>
      </c>
      <c r="AA113" s="2">
        <f t="shared" si="59"/>
        <v>0</v>
      </c>
      <c r="AC113" s="53" t="str">
        <f t="shared" si="39"/>
        <v/>
      </c>
    </row>
    <row r="114" spans="1:29" x14ac:dyDescent="0.25">
      <c r="A114" s="2" t="s">
        <v>363</v>
      </c>
      <c r="B114" s="4" t="s">
        <v>367</v>
      </c>
      <c r="C114" s="4" t="s">
        <v>300</v>
      </c>
      <c r="D114" s="2" t="s">
        <v>294</v>
      </c>
      <c r="E114" s="2" t="s">
        <v>516</v>
      </c>
      <c r="F114" s="2">
        <f>F113*13</f>
        <v>26</v>
      </c>
      <c r="G114" s="2" t="s">
        <v>333</v>
      </c>
      <c r="H114" s="2"/>
      <c r="I114" s="36"/>
      <c r="J114" s="3">
        <v>0.1</v>
      </c>
      <c r="K114" s="3">
        <f>J114*F114</f>
        <v>2.6</v>
      </c>
      <c r="L114" s="2" t="s">
        <v>190</v>
      </c>
      <c r="M114" s="2">
        <v>0</v>
      </c>
      <c r="N114" s="2">
        <f t="shared" si="35"/>
        <v>0</v>
      </c>
      <c r="O114" s="2" t="s">
        <v>193</v>
      </c>
      <c r="P114" s="2"/>
      <c r="Q114" s="16"/>
      <c r="R114" s="28" t="s">
        <v>301</v>
      </c>
      <c r="S114" s="16"/>
      <c r="T114" s="2"/>
      <c r="U114" s="2"/>
      <c r="V114" s="2" t="str">
        <f t="shared" si="50"/>
        <v>[26]</v>
      </c>
      <c r="W114" s="2">
        <f t="shared" si="51"/>
        <v>26</v>
      </c>
      <c r="X114" s="2"/>
      <c r="Y114" s="2">
        <v>26</v>
      </c>
      <c r="Z114" s="4">
        <v>70</v>
      </c>
      <c r="AA114" s="2">
        <f t="shared" si="59"/>
        <v>0</v>
      </c>
      <c r="AC114" s="53" t="str">
        <f t="shared" si="39"/>
        <v/>
      </c>
    </row>
    <row r="115" spans="1:29" x14ac:dyDescent="0.25">
      <c r="R115"/>
      <c r="AC115" s="53" t="str">
        <f t="shared" si="39"/>
        <v/>
      </c>
    </row>
    <row r="116" spans="1:29" s="36" customFormat="1" x14ac:dyDescent="0.25">
      <c r="A116" s="2" t="s">
        <v>363</v>
      </c>
      <c r="B116" s="4" t="s">
        <v>367</v>
      </c>
      <c r="C116" s="4" t="s">
        <v>512</v>
      </c>
      <c r="D116" s="2" t="s">
        <v>497</v>
      </c>
      <c r="E116" s="2" t="s">
        <v>502</v>
      </c>
      <c r="F116" s="2">
        <v>8</v>
      </c>
      <c r="G116" s="2" t="s">
        <v>333</v>
      </c>
      <c r="H116" s="2"/>
      <c r="J116" s="3">
        <v>0.15</v>
      </c>
      <c r="K116" s="3">
        <f>J116*F116</f>
        <v>1.2</v>
      </c>
      <c r="L116" s="2" t="s">
        <v>190</v>
      </c>
      <c r="M116" s="2">
        <v>1</v>
      </c>
      <c r="N116" s="2">
        <f t="shared" ref="N116:N119" si="60">F116*M116</f>
        <v>8</v>
      </c>
      <c r="O116" s="2" t="s">
        <v>193</v>
      </c>
      <c r="P116" s="2"/>
      <c r="Q116" s="16"/>
      <c r="R116" s="28" t="s">
        <v>500</v>
      </c>
      <c r="S116" s="16"/>
      <c r="T116" s="2" t="str">
        <f t="shared" si="50"/>
        <v>[8]</v>
      </c>
      <c r="U116" s="2">
        <f t="shared" si="51"/>
        <v>8</v>
      </c>
      <c r="V116" s="2"/>
      <c r="W116" s="2"/>
      <c r="X116" s="2"/>
      <c r="Y116" s="2"/>
      <c r="Z116" s="4"/>
      <c r="AA116" s="2">
        <f t="shared" ref="AA116:AA120" si="61">IF(SUM(T116:Y116)&gt;Z116, SUM(T116:Y116)-Z116, 0)</f>
        <v>8</v>
      </c>
      <c r="AC116" s="53">
        <f t="shared" si="39"/>
        <v>1.2</v>
      </c>
    </row>
    <row r="117" spans="1:29" s="36" customFormat="1" x14ac:dyDescent="0.25">
      <c r="A117" s="2" t="s">
        <v>363</v>
      </c>
      <c r="B117" s="4" t="s">
        <v>367</v>
      </c>
      <c r="C117" s="4" t="s">
        <v>511</v>
      </c>
      <c r="D117" s="2" t="s">
        <v>497</v>
      </c>
      <c r="E117" s="2" t="s">
        <v>507</v>
      </c>
      <c r="F117" s="2">
        <v>5</v>
      </c>
      <c r="G117" s="2" t="s">
        <v>333</v>
      </c>
      <c r="H117" s="2"/>
      <c r="J117" s="3">
        <v>0.15</v>
      </c>
      <c r="K117" s="3">
        <f>J117*F117</f>
        <v>0.75</v>
      </c>
      <c r="L117" s="2" t="s">
        <v>190</v>
      </c>
      <c r="M117" s="2">
        <v>0</v>
      </c>
      <c r="N117" s="2">
        <f t="shared" si="60"/>
        <v>0</v>
      </c>
      <c r="O117" s="2" t="s">
        <v>193</v>
      </c>
      <c r="P117" s="2"/>
      <c r="Q117" s="16"/>
      <c r="R117" s="28" t="s">
        <v>508</v>
      </c>
      <c r="S117" s="16"/>
      <c r="T117" s="2" t="str">
        <f t="shared" ref="T117:T126" si="62">"["&amp;$F117&amp;"]"</f>
        <v>[5]</v>
      </c>
      <c r="U117" s="2">
        <f t="shared" ref="U117:U126" si="63">$F117</f>
        <v>5</v>
      </c>
      <c r="V117" s="2"/>
      <c r="W117" s="2"/>
      <c r="X117" s="2"/>
      <c r="Y117" s="2"/>
      <c r="Z117" s="4"/>
      <c r="AA117" s="2">
        <f t="shared" si="61"/>
        <v>5</v>
      </c>
      <c r="AC117" s="53">
        <f t="shared" si="39"/>
        <v>0.75</v>
      </c>
    </row>
    <row r="118" spans="1:29" s="36" customFormat="1" x14ac:dyDescent="0.25">
      <c r="A118" s="2" t="s">
        <v>363</v>
      </c>
      <c r="B118" s="4" t="s">
        <v>367</v>
      </c>
      <c r="C118" s="4" t="s">
        <v>509</v>
      </c>
      <c r="D118" s="2" t="s">
        <v>497</v>
      </c>
      <c r="E118" s="2" t="s">
        <v>501</v>
      </c>
      <c r="F118" s="2">
        <v>4</v>
      </c>
      <c r="G118" s="2" t="s">
        <v>333</v>
      </c>
      <c r="H118" s="2"/>
      <c r="J118" s="3">
        <v>0.25</v>
      </c>
      <c r="K118" s="3">
        <f>J118*F118</f>
        <v>1</v>
      </c>
      <c r="L118" s="2" t="s">
        <v>190</v>
      </c>
      <c r="M118" s="2">
        <v>1</v>
      </c>
      <c r="N118" s="2">
        <f t="shared" si="60"/>
        <v>4</v>
      </c>
      <c r="O118" s="2" t="s">
        <v>193</v>
      </c>
      <c r="P118" s="2"/>
      <c r="Q118" s="16"/>
      <c r="R118" s="28" t="s">
        <v>504</v>
      </c>
      <c r="S118" s="16"/>
      <c r="T118" s="2" t="str">
        <f t="shared" si="62"/>
        <v>[4]</v>
      </c>
      <c r="U118" s="2">
        <f t="shared" si="63"/>
        <v>4</v>
      </c>
      <c r="V118" s="2"/>
      <c r="W118" s="2"/>
      <c r="X118" s="2"/>
      <c r="Y118" s="2"/>
      <c r="Z118" s="4"/>
      <c r="AA118" s="2">
        <f t="shared" si="61"/>
        <v>4</v>
      </c>
      <c r="AC118" s="53">
        <f t="shared" si="39"/>
        <v>1</v>
      </c>
    </row>
    <row r="119" spans="1:29" s="36" customFormat="1" x14ac:dyDescent="0.25">
      <c r="A119" s="2" t="s">
        <v>363</v>
      </c>
      <c r="B119" s="4" t="s">
        <v>367</v>
      </c>
      <c r="C119" s="4" t="s">
        <v>510</v>
      </c>
      <c r="D119" s="2" t="s">
        <v>497</v>
      </c>
      <c r="E119" s="2" t="s">
        <v>506</v>
      </c>
      <c r="F119" s="2">
        <v>4</v>
      </c>
      <c r="G119" s="2" t="s">
        <v>333</v>
      </c>
      <c r="H119" s="2"/>
      <c r="J119" s="3">
        <v>0.2</v>
      </c>
      <c r="K119" s="3">
        <f>J119*F119</f>
        <v>0.8</v>
      </c>
      <c r="L119" s="2" t="s">
        <v>190</v>
      </c>
      <c r="M119" s="2">
        <v>0</v>
      </c>
      <c r="N119" s="2">
        <f t="shared" si="60"/>
        <v>0</v>
      </c>
      <c r="O119" s="2" t="s">
        <v>193</v>
      </c>
      <c r="P119" s="2"/>
      <c r="Q119" s="16"/>
      <c r="R119" s="28" t="s">
        <v>505</v>
      </c>
      <c r="S119" s="16"/>
      <c r="T119" s="2" t="str">
        <f t="shared" si="62"/>
        <v>[4]</v>
      </c>
      <c r="U119" s="2">
        <f t="shared" si="63"/>
        <v>4</v>
      </c>
      <c r="V119" s="2"/>
      <c r="W119" s="2"/>
      <c r="X119" s="2"/>
      <c r="Y119" s="2"/>
      <c r="Z119" s="4"/>
      <c r="AA119" s="2">
        <f t="shared" si="61"/>
        <v>4</v>
      </c>
      <c r="AC119" s="53">
        <f t="shared" si="39"/>
        <v>0.8</v>
      </c>
    </row>
    <row r="120" spans="1:29" s="36" customFormat="1" x14ac:dyDescent="0.25">
      <c r="A120" s="2" t="s">
        <v>363</v>
      </c>
      <c r="B120" s="4" t="s">
        <v>367</v>
      </c>
      <c r="C120" s="4" t="s">
        <v>498</v>
      </c>
      <c r="D120" s="2" t="s">
        <v>497</v>
      </c>
      <c r="E120" s="2" t="s">
        <v>503</v>
      </c>
      <c r="F120" s="2">
        <f>4*F116+6*F118</f>
        <v>56</v>
      </c>
      <c r="G120" s="2" t="s">
        <v>333</v>
      </c>
      <c r="H120" s="2"/>
      <c r="J120" s="3">
        <v>0.05</v>
      </c>
      <c r="K120" s="3">
        <f>J120*F120</f>
        <v>2.8000000000000003</v>
      </c>
      <c r="L120" s="2" t="s">
        <v>190</v>
      </c>
      <c r="M120" s="2">
        <v>0</v>
      </c>
      <c r="N120" s="2">
        <f t="shared" ref="N120" si="64">F120*M120</f>
        <v>0</v>
      </c>
      <c r="O120" s="2" t="s">
        <v>193</v>
      </c>
      <c r="P120" s="2"/>
      <c r="Q120" s="16"/>
      <c r="R120" s="28" t="s">
        <v>499</v>
      </c>
      <c r="S120" s="16"/>
      <c r="T120" s="2" t="str">
        <f t="shared" si="62"/>
        <v>[56]</v>
      </c>
      <c r="U120" s="2">
        <f t="shared" si="63"/>
        <v>56</v>
      </c>
      <c r="V120" s="2"/>
      <c r="W120" s="2"/>
      <c r="X120" s="2"/>
      <c r="Y120" s="2"/>
      <c r="Z120" s="4"/>
      <c r="AA120" s="2">
        <f t="shared" si="61"/>
        <v>56</v>
      </c>
      <c r="AC120" s="53">
        <f t="shared" si="39"/>
        <v>2.8000000000000003</v>
      </c>
    </row>
    <row r="121" spans="1:29" s="36" customFormat="1" x14ac:dyDescent="0.25">
      <c r="T121"/>
      <c r="U121"/>
      <c r="V121"/>
      <c r="W121"/>
      <c r="X121"/>
      <c r="Y121"/>
      <c r="Z121"/>
      <c r="AA121"/>
      <c r="AC121" s="53" t="str">
        <f t="shared" si="39"/>
        <v/>
      </c>
    </row>
    <row r="122" spans="1:29" s="36" customFormat="1" x14ac:dyDescent="0.25">
      <c r="A122" s="2" t="s">
        <v>363</v>
      </c>
      <c r="B122" s="4" t="s">
        <v>367</v>
      </c>
      <c r="C122" s="4" t="s">
        <v>517</v>
      </c>
      <c r="D122" s="2"/>
      <c r="E122" s="2"/>
      <c r="F122" s="2">
        <v>1</v>
      </c>
      <c r="G122" s="2" t="s">
        <v>333</v>
      </c>
      <c r="H122" s="2"/>
      <c r="J122" s="3">
        <v>0.5</v>
      </c>
      <c r="K122" s="3">
        <f>J122*F122</f>
        <v>0.5</v>
      </c>
      <c r="L122" s="2" t="s">
        <v>192</v>
      </c>
      <c r="M122" s="2">
        <v>3</v>
      </c>
      <c r="N122" s="2">
        <f t="shared" ref="N122:N126" si="65">F122*M122</f>
        <v>3</v>
      </c>
      <c r="O122" s="2" t="s">
        <v>193</v>
      </c>
      <c r="P122" s="2"/>
      <c r="Q122" s="16"/>
      <c r="R122" s="28"/>
      <c r="S122" s="16"/>
      <c r="T122" s="2" t="str">
        <f t="shared" si="62"/>
        <v>[1]</v>
      </c>
      <c r="U122" s="2">
        <f t="shared" si="63"/>
        <v>1</v>
      </c>
      <c r="V122" s="2"/>
      <c r="W122" s="2"/>
      <c r="X122" s="2"/>
      <c r="Y122" s="2"/>
      <c r="Z122" s="4"/>
      <c r="AA122" s="2">
        <f t="shared" ref="AA122:AA126" si="66">IF(SUM(T122:Y122)&gt;Z122, SUM(T122:Y122)-Z122, 0)</f>
        <v>1</v>
      </c>
      <c r="AC122" s="53">
        <f t="shared" si="39"/>
        <v>0.5</v>
      </c>
    </row>
    <row r="123" spans="1:29" s="36" customFormat="1" x14ac:dyDescent="0.25">
      <c r="A123" s="2" t="s">
        <v>363</v>
      </c>
      <c r="B123" s="4" t="s">
        <v>367</v>
      </c>
      <c r="C123" s="4" t="s">
        <v>518</v>
      </c>
      <c r="D123" s="2"/>
      <c r="E123" s="2"/>
      <c r="F123" s="2">
        <v>1</v>
      </c>
      <c r="G123" s="2" t="s">
        <v>333</v>
      </c>
      <c r="H123" s="2"/>
      <c r="J123" s="3">
        <v>0.5</v>
      </c>
      <c r="K123" s="3">
        <f>J123*F123</f>
        <v>0.5</v>
      </c>
      <c r="L123" s="2" t="s">
        <v>192</v>
      </c>
      <c r="M123" s="2">
        <v>1</v>
      </c>
      <c r="N123" s="2">
        <f t="shared" si="65"/>
        <v>1</v>
      </c>
      <c r="O123" s="2" t="s">
        <v>193</v>
      </c>
      <c r="P123" s="2"/>
      <c r="Q123" s="16"/>
      <c r="R123" s="28"/>
      <c r="S123" s="16"/>
      <c r="T123" s="2" t="str">
        <f t="shared" si="62"/>
        <v>[1]</v>
      </c>
      <c r="U123" s="2">
        <f t="shared" si="63"/>
        <v>1</v>
      </c>
      <c r="V123" s="2"/>
      <c r="W123" s="2"/>
      <c r="X123" s="2"/>
      <c r="Y123" s="2"/>
      <c r="Z123" s="4"/>
      <c r="AA123" s="2">
        <f t="shared" si="66"/>
        <v>1</v>
      </c>
      <c r="AC123" s="53">
        <f t="shared" si="39"/>
        <v>0.5</v>
      </c>
    </row>
    <row r="124" spans="1:29" s="36" customFormat="1" x14ac:dyDescent="0.25">
      <c r="A124" s="2" t="s">
        <v>363</v>
      </c>
      <c r="B124" s="4" t="s">
        <v>367</v>
      </c>
      <c r="C124" s="4" t="s">
        <v>523</v>
      </c>
      <c r="D124" s="2"/>
      <c r="E124" s="2" t="s">
        <v>524</v>
      </c>
      <c r="F124" s="2">
        <v>1</v>
      </c>
      <c r="G124" s="2" t="s">
        <v>333</v>
      </c>
      <c r="H124" s="2"/>
      <c r="J124" s="3">
        <v>0.5</v>
      </c>
      <c r="K124" s="3">
        <f t="shared" ref="K124:K126" si="67">J124*F124</f>
        <v>0.5</v>
      </c>
      <c r="L124" s="2" t="s">
        <v>192</v>
      </c>
      <c r="M124" s="2">
        <v>2</v>
      </c>
      <c r="N124" s="2">
        <f t="shared" si="65"/>
        <v>2</v>
      </c>
      <c r="O124" s="2" t="s">
        <v>193</v>
      </c>
      <c r="P124" s="2"/>
      <c r="Q124" s="16"/>
      <c r="R124" s="28"/>
      <c r="S124" s="16"/>
      <c r="T124" s="2" t="str">
        <f t="shared" si="62"/>
        <v>[1]</v>
      </c>
      <c r="U124" s="2">
        <f t="shared" si="63"/>
        <v>1</v>
      </c>
      <c r="V124" s="2"/>
      <c r="W124" s="2"/>
      <c r="X124" s="2"/>
      <c r="Y124" s="2"/>
      <c r="Z124" s="4"/>
      <c r="AA124" s="2">
        <f t="shared" si="66"/>
        <v>1</v>
      </c>
      <c r="AC124" s="53">
        <f t="shared" si="39"/>
        <v>0.5</v>
      </c>
    </row>
    <row r="125" spans="1:29" s="36" customFormat="1" x14ac:dyDescent="0.25">
      <c r="A125" s="2" t="s">
        <v>363</v>
      </c>
      <c r="B125" s="4" t="s">
        <v>367</v>
      </c>
      <c r="C125" s="4" t="s">
        <v>525</v>
      </c>
      <c r="D125" s="2"/>
      <c r="E125" s="2" t="s">
        <v>524</v>
      </c>
      <c r="F125" s="2">
        <v>1</v>
      </c>
      <c r="G125" s="2" t="s">
        <v>333</v>
      </c>
      <c r="H125" s="2"/>
      <c r="J125" s="3">
        <v>0.5</v>
      </c>
      <c r="K125" s="3">
        <f t="shared" si="67"/>
        <v>0.5</v>
      </c>
      <c r="L125" s="2" t="s">
        <v>192</v>
      </c>
      <c r="M125" s="2">
        <v>1</v>
      </c>
      <c r="N125" s="2">
        <f t="shared" si="65"/>
        <v>1</v>
      </c>
      <c r="O125" s="2" t="s">
        <v>193</v>
      </c>
      <c r="P125" s="2"/>
      <c r="Q125" s="16"/>
      <c r="R125" s="28"/>
      <c r="S125" s="16"/>
      <c r="T125" s="2" t="str">
        <f t="shared" si="62"/>
        <v>[1]</v>
      </c>
      <c r="U125" s="2">
        <f t="shared" si="63"/>
        <v>1</v>
      </c>
      <c r="V125" s="2"/>
      <c r="W125" s="2"/>
      <c r="X125" s="2"/>
      <c r="Y125" s="2"/>
      <c r="Z125" s="4"/>
      <c r="AA125" s="2">
        <f t="shared" si="66"/>
        <v>1</v>
      </c>
      <c r="AC125" s="53">
        <f t="shared" si="39"/>
        <v>0.5</v>
      </c>
    </row>
    <row r="126" spans="1:29" s="36" customFormat="1" x14ac:dyDescent="0.25">
      <c r="A126" s="2" t="s">
        <v>363</v>
      </c>
      <c r="B126" s="4" t="s">
        <v>367</v>
      </c>
      <c r="C126" s="4" t="s">
        <v>526</v>
      </c>
      <c r="D126" s="2"/>
      <c r="E126" s="2" t="s">
        <v>524</v>
      </c>
      <c r="F126" s="2">
        <v>1</v>
      </c>
      <c r="G126" s="2" t="s">
        <v>333</v>
      </c>
      <c r="H126" s="2"/>
      <c r="J126" s="3">
        <v>0.5</v>
      </c>
      <c r="K126" s="3">
        <f t="shared" si="67"/>
        <v>0.5</v>
      </c>
      <c r="L126" s="2" t="s">
        <v>192</v>
      </c>
      <c r="M126" s="2">
        <v>1</v>
      </c>
      <c r="N126" s="2">
        <f t="shared" si="65"/>
        <v>1</v>
      </c>
      <c r="O126" s="2" t="s">
        <v>193</v>
      </c>
      <c r="P126" s="2"/>
      <c r="Q126" s="16"/>
      <c r="R126" s="28"/>
      <c r="S126" s="16"/>
      <c r="T126" s="2" t="str">
        <f t="shared" si="62"/>
        <v>[1]</v>
      </c>
      <c r="U126" s="2">
        <f t="shared" si="63"/>
        <v>1</v>
      </c>
      <c r="V126" s="2"/>
      <c r="W126" s="2"/>
      <c r="X126" s="2"/>
      <c r="Y126" s="2"/>
      <c r="Z126" s="4"/>
      <c r="AA126" s="2">
        <f t="shared" si="66"/>
        <v>1</v>
      </c>
      <c r="AC126" s="53">
        <f t="shared" si="39"/>
        <v>0.5</v>
      </c>
    </row>
    <row r="127" spans="1:29" s="36" customFormat="1" x14ac:dyDescent="0.25">
      <c r="A127" s="14"/>
      <c r="B127" s="15"/>
      <c r="C127" s="15"/>
      <c r="D127" s="14"/>
      <c r="E127" s="14"/>
      <c r="F127" s="14"/>
      <c r="G127" s="14"/>
      <c r="H127" s="14"/>
      <c r="J127" s="16"/>
      <c r="K127" s="16"/>
      <c r="L127" s="14"/>
      <c r="M127" s="14"/>
      <c r="N127" s="14"/>
      <c r="O127" s="14"/>
      <c r="P127" s="14"/>
      <c r="Q127" s="16"/>
      <c r="R127" s="34"/>
      <c r="S127" s="16"/>
      <c r="T127" s="16"/>
      <c r="V127" s="34"/>
    </row>
    <row r="128" spans="1:29" x14ac:dyDescent="0.25">
      <c r="K128" s="5" t="s">
        <v>200</v>
      </c>
      <c r="N128" s="5" t="s">
        <v>200</v>
      </c>
      <c r="T128" s="37"/>
      <c r="U128" s="37"/>
      <c r="V128" s="37"/>
      <c r="W128" s="37"/>
      <c r="X128" s="37"/>
      <c r="Y128" s="37"/>
      <c r="AA128" s="37" t="s">
        <v>200</v>
      </c>
    </row>
    <row r="129" spans="11:27" x14ac:dyDescent="0.25">
      <c r="K129" s="22">
        <f>SUM(K1:K128)</f>
        <v>4492.5427999999984</v>
      </c>
      <c r="N129" s="23">
        <f>SUM(N1:N128)</f>
        <v>2113</v>
      </c>
      <c r="T129" s="22"/>
      <c r="U129" s="22"/>
      <c r="V129" s="22"/>
      <c r="W129" s="22"/>
      <c r="X129" s="22"/>
      <c r="Y129" s="22"/>
      <c r="AA129" s="22">
        <f>SUMPRODUCT($J2:$J127, AA2:AA127)</f>
        <v>2032.4407999999999</v>
      </c>
    </row>
  </sheetData>
  <conditionalFormatting sqref="AA130:AA1048576 AA1:AA19 AA60:AA71 AA73:AA77 AA80:AA102 AA106:AA127 AA50 AA26:AA34 AA36:AA48">
    <cfRule type="cellIs" dxfId="10" priority="16" operator="greaterThan">
      <formula>0</formula>
    </cfRule>
  </conditionalFormatting>
  <conditionalFormatting sqref="AA55:AA59">
    <cfRule type="cellIs" dxfId="9" priority="15" operator="greaterThan">
      <formula>0</formula>
    </cfRule>
  </conditionalFormatting>
  <conditionalFormatting sqref="AA20:AA25">
    <cfRule type="cellIs" dxfId="8" priority="14" operator="greaterThan">
      <formula>0</formula>
    </cfRule>
  </conditionalFormatting>
  <conditionalFormatting sqref="AA72">
    <cfRule type="cellIs" dxfId="7" priority="11" operator="greaterThan">
      <formula>0</formula>
    </cfRule>
  </conditionalFormatting>
  <conditionalFormatting sqref="AA78:AA79">
    <cfRule type="cellIs" dxfId="6" priority="10" operator="greaterThan">
      <formula>0</formula>
    </cfRule>
  </conditionalFormatting>
  <conditionalFormatting sqref="AA103:AA104">
    <cfRule type="cellIs" dxfId="5" priority="9" operator="greaterThan">
      <formula>0</formula>
    </cfRule>
  </conditionalFormatting>
  <conditionalFormatting sqref="AA52">
    <cfRule type="cellIs" dxfId="4" priority="3" operator="greaterThan">
      <formula>0</formula>
    </cfRule>
  </conditionalFormatting>
  <conditionalFormatting sqref="AA53">
    <cfRule type="cellIs" dxfId="3" priority="2" operator="greaterThan">
      <formula>0</formula>
    </cfRule>
  </conditionalFormatting>
  <conditionalFormatting sqref="AA49">
    <cfRule type="cellIs" dxfId="2" priority="5" operator="greaterThan">
      <formula>0</formula>
    </cfRule>
  </conditionalFormatting>
  <conditionalFormatting sqref="AA51">
    <cfRule type="cellIs" dxfId="1" priority="4" operator="greaterThan">
      <formula>0</formula>
    </cfRule>
  </conditionalFormatting>
  <conditionalFormatting sqref="AA35">
    <cfRule type="cellIs" dxfId="0" priority="1" operator="greaterThan">
      <formula>0</formula>
    </cfRule>
  </conditionalFormatting>
  <hyperlinks>
    <hyperlink ref="R34" r:id="rId1"/>
    <hyperlink ref="R26" r:id="rId2"/>
    <hyperlink ref="R72" r:id="rId3"/>
    <hyperlink ref="R94" r:id="rId4"/>
    <hyperlink ref="R111" r:id="rId5"/>
    <hyperlink ref="R112" r:id="rId6"/>
    <hyperlink ref="R113" r:id="rId7"/>
    <hyperlink ref="R114" r:id="rId8"/>
    <hyperlink ref="R103" r:id="rId9"/>
    <hyperlink ref="R95" r:id="rId10"/>
    <hyperlink ref="R92" r:id="rId11"/>
    <hyperlink ref="R93" r:id="rId12"/>
    <hyperlink ref="R51" r:id="rId13"/>
    <hyperlink ref="R52" r:id="rId14"/>
    <hyperlink ref="R16" r:id="rId15"/>
    <hyperlink ref="R28" r:id="rId16"/>
    <hyperlink ref="R20" r:id="rId17"/>
    <hyperlink ref="R21" r:id="rId18"/>
    <hyperlink ref="R29" r:id="rId19"/>
    <hyperlink ref="R24" r:id="rId20"/>
    <hyperlink ref="R32" r:id="rId21"/>
    <hyperlink ref="R63" r:id="rId22"/>
    <hyperlink ref="R40" r:id="rId23"/>
    <hyperlink ref="R42" r:id="rId24"/>
    <hyperlink ref="R43" r:id="rId25"/>
    <hyperlink ref="R37" r:id="rId26"/>
    <hyperlink ref="R38" r:id="rId27"/>
    <hyperlink ref="R64" r:id="rId28"/>
    <hyperlink ref="R67" r:id="rId29"/>
    <hyperlink ref="R66" r:id="rId30"/>
    <hyperlink ref="R69" r:id="rId31"/>
    <hyperlink ref="R61" r:id="rId32"/>
    <hyperlink ref="R49" r:id="rId33"/>
    <hyperlink ref="R45" r:id="rId34"/>
    <hyperlink ref="R47" r:id="rId35"/>
    <hyperlink ref="R33" r:id="rId36"/>
    <hyperlink ref="R25" r:id="rId37"/>
    <hyperlink ref="R31" r:id="rId38"/>
    <hyperlink ref="R23" r:id="rId39"/>
    <hyperlink ref="R30" r:id="rId40"/>
    <hyperlink ref="R22" r:id="rId41"/>
    <hyperlink ref="R11" r:id="rId42"/>
    <hyperlink ref="R73" r:id="rId43"/>
    <hyperlink ref="R82" r:id="rId44"/>
    <hyperlink ref="R18" r:id="rId45"/>
    <hyperlink ref="R97" r:id="rId46"/>
    <hyperlink ref="R84" r:id="rId47"/>
    <hyperlink ref="R85" r:id="rId48"/>
    <hyperlink ref="R86" r:id="rId49"/>
    <hyperlink ref="R41" r:id="rId50"/>
    <hyperlink ref="R120" r:id="rId51"/>
    <hyperlink ref="R116" r:id="rId52"/>
    <hyperlink ref="R118" r:id="rId53"/>
    <hyperlink ref="R119" r:id="rId54"/>
    <hyperlink ref="R117" r:id="rId55"/>
    <hyperlink ref="R98:R101" r:id="rId56" display="http://hobbyking.com/hobbyking/store/__43715__JST_SH_Servo_Plug_Set_Futaba_Gold_Plated_10pairs_set_US_Warehouse_.html"/>
    <hyperlink ref="R68" r:id="rId57"/>
    <hyperlink ref="R55" r:id="rId58"/>
    <hyperlink ref="R104" r:id="rId59"/>
    <hyperlink ref="R39" r:id="rId60"/>
    <hyperlink ref="R17" r:id="rId61"/>
    <hyperlink ref="R53" r:id="rId62"/>
    <hyperlink ref="R57" r:id="rId63"/>
    <hyperlink ref="R58" r:id="rId64"/>
    <hyperlink ref="R59" r:id="rId65"/>
    <hyperlink ref="R35" r:id="rId66"/>
  </hyperlinks>
  <pageMargins left="0.7" right="0.7" top="0.75" bottom="0.75" header="0.3" footer="0.3"/>
  <pageSetup scale="27" orientation="landscape" r:id="rId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37" sqref="K37"/>
    </sheetView>
  </sheetViews>
  <sheetFormatPr defaultRowHeight="15" x14ac:dyDescent="0.25"/>
  <cols>
    <col min="1" max="1" width="31.85546875" bestFit="1" customWidth="1"/>
    <col min="2" max="2" width="14.7109375" bestFit="1" customWidth="1"/>
    <col min="3" max="3" width="36.28515625" bestFit="1" customWidth="1"/>
    <col min="4" max="4" width="13.7109375" bestFit="1" customWidth="1"/>
    <col min="5" max="5" width="13.7109375" style="36" customWidth="1"/>
    <col min="6" max="6" width="53.42578125" customWidth="1"/>
    <col min="7" max="7" width="1.42578125" customWidth="1"/>
    <col min="8" max="8" width="11.140625" bestFit="1" customWidth="1"/>
    <col min="9" max="9" width="12" bestFit="1" customWidth="1"/>
    <col min="10" max="10" width="1.7109375" customWidth="1"/>
    <col min="11" max="11" width="64.140625" bestFit="1" customWidth="1"/>
  </cols>
  <sheetData>
    <row r="1" spans="1:11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332</v>
      </c>
      <c r="F1" s="25" t="s">
        <v>1</v>
      </c>
      <c r="H1" s="26" t="s">
        <v>196</v>
      </c>
      <c r="I1" s="26" t="s">
        <v>197</v>
      </c>
      <c r="K1" s="25" t="s">
        <v>318</v>
      </c>
    </row>
    <row r="3" spans="1:11" x14ac:dyDescent="0.25">
      <c r="A3" s="4" t="s">
        <v>78</v>
      </c>
      <c r="B3" s="2" t="s">
        <v>71</v>
      </c>
      <c r="C3" s="2" t="s">
        <v>2</v>
      </c>
      <c r="D3" s="2">
        <v>2</v>
      </c>
      <c r="E3" s="2" t="s">
        <v>333</v>
      </c>
      <c r="F3" s="2" t="s">
        <v>214</v>
      </c>
      <c r="H3" s="3">
        <v>15</v>
      </c>
      <c r="I3" s="3">
        <f>D3*H3</f>
        <v>30</v>
      </c>
      <c r="K3" s="28"/>
    </row>
    <row r="4" spans="1:11" x14ac:dyDescent="0.25">
      <c r="A4" s="4" t="s">
        <v>120</v>
      </c>
      <c r="B4" s="2" t="s">
        <v>74</v>
      </c>
      <c r="C4" s="2">
        <v>530</v>
      </c>
      <c r="D4" s="2">
        <v>3</v>
      </c>
      <c r="E4" s="2" t="s">
        <v>334</v>
      </c>
      <c r="F4" s="2" t="s">
        <v>557</v>
      </c>
      <c r="H4" s="3">
        <v>44.95</v>
      </c>
      <c r="I4" s="3">
        <f>D4*H4</f>
        <v>134.85000000000002</v>
      </c>
      <c r="K4" s="28" t="s">
        <v>319</v>
      </c>
    </row>
    <row r="5" spans="1:11" x14ac:dyDescent="0.25">
      <c r="A5" s="2" t="s">
        <v>105</v>
      </c>
      <c r="B5" s="2" t="s">
        <v>71</v>
      </c>
      <c r="C5" s="2" t="s">
        <v>2</v>
      </c>
      <c r="D5" s="2">
        <v>1</v>
      </c>
      <c r="E5" s="2" t="s">
        <v>333</v>
      </c>
      <c r="F5" s="2" t="s">
        <v>267</v>
      </c>
      <c r="H5" s="3">
        <v>200</v>
      </c>
      <c r="I5" s="3">
        <f>D5*H5</f>
        <v>200</v>
      </c>
      <c r="K5" s="28"/>
    </row>
    <row r="6" spans="1:11" x14ac:dyDescent="0.25">
      <c r="A6" s="2" t="s">
        <v>258</v>
      </c>
      <c r="B6" s="2" t="s">
        <v>74</v>
      </c>
      <c r="C6" s="2">
        <v>543</v>
      </c>
      <c r="D6" s="2">
        <v>6</v>
      </c>
      <c r="E6" s="2" t="s">
        <v>334</v>
      </c>
      <c r="F6" s="2" t="s">
        <v>556</v>
      </c>
      <c r="H6" s="3">
        <v>9.25</v>
      </c>
      <c r="I6" s="3">
        <f>D6*H6</f>
        <v>55.5</v>
      </c>
      <c r="K6" s="28" t="s">
        <v>558</v>
      </c>
    </row>
    <row r="7" spans="1:11" x14ac:dyDescent="0.25">
      <c r="A7" s="2" t="s">
        <v>259</v>
      </c>
      <c r="B7" s="2" t="s">
        <v>74</v>
      </c>
      <c r="C7" s="2">
        <v>530</v>
      </c>
      <c r="D7" s="2">
        <v>1</v>
      </c>
      <c r="E7" s="2" t="s">
        <v>334</v>
      </c>
      <c r="F7" s="2" t="s">
        <v>557</v>
      </c>
      <c r="H7" s="3">
        <v>44.95</v>
      </c>
      <c r="I7" s="3">
        <f>D7*H7</f>
        <v>44.95</v>
      </c>
      <c r="K7" s="28" t="s">
        <v>319</v>
      </c>
    </row>
    <row r="9" spans="1:11" x14ac:dyDescent="0.25">
      <c r="A9" s="2" t="s">
        <v>112</v>
      </c>
      <c r="B9" s="2" t="s">
        <v>111</v>
      </c>
      <c r="C9" s="2" t="s">
        <v>113</v>
      </c>
      <c r="D9" s="2">
        <v>1</v>
      </c>
      <c r="E9" s="2" t="s">
        <v>333</v>
      </c>
      <c r="F9" s="2" t="s">
        <v>114</v>
      </c>
      <c r="H9" s="3">
        <v>158.5</v>
      </c>
      <c r="I9" s="3">
        <f>H9*D9</f>
        <v>158.5</v>
      </c>
      <c r="K9" s="28" t="s">
        <v>331</v>
      </c>
    </row>
    <row r="10" spans="1:11" x14ac:dyDescent="0.25">
      <c r="A10" s="2" t="s">
        <v>69</v>
      </c>
      <c r="B10" s="2" t="s">
        <v>70</v>
      </c>
      <c r="C10" s="2"/>
      <c r="D10" s="2">
        <v>1</v>
      </c>
      <c r="E10" s="2" t="s">
        <v>333</v>
      </c>
      <c r="F10" s="2"/>
      <c r="H10" s="3">
        <v>48</v>
      </c>
      <c r="I10" s="3">
        <f>H10*D10</f>
        <v>48</v>
      </c>
      <c r="K10" s="28"/>
    </row>
    <row r="11" spans="1:11" x14ac:dyDescent="0.25">
      <c r="A11" s="2" t="s">
        <v>106</v>
      </c>
      <c r="B11" s="2"/>
      <c r="C11" s="2"/>
      <c r="D11" s="2">
        <v>1</v>
      </c>
      <c r="E11" s="2" t="s">
        <v>333</v>
      </c>
      <c r="F11" s="2" t="s">
        <v>118</v>
      </c>
      <c r="H11" s="3">
        <v>10.99</v>
      </c>
      <c r="I11" s="3">
        <f>D11*H11</f>
        <v>10.99</v>
      </c>
      <c r="K11" s="28" t="s">
        <v>269</v>
      </c>
    </row>
    <row r="13" spans="1:11" x14ac:dyDescent="0.25">
      <c r="A13" s="2" t="s">
        <v>121</v>
      </c>
      <c r="B13" s="2"/>
      <c r="C13" s="2"/>
      <c r="D13" s="2">
        <v>1</v>
      </c>
      <c r="E13" s="2" t="s">
        <v>333</v>
      </c>
      <c r="F13" s="2" t="s">
        <v>266</v>
      </c>
      <c r="H13" s="3">
        <v>575</v>
      </c>
      <c r="I13" s="3">
        <f>D13*H13</f>
        <v>575</v>
      </c>
      <c r="K13" s="28"/>
    </row>
    <row r="14" spans="1:11" x14ac:dyDescent="0.25">
      <c r="A14" s="2" t="s">
        <v>261</v>
      </c>
      <c r="B14" s="2" t="s">
        <v>74</v>
      </c>
      <c r="C14" s="2">
        <v>543</v>
      </c>
      <c r="D14" s="2">
        <v>3</v>
      </c>
      <c r="E14" s="2" t="s">
        <v>334</v>
      </c>
      <c r="F14" s="2" t="s">
        <v>262</v>
      </c>
      <c r="H14" s="3">
        <v>9.25</v>
      </c>
      <c r="I14" s="3">
        <f>D14*H14</f>
        <v>27.75</v>
      </c>
      <c r="K14" s="28" t="s">
        <v>558</v>
      </c>
    </row>
    <row r="15" spans="1:11" x14ac:dyDescent="0.25">
      <c r="A15" s="2" t="s">
        <v>260</v>
      </c>
      <c r="B15" s="2" t="s">
        <v>74</v>
      </c>
      <c r="C15" s="2">
        <v>530</v>
      </c>
      <c r="D15" s="2">
        <v>1</v>
      </c>
      <c r="E15" s="2" t="s">
        <v>334</v>
      </c>
      <c r="F15" s="2" t="s">
        <v>557</v>
      </c>
      <c r="H15" s="3">
        <v>44.95</v>
      </c>
      <c r="I15" s="3">
        <f>D15*H15</f>
        <v>44.95</v>
      </c>
      <c r="K15" s="28" t="s">
        <v>319</v>
      </c>
    </row>
    <row r="17" spans="1:11" x14ac:dyDescent="0.25">
      <c r="A17" s="37" t="s">
        <v>321</v>
      </c>
    </row>
    <row r="18" spans="1:11" x14ac:dyDescent="0.25">
      <c r="A18" s="2" t="s">
        <v>72</v>
      </c>
      <c r="B18" s="2" t="s">
        <v>74</v>
      </c>
      <c r="C18" s="2">
        <v>2000</v>
      </c>
      <c r="D18" s="2">
        <v>1</v>
      </c>
      <c r="E18" s="2" t="s">
        <v>323</v>
      </c>
      <c r="F18" s="2"/>
      <c r="H18" s="3">
        <v>104.95</v>
      </c>
      <c r="I18" s="3">
        <f t="shared" ref="I18:I26" si="0">H18*D18</f>
        <v>104.95</v>
      </c>
      <c r="K18" s="28" t="s">
        <v>320</v>
      </c>
    </row>
    <row r="19" spans="1:11" x14ac:dyDescent="0.25">
      <c r="A19" s="2" t="s">
        <v>76</v>
      </c>
      <c r="B19" s="2" t="s">
        <v>74</v>
      </c>
      <c r="C19" s="2">
        <v>2060</v>
      </c>
      <c r="D19" s="2">
        <v>1</v>
      </c>
      <c r="E19" s="2" t="s">
        <v>335</v>
      </c>
      <c r="F19" s="2"/>
      <c r="H19" s="3">
        <v>44.95</v>
      </c>
      <c r="I19" s="3">
        <f t="shared" si="0"/>
        <v>44.95</v>
      </c>
      <c r="K19" s="28" t="s">
        <v>322</v>
      </c>
    </row>
    <row r="20" spans="1:11" x14ac:dyDescent="0.25">
      <c r="A20" s="2" t="s">
        <v>108</v>
      </c>
      <c r="B20" s="2" t="s">
        <v>74</v>
      </c>
      <c r="C20" s="2">
        <v>1781</v>
      </c>
      <c r="D20" s="2">
        <v>10</v>
      </c>
      <c r="E20" s="2" t="s">
        <v>334</v>
      </c>
      <c r="F20" s="2"/>
      <c r="H20" s="3">
        <v>2.95</v>
      </c>
      <c r="I20" s="3">
        <f t="shared" si="0"/>
        <v>29.5</v>
      </c>
      <c r="K20" s="28" t="s">
        <v>330</v>
      </c>
    </row>
    <row r="21" spans="1:11" s="36" customFormat="1" x14ac:dyDescent="0.25">
      <c r="A21" s="2" t="s">
        <v>560</v>
      </c>
      <c r="B21" s="2" t="s">
        <v>74</v>
      </c>
      <c r="C21" s="2">
        <v>582</v>
      </c>
      <c r="D21" s="2">
        <v>0</v>
      </c>
      <c r="E21" s="2" t="s">
        <v>334</v>
      </c>
      <c r="F21" s="2" t="s">
        <v>561</v>
      </c>
      <c r="H21" s="3">
        <v>10.75</v>
      </c>
      <c r="I21" s="3">
        <f t="shared" si="0"/>
        <v>0</v>
      </c>
      <c r="K21" s="28" t="s">
        <v>559</v>
      </c>
    </row>
    <row r="22" spans="1:11" x14ac:dyDescent="0.25">
      <c r="A22" s="4" t="s">
        <v>73</v>
      </c>
      <c r="B22" s="2" t="s">
        <v>74</v>
      </c>
      <c r="C22" s="2">
        <v>579</v>
      </c>
      <c r="D22" s="2">
        <v>10</v>
      </c>
      <c r="E22" s="2" t="s">
        <v>334</v>
      </c>
      <c r="F22" s="2"/>
      <c r="H22" s="3">
        <v>4.75</v>
      </c>
      <c r="I22" s="3">
        <f t="shared" si="0"/>
        <v>47.5</v>
      </c>
      <c r="K22" s="28" t="s">
        <v>324</v>
      </c>
    </row>
    <row r="23" spans="1:11" x14ac:dyDescent="0.25">
      <c r="A23" s="4" t="s">
        <v>109</v>
      </c>
      <c r="B23" s="2" t="s">
        <v>74</v>
      </c>
      <c r="C23" s="2">
        <v>1678</v>
      </c>
      <c r="D23" s="2">
        <v>10</v>
      </c>
      <c r="E23" s="2" t="s">
        <v>334</v>
      </c>
      <c r="F23" s="2"/>
      <c r="H23" s="3">
        <v>3.9</v>
      </c>
      <c r="I23" s="3">
        <f t="shared" si="0"/>
        <v>39</v>
      </c>
      <c r="K23" s="28" t="s">
        <v>325</v>
      </c>
    </row>
    <row r="24" spans="1:11" s="36" customFormat="1" x14ac:dyDescent="0.25">
      <c r="A24" s="4" t="s">
        <v>326</v>
      </c>
      <c r="B24" s="2" t="s">
        <v>74</v>
      </c>
      <c r="C24" s="2">
        <v>584</v>
      </c>
      <c r="D24" s="2">
        <v>1</v>
      </c>
      <c r="E24" s="2" t="s">
        <v>333</v>
      </c>
      <c r="F24" s="2" t="s">
        <v>336</v>
      </c>
      <c r="H24" s="3">
        <v>29.95</v>
      </c>
      <c r="I24" s="3">
        <f t="shared" si="0"/>
        <v>29.95</v>
      </c>
      <c r="K24" s="28" t="s">
        <v>327</v>
      </c>
    </row>
    <row r="25" spans="1:11" x14ac:dyDescent="0.25">
      <c r="A25" s="4" t="s">
        <v>110</v>
      </c>
      <c r="B25" s="2" t="s">
        <v>74</v>
      </c>
      <c r="C25" s="2">
        <v>581</v>
      </c>
      <c r="D25" s="2">
        <v>5</v>
      </c>
      <c r="E25" s="2" t="s">
        <v>333</v>
      </c>
      <c r="F25" s="2" t="s">
        <v>328</v>
      </c>
      <c r="H25" s="3">
        <v>7.95</v>
      </c>
      <c r="I25" s="3">
        <f t="shared" si="0"/>
        <v>39.75</v>
      </c>
      <c r="K25" s="28" t="s">
        <v>329</v>
      </c>
    </row>
    <row r="26" spans="1:11" x14ac:dyDescent="0.25">
      <c r="A26" s="4" t="s">
        <v>75</v>
      </c>
      <c r="B26" s="2"/>
      <c r="C26" s="2"/>
      <c r="D26" s="2">
        <v>1</v>
      </c>
      <c r="E26" s="2" t="s">
        <v>333</v>
      </c>
      <c r="F26" s="2" t="s">
        <v>115</v>
      </c>
      <c r="H26" s="3">
        <v>300</v>
      </c>
      <c r="I26" s="3">
        <f t="shared" si="0"/>
        <v>300</v>
      </c>
      <c r="K26" s="28"/>
    </row>
    <row r="28" spans="1:11" x14ac:dyDescent="0.25">
      <c r="A28" s="2" t="s">
        <v>79</v>
      </c>
      <c r="B28" s="2"/>
      <c r="C28" s="2" t="s">
        <v>238</v>
      </c>
      <c r="D28" s="2">
        <v>1</v>
      </c>
      <c r="E28" s="2" t="s">
        <v>333</v>
      </c>
      <c r="F28" s="2" t="s">
        <v>219</v>
      </c>
      <c r="H28" s="3">
        <v>46.25</v>
      </c>
      <c r="I28" s="3">
        <f>H28*D28</f>
        <v>46.25</v>
      </c>
      <c r="J28" s="36"/>
      <c r="K28" s="28"/>
    </row>
    <row r="29" spans="1:11" x14ac:dyDescent="0.25">
      <c r="A29" s="2" t="s">
        <v>79</v>
      </c>
      <c r="B29" s="2"/>
      <c r="C29" s="2" t="s">
        <v>379</v>
      </c>
      <c r="D29" s="2">
        <v>2</v>
      </c>
      <c r="E29" s="2" t="s">
        <v>333</v>
      </c>
      <c r="F29" s="2" t="s">
        <v>220</v>
      </c>
      <c r="H29" s="3">
        <v>11.56</v>
      </c>
      <c r="I29" s="3">
        <f>H29*D29</f>
        <v>23.12</v>
      </c>
      <c r="J29" s="36"/>
      <c r="K29" s="28"/>
    </row>
    <row r="31" spans="1:11" x14ac:dyDescent="0.25">
      <c r="H31" s="37"/>
    </row>
    <row r="32" spans="1:11" x14ac:dyDescent="0.25">
      <c r="H32" s="22"/>
      <c r="I32" s="5" t="s">
        <v>200</v>
      </c>
    </row>
    <row r="33" spans="9:9" x14ac:dyDescent="0.25">
      <c r="I33" s="22">
        <f>SUM(I1:I31)</f>
        <v>2035.46</v>
      </c>
    </row>
    <row r="51" spans="1:6" x14ac:dyDescent="0.25">
      <c r="F51" s="31"/>
    </row>
    <row r="53" spans="1:6" x14ac:dyDescent="0.25">
      <c r="A53" s="15"/>
    </row>
  </sheetData>
  <hyperlinks>
    <hyperlink ref="K11" r:id="rId1"/>
    <hyperlink ref="K6" r:id="rId2"/>
    <hyperlink ref="K14" r:id="rId3"/>
    <hyperlink ref="K2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24" sqref="C24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31.85546875" bestFit="1" customWidth="1"/>
    <col min="5" max="5" width="21.28515625" customWidth="1"/>
    <col min="6" max="6" width="1.7109375" style="36" customWidth="1"/>
    <col min="7" max="7" width="14.5703125" bestFit="1" customWidth="1"/>
    <col min="8" max="8" width="14.85546875" customWidth="1"/>
    <col min="9" max="9" width="1.7109375" customWidth="1"/>
    <col min="10" max="10" width="24.140625" style="36" customWidth="1"/>
  </cols>
  <sheetData>
    <row r="1" spans="1:10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1</v>
      </c>
      <c r="G1" s="26" t="s">
        <v>196</v>
      </c>
      <c r="H1" s="26" t="s">
        <v>197</v>
      </c>
      <c r="J1" s="25" t="s">
        <v>318</v>
      </c>
    </row>
    <row r="2" spans="1:10" s="36" customFormat="1" x14ac:dyDescent="0.25">
      <c r="A2" s="37" t="s">
        <v>351</v>
      </c>
      <c r="J2" s="38"/>
    </row>
    <row r="3" spans="1:10" x14ac:dyDescent="0.25">
      <c r="A3" s="2" t="s">
        <v>25</v>
      </c>
      <c r="B3" s="2" t="s">
        <v>26</v>
      </c>
      <c r="C3" s="2" t="s">
        <v>27</v>
      </c>
      <c r="D3" s="2">
        <v>1</v>
      </c>
      <c r="E3" s="2"/>
      <c r="G3" s="3">
        <v>1300</v>
      </c>
      <c r="H3" s="3">
        <f t="shared" ref="H3:H26" si="0">G3*D3</f>
        <v>1300</v>
      </c>
      <c r="J3" s="28"/>
    </row>
    <row r="4" spans="1:10" x14ac:dyDescent="0.25">
      <c r="A4" s="2" t="s">
        <v>28</v>
      </c>
      <c r="B4" s="2" t="s">
        <v>124</v>
      </c>
      <c r="C4" s="12" t="s">
        <v>125</v>
      </c>
      <c r="D4" s="2">
        <v>3</v>
      </c>
      <c r="E4" s="2"/>
      <c r="G4" s="3">
        <v>13</v>
      </c>
      <c r="H4" s="3">
        <f t="shared" si="0"/>
        <v>39</v>
      </c>
      <c r="J4" s="28"/>
    </row>
    <row r="5" spans="1:10" x14ac:dyDescent="0.25">
      <c r="A5" s="2" t="s">
        <v>29</v>
      </c>
      <c r="B5" s="4" t="s">
        <v>30</v>
      </c>
      <c r="C5" s="2" t="s">
        <v>31</v>
      </c>
      <c r="D5" s="4">
        <v>1</v>
      </c>
      <c r="E5" s="2"/>
      <c r="G5" s="3">
        <v>37</v>
      </c>
      <c r="H5" s="3">
        <f t="shared" si="0"/>
        <v>37</v>
      </c>
      <c r="J5" s="28"/>
    </row>
    <row r="6" spans="1:10" x14ac:dyDescent="0.25">
      <c r="A6" s="2" t="s">
        <v>32</v>
      </c>
      <c r="B6" s="4" t="s">
        <v>127</v>
      </c>
      <c r="C6" s="12" t="s">
        <v>126</v>
      </c>
      <c r="D6" s="4">
        <v>1</v>
      </c>
      <c r="E6" s="2"/>
      <c r="G6" s="3">
        <v>9.11</v>
      </c>
      <c r="H6" s="3">
        <f t="shared" si="0"/>
        <v>9.11</v>
      </c>
      <c r="J6" s="28"/>
    </row>
    <row r="7" spans="1:10" x14ac:dyDescent="0.25">
      <c r="J7" s="38"/>
    </row>
    <row r="8" spans="1:10" s="36" customFormat="1" x14ac:dyDescent="0.25">
      <c r="A8" s="37" t="s">
        <v>350</v>
      </c>
      <c r="J8" s="38"/>
    </row>
    <row r="9" spans="1:10" x14ac:dyDescent="0.25">
      <c r="A9" s="2" t="s">
        <v>205</v>
      </c>
      <c r="B9" s="2" t="s">
        <v>123</v>
      </c>
      <c r="C9" s="2" t="s">
        <v>208</v>
      </c>
      <c r="D9" s="2">
        <v>1</v>
      </c>
      <c r="E9" s="2"/>
      <c r="G9" s="3">
        <v>399.99</v>
      </c>
      <c r="H9" s="3">
        <f>G9*D9</f>
        <v>399.99</v>
      </c>
      <c r="J9" s="28"/>
    </row>
    <row r="10" spans="1:10" x14ac:dyDescent="0.25">
      <c r="A10" s="2" t="s">
        <v>22</v>
      </c>
      <c r="B10" s="2" t="s">
        <v>123</v>
      </c>
      <c r="C10" s="2" t="s">
        <v>209</v>
      </c>
      <c r="D10" s="4">
        <v>1</v>
      </c>
      <c r="E10" s="2"/>
      <c r="G10" s="10">
        <v>69.989999999999995</v>
      </c>
      <c r="H10" s="11">
        <f>G10*D10</f>
        <v>69.989999999999995</v>
      </c>
      <c r="J10" s="28"/>
    </row>
    <row r="11" spans="1:10" x14ac:dyDescent="0.25">
      <c r="J11" s="38"/>
    </row>
    <row r="12" spans="1:10" x14ac:dyDescent="0.25">
      <c r="A12" s="5" t="s">
        <v>339</v>
      </c>
      <c r="J12" s="38"/>
    </row>
    <row r="13" spans="1:10" s="36" customFormat="1" x14ac:dyDescent="0.25">
      <c r="A13" s="4" t="s">
        <v>347</v>
      </c>
      <c r="B13" s="4"/>
      <c r="C13" s="4"/>
      <c r="D13" s="4"/>
      <c r="E13" s="2"/>
      <c r="G13" s="10"/>
      <c r="H13" s="3"/>
      <c r="J13" s="28"/>
    </row>
    <row r="14" spans="1:10" x14ac:dyDescent="0.25">
      <c r="A14" s="4" t="s">
        <v>44</v>
      </c>
      <c r="B14" s="4" t="s">
        <v>232</v>
      </c>
      <c r="C14" s="4" t="s">
        <v>236</v>
      </c>
      <c r="D14" s="4">
        <v>1</v>
      </c>
      <c r="E14" s="2" t="s">
        <v>235</v>
      </c>
      <c r="G14" s="10">
        <v>153.99</v>
      </c>
      <c r="H14" s="3">
        <f>G14*D14</f>
        <v>153.99</v>
      </c>
      <c r="J14" s="28"/>
    </row>
    <row r="15" spans="1:10" x14ac:dyDescent="0.25">
      <c r="A15" s="4" t="s">
        <v>237</v>
      </c>
      <c r="B15" s="4" t="s">
        <v>232</v>
      </c>
      <c r="C15" s="4"/>
      <c r="D15" s="2">
        <v>1</v>
      </c>
      <c r="E15" s="2"/>
      <c r="G15" s="3">
        <v>40</v>
      </c>
      <c r="H15" s="3">
        <f>G15*D15</f>
        <v>40</v>
      </c>
      <c r="J15" s="28"/>
    </row>
    <row r="16" spans="1:10" x14ac:dyDescent="0.25">
      <c r="A16" s="15"/>
      <c r="B16" s="15"/>
      <c r="C16" s="15"/>
      <c r="D16" s="14"/>
      <c r="E16" s="14"/>
      <c r="G16" s="16"/>
      <c r="H16" s="16"/>
      <c r="J16" s="34"/>
    </row>
    <row r="17" spans="1:10" x14ac:dyDescent="0.25">
      <c r="A17" s="33" t="s">
        <v>344</v>
      </c>
      <c r="B17" s="15"/>
      <c r="C17" s="15"/>
      <c r="D17" s="14"/>
      <c r="E17" s="14"/>
      <c r="G17" s="16"/>
      <c r="H17" s="16"/>
      <c r="J17" s="34"/>
    </row>
    <row r="18" spans="1:10" x14ac:dyDescent="0.25">
      <c r="A18" s="4" t="s">
        <v>270</v>
      </c>
      <c r="B18" s="4"/>
      <c r="C18" s="4" t="s">
        <v>271</v>
      </c>
      <c r="D18" s="4">
        <v>3</v>
      </c>
      <c r="E18" s="2"/>
      <c r="G18" s="10">
        <v>3</v>
      </c>
      <c r="H18" s="3">
        <f t="shared" ref="H18:H22" si="1">G18*D18</f>
        <v>9</v>
      </c>
      <c r="J18" s="28"/>
    </row>
    <row r="19" spans="1:10" x14ac:dyDescent="0.25">
      <c r="A19" s="4" t="s">
        <v>272</v>
      </c>
      <c r="B19" s="4"/>
      <c r="C19" s="4" t="s">
        <v>273</v>
      </c>
      <c r="D19" s="4">
        <v>34</v>
      </c>
      <c r="E19" s="2"/>
      <c r="G19" s="10">
        <v>0.9</v>
      </c>
      <c r="H19" s="3">
        <f t="shared" si="1"/>
        <v>30.6</v>
      </c>
      <c r="J19" s="28"/>
    </row>
    <row r="20" spans="1:10" x14ac:dyDescent="0.25">
      <c r="A20" s="4" t="s">
        <v>274</v>
      </c>
      <c r="B20" s="4"/>
      <c r="C20" s="4" t="s">
        <v>275</v>
      </c>
      <c r="D20" s="4">
        <v>4</v>
      </c>
      <c r="E20" s="2"/>
      <c r="G20" s="10">
        <f>10.4/4</f>
        <v>2.6</v>
      </c>
      <c r="H20" s="3">
        <f t="shared" si="1"/>
        <v>10.4</v>
      </c>
      <c r="J20" s="28" t="s">
        <v>280</v>
      </c>
    </row>
    <row r="21" spans="1:10" x14ac:dyDescent="0.25">
      <c r="A21" s="4" t="s">
        <v>276</v>
      </c>
      <c r="B21" s="4"/>
      <c r="C21" s="4" t="s">
        <v>277</v>
      </c>
      <c r="D21" s="4">
        <v>4</v>
      </c>
      <c r="E21" s="2"/>
      <c r="G21" s="10">
        <f>15.2/4</f>
        <v>3.8</v>
      </c>
      <c r="H21" s="3">
        <f t="shared" si="1"/>
        <v>15.2</v>
      </c>
      <c r="J21" s="28" t="s">
        <v>279</v>
      </c>
    </row>
    <row r="22" spans="1:10" x14ac:dyDescent="0.25">
      <c r="A22" s="4" t="s">
        <v>278</v>
      </c>
      <c r="B22" s="4"/>
      <c r="C22" s="4" t="s">
        <v>519</v>
      </c>
      <c r="D22" s="4">
        <v>1</v>
      </c>
      <c r="E22" s="2"/>
      <c r="G22" s="10">
        <v>3.29</v>
      </c>
      <c r="H22" s="3">
        <f t="shared" si="1"/>
        <v>3.29</v>
      </c>
      <c r="J22" s="28" t="s">
        <v>489</v>
      </c>
    </row>
    <row r="23" spans="1:10" s="36" customFormat="1" x14ac:dyDescent="0.25">
      <c r="A23" s="4" t="s">
        <v>345</v>
      </c>
      <c r="B23" s="4"/>
      <c r="C23" s="4"/>
      <c r="D23" s="4">
        <v>2</v>
      </c>
      <c r="E23" s="2"/>
      <c r="G23" s="10"/>
      <c r="H23" s="3">
        <f t="shared" ref="H23" si="2">G23*D23</f>
        <v>0</v>
      </c>
      <c r="J23" s="28"/>
    </row>
    <row r="24" spans="1:10" s="36" customFormat="1" x14ac:dyDescent="0.25">
      <c r="J24" s="38"/>
    </row>
    <row r="25" spans="1:10" s="36" customFormat="1" x14ac:dyDescent="0.25">
      <c r="A25" s="37" t="s">
        <v>348</v>
      </c>
      <c r="J25" s="38"/>
    </row>
    <row r="26" spans="1:10" x14ac:dyDescent="0.25">
      <c r="A26" s="2" t="s">
        <v>33</v>
      </c>
      <c r="B26" s="4" t="s">
        <v>34</v>
      </c>
      <c r="C26" s="2" t="s">
        <v>35</v>
      </c>
      <c r="D26" s="2">
        <v>1</v>
      </c>
      <c r="E26" s="2"/>
      <c r="G26" s="3">
        <v>219</v>
      </c>
      <c r="H26" s="3">
        <f t="shared" si="0"/>
        <v>219</v>
      </c>
      <c r="J26" s="28"/>
    </row>
    <row r="27" spans="1:10" x14ac:dyDescent="0.25">
      <c r="A27" s="4" t="s">
        <v>39</v>
      </c>
      <c r="B27" s="2" t="s">
        <v>40</v>
      </c>
      <c r="C27" s="12" t="s">
        <v>41</v>
      </c>
      <c r="D27" s="2">
        <v>3</v>
      </c>
      <c r="E27" s="2" t="s">
        <v>215</v>
      </c>
      <c r="G27" s="3">
        <v>29.95</v>
      </c>
      <c r="H27" s="3">
        <f>G27*D27</f>
        <v>89.85</v>
      </c>
      <c r="J27" s="28"/>
    </row>
    <row r="28" spans="1:10" x14ac:dyDescent="0.25">
      <c r="A28" s="4" t="s">
        <v>42</v>
      </c>
      <c r="B28" s="4" t="s">
        <v>40</v>
      </c>
      <c r="C28" s="2" t="s">
        <v>43</v>
      </c>
      <c r="D28" s="4">
        <v>2</v>
      </c>
      <c r="E28" s="2" t="s">
        <v>215</v>
      </c>
      <c r="G28" s="10">
        <v>99.95</v>
      </c>
      <c r="H28" s="3">
        <f>G28*D28</f>
        <v>199.9</v>
      </c>
      <c r="J28" s="28"/>
    </row>
    <row r="29" spans="1:10" s="36" customFormat="1" x14ac:dyDescent="0.25">
      <c r="A29" s="4" t="s">
        <v>352</v>
      </c>
      <c r="B29" s="4"/>
      <c r="C29" s="2"/>
      <c r="D29" s="4"/>
      <c r="E29" s="2"/>
      <c r="G29" s="10"/>
      <c r="H29" s="3"/>
      <c r="J29" s="28"/>
    </row>
    <row r="30" spans="1:10" x14ac:dyDescent="0.25">
      <c r="A30" s="15"/>
      <c r="B30" s="15"/>
      <c r="C30" s="15"/>
      <c r="D30" s="14"/>
      <c r="E30" s="14"/>
      <c r="G30" s="16"/>
      <c r="J30" s="34"/>
    </row>
    <row r="31" spans="1:10" s="36" customFormat="1" x14ac:dyDescent="0.25">
      <c r="A31" s="33" t="s">
        <v>349</v>
      </c>
      <c r="B31" s="15"/>
      <c r="C31" s="15"/>
      <c r="D31" s="14"/>
      <c r="E31" s="14"/>
      <c r="G31" s="16"/>
      <c r="J31" s="34"/>
    </row>
    <row r="32" spans="1:10" x14ac:dyDescent="0.25">
      <c r="A32" s="2" t="s">
        <v>36</v>
      </c>
      <c r="B32" s="2" t="s">
        <v>37</v>
      </c>
      <c r="C32" s="2" t="s">
        <v>38</v>
      </c>
      <c r="D32" s="2">
        <v>1</v>
      </c>
      <c r="E32" s="2"/>
      <c r="G32" s="3">
        <v>24.95</v>
      </c>
      <c r="H32" s="3">
        <f>G32*D32</f>
        <v>24.95</v>
      </c>
      <c r="J32" s="28"/>
    </row>
    <row r="33" spans="1:10" x14ac:dyDescent="0.25">
      <c r="A33" s="2" t="s">
        <v>23</v>
      </c>
      <c r="B33" s="2" t="s">
        <v>101</v>
      </c>
      <c r="C33" s="2" t="s">
        <v>24</v>
      </c>
      <c r="D33" s="2">
        <v>1</v>
      </c>
      <c r="E33" s="2"/>
      <c r="G33" s="3">
        <v>119.99</v>
      </c>
      <c r="H33" s="3">
        <f>G33*D33</f>
        <v>119.99</v>
      </c>
      <c r="J33" s="28"/>
    </row>
    <row r="34" spans="1:10" s="36" customFormat="1" x14ac:dyDescent="0.25">
      <c r="A34" s="14"/>
      <c r="B34" s="14"/>
      <c r="C34" s="14"/>
      <c r="D34" s="14"/>
      <c r="E34" s="14"/>
      <c r="G34" s="16"/>
      <c r="H34" s="16"/>
      <c r="J34" s="14"/>
    </row>
    <row r="35" spans="1:10" s="36" customFormat="1" x14ac:dyDescent="0.25">
      <c r="A35" s="14"/>
      <c r="B35" s="14"/>
      <c r="C35" s="14"/>
      <c r="D35" s="14"/>
      <c r="E35" s="14"/>
      <c r="G35" s="16"/>
      <c r="H35" s="16"/>
      <c r="J35" s="14"/>
    </row>
    <row r="36" spans="1:10" x14ac:dyDescent="0.25">
      <c r="A36" s="15"/>
      <c r="B36" s="15"/>
      <c r="C36" s="15"/>
      <c r="D36" s="14"/>
      <c r="E36" s="14"/>
      <c r="G36" s="16"/>
      <c r="H36" s="5" t="s">
        <v>200</v>
      </c>
      <c r="J36" s="14"/>
    </row>
    <row r="37" spans="1:10" x14ac:dyDescent="0.25">
      <c r="H37" s="22">
        <f>SUM(H1:H33)</f>
        <v>2771.2599999999993</v>
      </c>
    </row>
    <row r="41" spans="1:10" x14ac:dyDescent="0.25">
      <c r="A41" s="38"/>
    </row>
  </sheetData>
  <hyperlinks>
    <hyperlink ref="J20" r:id="rId1"/>
    <hyperlink ref="J21" r:id="rId2"/>
    <hyperlink ref="J2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List</vt:lpstr>
      <vt:lpstr> Flight Systems and Standards</vt:lpstr>
      <vt:lpstr>Materials Consumables</vt:lpstr>
      <vt:lpstr>Ground Support Equip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Taylor</dc:creator>
  <cp:lastModifiedBy>Chris Regan</cp:lastModifiedBy>
  <cp:lastPrinted>2015-05-29T15:30:33Z</cp:lastPrinted>
  <dcterms:created xsi:type="dcterms:W3CDTF">2013-07-31T15:06:08Z</dcterms:created>
  <dcterms:modified xsi:type="dcterms:W3CDTF">2015-06-22T22:28:50Z</dcterms:modified>
</cp:coreProperties>
</file>