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Projects\PAAW\Technical\mAEWing1\"/>
    </mc:Choice>
  </mc:AlternateContent>
  <bookViews>
    <workbookView xWindow="0" yWindow="0" windowWidth="24000" windowHeight="8805" tabRatio="703" activeTab="2"/>
  </bookViews>
  <sheets>
    <sheet name="Cover Sheet" sheetId="20" r:id="rId1"/>
    <sheet name="Parts List" sheetId="11" r:id="rId2"/>
    <sheet name=" Flight Systems and Standards" sheetId="15" r:id="rId3"/>
    <sheet name="Materials Consumables" sheetId="18" r:id="rId4"/>
    <sheet name="Ground Support Equip" sheetId="16" r:id="rId5"/>
  </sheets>
  <calcPr calcId="152511"/>
</workbook>
</file>

<file path=xl/calcChain.xml><?xml version="1.0" encoding="utf-8"?>
<calcChain xmlns="http://schemas.openxmlformats.org/spreadsheetml/2006/main">
  <c r="N24" i="15" l="1"/>
  <c r="L34" i="11" l="1"/>
  <c r="K34" i="11"/>
  <c r="J34" i="11"/>
  <c r="I34" i="11"/>
  <c r="H34" i="11"/>
  <c r="G34" i="11"/>
  <c r="E34" i="11"/>
  <c r="L35" i="11"/>
  <c r="K35" i="11"/>
  <c r="J35" i="11"/>
  <c r="I35" i="11"/>
  <c r="H35" i="11"/>
  <c r="G35" i="11"/>
  <c r="E35" i="11"/>
  <c r="L71" i="11"/>
  <c r="K71" i="11"/>
  <c r="J71" i="11"/>
  <c r="I71" i="11"/>
  <c r="H71" i="11"/>
  <c r="G71" i="11"/>
  <c r="E71" i="11"/>
  <c r="E53" i="11"/>
  <c r="G53" i="11"/>
  <c r="H53" i="11"/>
  <c r="I53" i="11"/>
  <c r="J53" i="11"/>
  <c r="K53" i="11"/>
  <c r="L53" i="11"/>
  <c r="L70" i="11"/>
  <c r="K70" i="11"/>
  <c r="J70" i="11"/>
  <c r="I70" i="11"/>
  <c r="H70" i="11"/>
  <c r="G70" i="11"/>
  <c r="E70" i="11"/>
  <c r="L69" i="11"/>
  <c r="K69" i="11"/>
  <c r="J69" i="11"/>
  <c r="I69" i="11"/>
  <c r="H69" i="11"/>
  <c r="G69" i="11"/>
  <c r="E69" i="11"/>
  <c r="L68" i="11"/>
  <c r="K68" i="11"/>
  <c r="J68" i="11"/>
  <c r="I68" i="11"/>
  <c r="H68" i="11"/>
  <c r="G68" i="11"/>
  <c r="E68" i="11"/>
  <c r="L67" i="11"/>
  <c r="K67" i="11"/>
  <c r="J67" i="11"/>
  <c r="I67" i="11"/>
  <c r="H67" i="11"/>
  <c r="G67" i="11"/>
  <c r="E67" i="11"/>
  <c r="L66" i="11"/>
  <c r="K66" i="11"/>
  <c r="J66" i="11"/>
  <c r="I66" i="11"/>
  <c r="H66" i="11"/>
  <c r="G66" i="11"/>
  <c r="E66" i="11"/>
  <c r="L65" i="11"/>
  <c r="K65" i="11"/>
  <c r="J65" i="11"/>
  <c r="I65" i="11"/>
  <c r="H65" i="11"/>
  <c r="G65" i="11"/>
  <c r="E65" i="11"/>
  <c r="L64" i="11"/>
  <c r="K64" i="11"/>
  <c r="J64" i="11"/>
  <c r="I64" i="11"/>
  <c r="H64" i="11"/>
  <c r="G64" i="11"/>
  <c r="E64" i="11"/>
  <c r="L63" i="11"/>
  <c r="K63" i="11"/>
  <c r="J63" i="11"/>
  <c r="I63" i="11"/>
  <c r="H63" i="11"/>
  <c r="G63" i="11"/>
  <c r="E63" i="11"/>
  <c r="L62" i="11"/>
  <c r="K62" i="11"/>
  <c r="J62" i="11"/>
  <c r="I62" i="11"/>
  <c r="H62" i="11"/>
  <c r="G62" i="11"/>
  <c r="E62" i="11"/>
  <c r="L61" i="11"/>
  <c r="K61" i="11"/>
  <c r="J61" i="11"/>
  <c r="I61" i="11"/>
  <c r="H61" i="11"/>
  <c r="G61" i="11"/>
  <c r="E61" i="11"/>
  <c r="L60" i="11"/>
  <c r="K60" i="11"/>
  <c r="J60" i="11"/>
  <c r="I60" i="11"/>
  <c r="H60" i="11"/>
  <c r="G60" i="11"/>
  <c r="E60" i="11"/>
  <c r="L59" i="11"/>
  <c r="K59" i="11"/>
  <c r="J59" i="11"/>
  <c r="I59" i="11"/>
  <c r="H59" i="11"/>
  <c r="G59" i="11"/>
  <c r="E59" i="11"/>
  <c r="L58" i="11"/>
  <c r="K58" i="11"/>
  <c r="J58" i="11"/>
  <c r="I58" i="11"/>
  <c r="H58" i="11"/>
  <c r="G58" i="11"/>
  <c r="E58" i="11"/>
  <c r="L57" i="11"/>
  <c r="K57" i="11"/>
  <c r="J57" i="11"/>
  <c r="I57" i="11"/>
  <c r="H57" i="11"/>
  <c r="G57" i="11"/>
  <c r="E57" i="11"/>
  <c r="L56" i="11"/>
  <c r="K56" i="11"/>
  <c r="J56" i="11"/>
  <c r="I56" i="11"/>
  <c r="H56" i="11"/>
  <c r="G56" i="11"/>
  <c r="E56" i="11"/>
  <c r="L55" i="11"/>
  <c r="K55" i="11"/>
  <c r="J55" i="11"/>
  <c r="I55" i="11"/>
  <c r="H55" i="11"/>
  <c r="G55" i="11"/>
  <c r="E55" i="11"/>
  <c r="G40" i="11"/>
  <c r="H40" i="11"/>
  <c r="I40" i="11"/>
  <c r="J40" i="11"/>
  <c r="K40" i="11"/>
  <c r="L40" i="11"/>
  <c r="G39" i="11"/>
  <c r="H39" i="11"/>
  <c r="I39" i="11"/>
  <c r="J39" i="11"/>
  <c r="K39" i="11"/>
  <c r="L39" i="11"/>
  <c r="E40" i="11"/>
  <c r="E39" i="11"/>
  <c r="H31" i="18" l="1"/>
  <c r="I27" i="18"/>
  <c r="I28" i="18"/>
  <c r="J81" i="15"/>
  <c r="F81" i="15"/>
  <c r="N81" i="15" s="1"/>
  <c r="J61" i="15"/>
  <c r="K61" i="15" s="1"/>
  <c r="J62" i="15"/>
  <c r="J55" i="15"/>
  <c r="K55" i="15" s="1"/>
  <c r="J58" i="15"/>
  <c r="J57" i="15"/>
  <c r="K57" i="15"/>
  <c r="N79" i="15"/>
  <c r="N77" i="15"/>
  <c r="N75" i="15"/>
  <c r="N74" i="15"/>
  <c r="N72" i="15"/>
  <c r="N70" i="15"/>
  <c r="N69" i="15"/>
  <c r="N67" i="15"/>
  <c r="N66" i="15"/>
  <c r="N65" i="15"/>
  <c r="N61" i="15"/>
  <c r="N57" i="15"/>
  <c r="N55" i="15"/>
  <c r="N54" i="15"/>
  <c r="J65" i="15"/>
  <c r="K65" i="15" s="1"/>
  <c r="J66" i="15"/>
  <c r="K66" i="15" s="1"/>
  <c r="J67" i="15"/>
  <c r="K67" i="15" s="1"/>
  <c r="J69" i="15"/>
  <c r="K69" i="15" s="1"/>
  <c r="K70" i="15"/>
  <c r="F71" i="15"/>
  <c r="K71" i="15" s="1"/>
  <c r="K72" i="15"/>
  <c r="F73" i="15"/>
  <c r="K73" i="15" s="1"/>
  <c r="J74" i="15"/>
  <c r="K74" i="15" s="1"/>
  <c r="J75" i="15"/>
  <c r="K75" i="15" s="1"/>
  <c r="K77" i="15"/>
  <c r="F78" i="15"/>
  <c r="K78" i="15" s="1"/>
  <c r="K79" i="15"/>
  <c r="F80" i="15"/>
  <c r="K80" i="15" s="1"/>
  <c r="K81" i="15"/>
  <c r="F58" i="15"/>
  <c r="K58" i="15" s="1"/>
  <c r="F59" i="15"/>
  <c r="N59" i="15" s="1"/>
  <c r="J59" i="15"/>
  <c r="F62" i="15"/>
  <c r="J54" i="15"/>
  <c r="K54" i="15" s="1"/>
  <c r="H27" i="16"/>
  <c r="H28" i="16"/>
  <c r="H23" i="16"/>
  <c r="F43" i="15"/>
  <c r="I23" i="18"/>
  <c r="G3" i="11"/>
  <c r="H3" i="11"/>
  <c r="I3" i="11"/>
  <c r="J3" i="11"/>
  <c r="K3" i="11"/>
  <c r="L3" i="11"/>
  <c r="G4" i="11"/>
  <c r="H4" i="11"/>
  <c r="I4" i="11"/>
  <c r="J4" i="11"/>
  <c r="K4" i="11"/>
  <c r="L4" i="11"/>
  <c r="G5" i="11"/>
  <c r="H5" i="11"/>
  <c r="I5" i="11"/>
  <c r="J5" i="11"/>
  <c r="K5" i="11"/>
  <c r="L5" i="11"/>
  <c r="G6" i="11"/>
  <c r="H6" i="11"/>
  <c r="I6" i="11"/>
  <c r="J6" i="11"/>
  <c r="K6" i="11"/>
  <c r="L6" i="11"/>
  <c r="G7" i="11"/>
  <c r="H7" i="11"/>
  <c r="I7" i="11"/>
  <c r="J7" i="11"/>
  <c r="K7" i="11"/>
  <c r="L7" i="11"/>
  <c r="G8" i="11"/>
  <c r="H8" i="11"/>
  <c r="I8" i="11"/>
  <c r="J8" i="11"/>
  <c r="K8" i="11"/>
  <c r="L8" i="11"/>
  <c r="G9" i="11"/>
  <c r="H9" i="11"/>
  <c r="I9" i="11"/>
  <c r="J9" i="11"/>
  <c r="K9" i="11"/>
  <c r="L9" i="11"/>
  <c r="G10" i="11"/>
  <c r="H10" i="11"/>
  <c r="I10" i="11"/>
  <c r="J10" i="11"/>
  <c r="K10" i="11"/>
  <c r="L10" i="11"/>
  <c r="G11" i="11"/>
  <c r="H11" i="11"/>
  <c r="I11" i="11"/>
  <c r="J11" i="11"/>
  <c r="K11" i="11"/>
  <c r="L11" i="11"/>
  <c r="G12" i="11"/>
  <c r="H12" i="11"/>
  <c r="I12" i="11"/>
  <c r="J12" i="11"/>
  <c r="K12" i="11"/>
  <c r="L12" i="11"/>
  <c r="G13" i="11"/>
  <c r="H13" i="11"/>
  <c r="I13" i="11"/>
  <c r="J13" i="11"/>
  <c r="K13" i="11"/>
  <c r="L13" i="11"/>
  <c r="G14" i="11"/>
  <c r="H14" i="11"/>
  <c r="I14" i="11"/>
  <c r="J14" i="11"/>
  <c r="K14" i="11"/>
  <c r="L14" i="11"/>
  <c r="G15" i="11"/>
  <c r="H15" i="11"/>
  <c r="I15" i="11"/>
  <c r="J15" i="11"/>
  <c r="K15" i="11"/>
  <c r="L15" i="11"/>
  <c r="G16" i="11"/>
  <c r="H16" i="11"/>
  <c r="I16" i="11"/>
  <c r="J16" i="11"/>
  <c r="K16" i="11"/>
  <c r="L16" i="11"/>
  <c r="G17" i="11"/>
  <c r="H17" i="11"/>
  <c r="I17" i="11"/>
  <c r="J17" i="11"/>
  <c r="K17" i="11"/>
  <c r="L17" i="11"/>
  <c r="G18" i="11"/>
  <c r="H18" i="11"/>
  <c r="I18" i="11"/>
  <c r="J18" i="11"/>
  <c r="K18" i="11"/>
  <c r="L18" i="11"/>
  <c r="G19" i="11"/>
  <c r="H19" i="11"/>
  <c r="I19" i="11"/>
  <c r="J19" i="11"/>
  <c r="K19" i="11"/>
  <c r="L19" i="11"/>
  <c r="G20" i="11"/>
  <c r="H20" i="11"/>
  <c r="I20" i="11"/>
  <c r="J20" i="11"/>
  <c r="K20" i="11"/>
  <c r="L20" i="11"/>
  <c r="G21" i="11"/>
  <c r="H21" i="11"/>
  <c r="I21" i="11"/>
  <c r="J21" i="11"/>
  <c r="K21" i="11"/>
  <c r="L21" i="11"/>
  <c r="G22" i="11"/>
  <c r="H22" i="11"/>
  <c r="I22" i="11"/>
  <c r="J22" i="11"/>
  <c r="K22" i="11"/>
  <c r="L22" i="11"/>
  <c r="G23" i="11"/>
  <c r="H23" i="11"/>
  <c r="I23" i="11"/>
  <c r="J23" i="11"/>
  <c r="K23" i="11"/>
  <c r="L23" i="11"/>
  <c r="G24" i="11"/>
  <c r="H24" i="11"/>
  <c r="I24" i="11"/>
  <c r="J24" i="11"/>
  <c r="K24" i="11"/>
  <c r="L24" i="11"/>
  <c r="G25" i="11"/>
  <c r="H25" i="11"/>
  <c r="I25" i="11"/>
  <c r="J25" i="11"/>
  <c r="K25" i="11"/>
  <c r="L25" i="11"/>
  <c r="G26" i="11"/>
  <c r="H26" i="11"/>
  <c r="I26" i="11"/>
  <c r="J26" i="11"/>
  <c r="K26" i="11"/>
  <c r="L26" i="11"/>
  <c r="G27" i="11"/>
  <c r="H27" i="11"/>
  <c r="I27" i="11"/>
  <c r="J27" i="11"/>
  <c r="K27" i="11"/>
  <c r="L27" i="11"/>
  <c r="G28" i="11"/>
  <c r="H28" i="11"/>
  <c r="I28" i="11"/>
  <c r="J28" i="11"/>
  <c r="K28" i="11"/>
  <c r="L28" i="11"/>
  <c r="G29" i="11"/>
  <c r="H29" i="11"/>
  <c r="I29" i="11"/>
  <c r="J29" i="11"/>
  <c r="K29" i="11"/>
  <c r="L29" i="11"/>
  <c r="G30" i="11"/>
  <c r="H30" i="11"/>
  <c r="I30" i="11"/>
  <c r="J30" i="11"/>
  <c r="K30" i="11"/>
  <c r="L30" i="11"/>
  <c r="G31" i="11"/>
  <c r="H31" i="11"/>
  <c r="I31" i="11"/>
  <c r="J31" i="11"/>
  <c r="K31" i="11"/>
  <c r="L31" i="11"/>
  <c r="G32" i="11"/>
  <c r="H32" i="11"/>
  <c r="I32" i="11"/>
  <c r="J32" i="11"/>
  <c r="K32" i="11"/>
  <c r="L32" i="11"/>
  <c r="G33" i="11"/>
  <c r="H33" i="11"/>
  <c r="I33" i="11"/>
  <c r="J33" i="11"/>
  <c r="K33" i="11"/>
  <c r="L33" i="11"/>
  <c r="G36" i="11"/>
  <c r="H36" i="11"/>
  <c r="I36" i="11"/>
  <c r="J36" i="11"/>
  <c r="K36" i="11"/>
  <c r="L36" i="11"/>
  <c r="G37" i="11"/>
  <c r="H37" i="11"/>
  <c r="I37" i="11"/>
  <c r="J37" i="11"/>
  <c r="K37" i="11"/>
  <c r="L37" i="11"/>
  <c r="G38" i="11"/>
  <c r="H38" i="11"/>
  <c r="I38" i="11"/>
  <c r="J38" i="11"/>
  <c r="K38" i="11"/>
  <c r="L38" i="11"/>
  <c r="G48" i="11"/>
  <c r="H48" i="11"/>
  <c r="I48" i="11"/>
  <c r="J48" i="11"/>
  <c r="K48" i="11"/>
  <c r="L48" i="11"/>
  <c r="G45" i="11"/>
  <c r="H45" i="11"/>
  <c r="I45" i="11"/>
  <c r="J45" i="11"/>
  <c r="K45" i="11"/>
  <c r="L45" i="11"/>
  <c r="G46" i="11"/>
  <c r="H46" i="11"/>
  <c r="I46" i="11"/>
  <c r="J46" i="11"/>
  <c r="K46" i="11"/>
  <c r="L46" i="11"/>
  <c r="G47" i="11"/>
  <c r="H47" i="11"/>
  <c r="I47" i="11"/>
  <c r="J47" i="11"/>
  <c r="K47" i="11"/>
  <c r="L47" i="11"/>
  <c r="G49" i="11"/>
  <c r="H49" i="11"/>
  <c r="I49" i="11"/>
  <c r="J49" i="11"/>
  <c r="K49" i="11"/>
  <c r="L49" i="11"/>
  <c r="G50" i="11"/>
  <c r="H50" i="11"/>
  <c r="I50" i="11"/>
  <c r="J50" i="11"/>
  <c r="K50" i="11"/>
  <c r="L50" i="11"/>
  <c r="G41" i="11"/>
  <c r="H41" i="11"/>
  <c r="I41" i="11"/>
  <c r="J41" i="11"/>
  <c r="K41" i="11"/>
  <c r="L41" i="11"/>
  <c r="G42" i="11"/>
  <c r="H42" i="11"/>
  <c r="I42" i="11"/>
  <c r="J42" i="11"/>
  <c r="K42" i="11"/>
  <c r="L42" i="11"/>
  <c r="G43" i="11"/>
  <c r="H43" i="11"/>
  <c r="I43" i="11"/>
  <c r="J43" i="11"/>
  <c r="K43" i="11"/>
  <c r="L43" i="11"/>
  <c r="G44" i="11"/>
  <c r="H44" i="11"/>
  <c r="I44" i="11"/>
  <c r="J44" i="11"/>
  <c r="K44" i="11"/>
  <c r="L44" i="11"/>
  <c r="G51" i="11"/>
  <c r="H51" i="11"/>
  <c r="I51" i="11"/>
  <c r="J51" i="11"/>
  <c r="K51" i="11"/>
  <c r="L51" i="11"/>
  <c r="G52" i="11"/>
  <c r="H52" i="11"/>
  <c r="I52" i="11"/>
  <c r="J52" i="11"/>
  <c r="K52" i="11"/>
  <c r="L52" i="11"/>
  <c r="G54" i="11"/>
  <c r="H54" i="11"/>
  <c r="I54" i="11"/>
  <c r="J54" i="11"/>
  <c r="K54" i="11"/>
  <c r="L54" i="11"/>
  <c r="H2" i="11"/>
  <c r="I2" i="11"/>
  <c r="J2" i="11"/>
  <c r="K2" i="11"/>
  <c r="L2" i="11"/>
  <c r="G2" i="11"/>
  <c r="K62" i="15" l="1"/>
  <c r="N73" i="15"/>
  <c r="N78" i="15"/>
  <c r="N62" i="15"/>
  <c r="N58" i="15"/>
  <c r="N71" i="15"/>
  <c r="N80" i="15"/>
  <c r="K59" i="15"/>
  <c r="N46" i="15"/>
  <c r="G20" i="16"/>
  <c r="H20" i="16" s="1"/>
  <c r="H22" i="16"/>
  <c r="H21" i="16"/>
  <c r="H19" i="16"/>
  <c r="H18" i="16"/>
  <c r="G21" i="16"/>
  <c r="I15" i="18" l="1"/>
  <c r="I7" i="18"/>
  <c r="M37" i="15"/>
  <c r="F22" i="15" l="1"/>
  <c r="F21" i="15"/>
  <c r="F20" i="15"/>
  <c r="F19" i="15"/>
  <c r="F18" i="15"/>
  <c r="F17" i="15"/>
  <c r="F27" i="15"/>
  <c r="F26" i="15"/>
  <c r="F25" i="15"/>
  <c r="F28" i="15"/>
  <c r="F30" i="15"/>
  <c r="F29" i="15"/>
  <c r="H15" i="16" l="1"/>
  <c r="E26" i="11" l="1"/>
  <c r="E24" i="11"/>
  <c r="E23" i="11"/>
  <c r="E22" i="11"/>
  <c r="E30" i="11"/>
  <c r="E29" i="11"/>
  <c r="E28" i="11"/>
  <c r="E52" i="11"/>
  <c r="E51" i="11"/>
  <c r="E44" i="11"/>
  <c r="E43" i="11"/>
  <c r="E42" i="11"/>
  <c r="E41" i="11"/>
  <c r="E50" i="11"/>
  <c r="E49" i="11"/>
  <c r="E47" i="11"/>
  <c r="E46" i="11"/>
  <c r="E45" i="11"/>
  <c r="E48" i="11"/>
  <c r="E38" i="11"/>
  <c r="E37" i="11"/>
  <c r="E33" i="11"/>
  <c r="E32" i="11"/>
  <c r="E31" i="11"/>
  <c r="E27" i="11"/>
  <c r="E25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3" i="11"/>
  <c r="E2" i="11"/>
  <c r="N50" i="15" l="1"/>
  <c r="N51" i="15"/>
  <c r="K50" i="15"/>
  <c r="H10" i="16"/>
  <c r="H9" i="16"/>
  <c r="N13" i="15"/>
  <c r="K13" i="15"/>
  <c r="N47" i="15"/>
  <c r="N45" i="15"/>
  <c r="J47" i="15"/>
  <c r="K47" i="15" s="1"/>
  <c r="K51" i="15"/>
  <c r="K46" i="15"/>
  <c r="N22" i="15"/>
  <c r="N21" i="15"/>
  <c r="N20" i="15"/>
  <c r="J20" i="15"/>
  <c r="J22" i="15"/>
  <c r="J21" i="15"/>
  <c r="J28" i="15"/>
  <c r="J30" i="15"/>
  <c r="J29" i="15"/>
  <c r="N29" i="15"/>
  <c r="N28" i="15"/>
  <c r="N30" i="15"/>
  <c r="N35" i="15"/>
  <c r="N11" i="15"/>
  <c r="N3" i="15"/>
  <c r="N48" i="15"/>
  <c r="N39" i="15"/>
  <c r="N37" i="15"/>
  <c r="N34" i="15"/>
  <c r="N33" i="15"/>
  <c r="N32" i="15"/>
  <c r="N16" i="15"/>
  <c r="N14" i="15"/>
  <c r="K34" i="15"/>
  <c r="J37" i="15" l="1"/>
  <c r="J39" i="15"/>
  <c r="K39" i="15" l="1"/>
  <c r="F42" i="15" l="1"/>
  <c r="F41" i="15"/>
  <c r="K21" i="15"/>
  <c r="K41" i="15" l="1"/>
  <c r="K42" i="15"/>
  <c r="K43" i="15"/>
  <c r="I14" i="18"/>
  <c r="I13" i="18"/>
  <c r="I9" i="18"/>
  <c r="I3" i="18"/>
  <c r="I4" i="18"/>
  <c r="I5" i="18"/>
  <c r="I6" i="18"/>
  <c r="N25" i="15"/>
  <c r="K22" i="15"/>
  <c r="K20" i="15"/>
  <c r="K16" i="15"/>
  <c r="I11" i="18"/>
  <c r="K30" i="15"/>
  <c r="I24" i="18"/>
  <c r="I20" i="18"/>
  <c r="K45" i="15"/>
  <c r="K29" i="15"/>
  <c r="K33" i="15"/>
  <c r="K32" i="15"/>
  <c r="K35" i="15"/>
  <c r="K28" i="15"/>
  <c r="K24" i="15"/>
  <c r="K37" i="15"/>
  <c r="I21" i="18"/>
  <c r="I22" i="18"/>
  <c r="I25" i="18"/>
  <c r="I18" i="18"/>
  <c r="I19" i="18"/>
  <c r="I10" i="18"/>
  <c r="K14" i="15"/>
  <c r="K48" i="15"/>
  <c r="K10" i="15"/>
  <c r="K9" i="15"/>
  <c r="K8" i="15"/>
  <c r="K11" i="15"/>
  <c r="K7" i="15"/>
  <c r="K6" i="15"/>
  <c r="K5" i="15"/>
  <c r="K4" i="15"/>
  <c r="H14" i="16"/>
  <c r="H32" i="16"/>
  <c r="H26" i="16"/>
  <c r="H6" i="16"/>
  <c r="H5" i="16"/>
  <c r="H4" i="16"/>
  <c r="H3" i="16"/>
  <c r="H33" i="16"/>
  <c r="H37" i="16" l="1"/>
  <c r="I52" i="18"/>
  <c r="K18" i="15"/>
  <c r="N18" i="15"/>
  <c r="K27" i="15"/>
  <c r="N27" i="15"/>
  <c r="K19" i="15"/>
  <c r="N19" i="15"/>
  <c r="K26" i="15"/>
  <c r="N26" i="15"/>
  <c r="K17" i="15"/>
  <c r="K84" i="15" s="1"/>
  <c r="E2" i="20" s="1"/>
  <c r="N17" i="15"/>
  <c r="K25" i="15"/>
  <c r="N84" i="15" l="1"/>
</calcChain>
</file>

<file path=xl/sharedStrings.xml><?xml version="1.0" encoding="utf-8"?>
<sst xmlns="http://schemas.openxmlformats.org/spreadsheetml/2006/main" count="1189" uniqueCount="464">
  <si>
    <t>Description</t>
  </si>
  <si>
    <t>Notes</t>
  </si>
  <si>
    <t>N/A</t>
  </si>
  <si>
    <t>WBS</t>
  </si>
  <si>
    <t>Material</t>
  </si>
  <si>
    <t>A</t>
  </si>
  <si>
    <t>Aircraft</t>
  </si>
  <si>
    <t>System</t>
  </si>
  <si>
    <t>mAE1</t>
  </si>
  <si>
    <t>Part Num</t>
  </si>
  <si>
    <t>Centerbody Assembly</t>
  </si>
  <si>
    <t>Left Wing Assembly</t>
  </si>
  <si>
    <t>Wing Attach Bolt</t>
  </si>
  <si>
    <t>Wing Attach Nut</t>
  </si>
  <si>
    <t>P</t>
  </si>
  <si>
    <t>Right Wing Assembly</t>
  </si>
  <si>
    <t>Rev</t>
  </si>
  <si>
    <t>Type</t>
  </si>
  <si>
    <t>Qty</t>
  </si>
  <si>
    <t>inboard rib</t>
  </si>
  <si>
    <t>Manufacturer</t>
  </si>
  <si>
    <t>Model</t>
  </si>
  <si>
    <t>LiPo Transmitter Battery</t>
  </si>
  <si>
    <t>Battery Charger</t>
  </si>
  <si>
    <t>TP610C-ACDC</t>
  </si>
  <si>
    <t>Ground Station Transmitter</t>
  </si>
  <si>
    <t>FreeWave</t>
  </si>
  <si>
    <t>FGR2-CE-U</t>
  </si>
  <si>
    <t>Ground Station Battery</t>
  </si>
  <si>
    <t>Serial Express Card</t>
  </si>
  <si>
    <t>SyncroTech</t>
  </si>
  <si>
    <t>EXP34-RS232-02</t>
  </si>
  <si>
    <t>USB to Serial Converter</t>
  </si>
  <si>
    <t>Inclinometer</t>
  </si>
  <si>
    <t>AeroPerfect</t>
  </si>
  <si>
    <t>MU-9000X</t>
  </si>
  <si>
    <t>Castle Creations Castlelink</t>
  </si>
  <si>
    <t>Castle Creations</t>
  </si>
  <si>
    <t>010-0005-00</t>
  </si>
  <si>
    <t>Scales</t>
  </si>
  <si>
    <t>American Weigh</t>
  </si>
  <si>
    <t>Digital Scale</t>
  </si>
  <si>
    <t>Hanging Scales</t>
  </si>
  <si>
    <t>Hanging Scale</t>
  </si>
  <si>
    <t>Video Screen</t>
  </si>
  <si>
    <t>Camera</t>
  </si>
  <si>
    <t>Flight Computer</t>
  </si>
  <si>
    <t>Phytec</t>
  </si>
  <si>
    <t>5200 Tiny</t>
  </si>
  <si>
    <t>Daughterboard</t>
  </si>
  <si>
    <t>UMN</t>
  </si>
  <si>
    <t>IMU</t>
  </si>
  <si>
    <t>Analog Devices</t>
  </si>
  <si>
    <t>ADIS16405</t>
  </si>
  <si>
    <t>GPS Card</t>
  </si>
  <si>
    <t>Hemisphere</t>
  </si>
  <si>
    <t>Crescent</t>
  </si>
  <si>
    <t>GPS Antenna</t>
  </si>
  <si>
    <t>GPS Outfitters</t>
  </si>
  <si>
    <t>Titan III</t>
  </si>
  <si>
    <t>TM</t>
  </si>
  <si>
    <t>MM2 900 MHz</t>
  </si>
  <si>
    <t>RX Mux</t>
  </si>
  <si>
    <t>AcroName</t>
  </si>
  <si>
    <t>PWM</t>
  </si>
  <si>
    <t>Arduino</t>
  </si>
  <si>
    <t>Pro Mini</t>
  </si>
  <si>
    <t>Pressure Sensors</t>
  </si>
  <si>
    <t>AMSYS</t>
  </si>
  <si>
    <t>Plywood</t>
  </si>
  <si>
    <t>Aircraft Spruce</t>
  </si>
  <si>
    <t>Flying Foam</t>
  </si>
  <si>
    <t>Epoxy</t>
  </si>
  <si>
    <t>Breather Cloth</t>
  </si>
  <si>
    <t>Fiberglast</t>
  </si>
  <si>
    <t>Brushes, misc supplies</t>
  </si>
  <si>
    <t>Epoxy Hardener</t>
  </si>
  <si>
    <t>Servo</t>
  </si>
  <si>
    <t>Spar Foam</t>
  </si>
  <si>
    <t>Carbon 3K PW</t>
  </si>
  <si>
    <t>Spar Cure Tools</t>
  </si>
  <si>
    <t>Futaba</t>
  </si>
  <si>
    <t>S9254</t>
  </si>
  <si>
    <t>Servo Tray</t>
  </si>
  <si>
    <t>JR</t>
  </si>
  <si>
    <t>JRPA244</t>
  </si>
  <si>
    <t>Servo Arm</t>
  </si>
  <si>
    <t>SECraft</t>
  </si>
  <si>
    <t>SE0063</t>
  </si>
  <si>
    <t>Servo Pushrod</t>
  </si>
  <si>
    <t>SE202</t>
  </si>
  <si>
    <t>2.5 inch trunbuckle pushrod</t>
  </si>
  <si>
    <t>1 inch aluminum servo arm</t>
  </si>
  <si>
    <t>Surface Horn</t>
  </si>
  <si>
    <t>Motor</t>
  </si>
  <si>
    <t>Propulsion Battery</t>
  </si>
  <si>
    <t>Propeller</t>
  </si>
  <si>
    <t>E-Flite</t>
  </si>
  <si>
    <t>Castle Creation</t>
  </si>
  <si>
    <t>DUB2318</t>
  </si>
  <si>
    <t>HK</t>
  </si>
  <si>
    <t>HKCF1210</t>
  </si>
  <si>
    <t>Power 52</t>
  </si>
  <si>
    <t>Phoenix Edge Lite 75</t>
  </si>
  <si>
    <t>Thunder Power</t>
  </si>
  <si>
    <t>Systems Battery</t>
  </si>
  <si>
    <t>Airdata Probe</t>
  </si>
  <si>
    <t>Airdata Boom</t>
  </si>
  <si>
    <t>Airdata Tubing</t>
  </si>
  <si>
    <t>Tygon</t>
  </si>
  <si>
    <t>Purchased in bulk quantities</t>
  </si>
  <si>
    <t>Wing Form Foam</t>
  </si>
  <si>
    <t>7.5oz E-glass</t>
  </si>
  <si>
    <t>Balsa</t>
  </si>
  <si>
    <t>Hinges</t>
  </si>
  <si>
    <t>Release Film</t>
  </si>
  <si>
    <t>Vacuum Bag</t>
  </si>
  <si>
    <t>Tacky Tape</t>
  </si>
  <si>
    <t>ACP Sales</t>
  </si>
  <si>
    <t>Carbon Panel for ribs and winglets</t>
  </si>
  <si>
    <t>LP-NH250-CFPW1-6</t>
  </si>
  <si>
    <t>Budgetary estimate only, additional $200 for waterjet</t>
  </si>
  <si>
    <t>Budgetary estimate only</t>
  </si>
  <si>
    <t>Dubro</t>
  </si>
  <si>
    <t>ProtoAdvantage</t>
  </si>
  <si>
    <t>Cut strips 3/4" X 3/16" for hinge line, purchase as package of sheets</t>
  </si>
  <si>
    <t>Winglet mounting</t>
  </si>
  <si>
    <t>Spar Fabric</t>
  </si>
  <si>
    <t>Centerbody Foam Form</t>
  </si>
  <si>
    <t>Speed Control</t>
  </si>
  <si>
    <t>Spektrum</t>
  </si>
  <si>
    <t>Turnigy</t>
  </si>
  <si>
    <t>2650mAh 3S 1C LLF Tx Pack</t>
  </si>
  <si>
    <t>Manhattan 205146</t>
  </si>
  <si>
    <t>Manhattan </t>
  </si>
  <si>
    <t>Ball link</t>
  </si>
  <si>
    <t>Robart</t>
  </si>
  <si>
    <t>326 5/16" ball link control horn</t>
  </si>
  <si>
    <t>Accelerometer Part</t>
  </si>
  <si>
    <t>Freescale</t>
  </si>
  <si>
    <t>Accelerometer Filter Resistor</t>
  </si>
  <si>
    <t>Accelerometer Filter Cap</t>
  </si>
  <si>
    <t>Accelerometer Isolation Cap</t>
  </si>
  <si>
    <t>0.22 uF</t>
  </si>
  <si>
    <t>0.1 uF</t>
  </si>
  <si>
    <t>47 kohm</t>
  </si>
  <si>
    <t>Digikey PN 1227PHCT-ND</t>
  </si>
  <si>
    <t>Digikey PN 1109PHCT-ND</t>
  </si>
  <si>
    <t>Accelerometer Breakout</t>
  </si>
  <si>
    <t>Order assembled on breakout</t>
  </si>
  <si>
    <t>PA0006 w/MMA22XX</t>
  </si>
  <si>
    <t>Semtech</t>
  </si>
  <si>
    <t>SX8724C</t>
  </si>
  <si>
    <t>ADC</t>
  </si>
  <si>
    <t>ADC Breakout</t>
  </si>
  <si>
    <t>[6]</t>
  </si>
  <si>
    <t>MMA2240KEG</t>
  </si>
  <si>
    <t>[2]</t>
  </si>
  <si>
    <t>1/8" Birch Ply</t>
  </si>
  <si>
    <t>left center body</t>
  </si>
  <si>
    <t>right center body</t>
  </si>
  <si>
    <t>inboard keel attachment</t>
  </si>
  <si>
    <t>center body attach</t>
  </si>
  <si>
    <t>1/4" carbon/foam panel</t>
  </si>
  <si>
    <t>spar front top right</t>
  </si>
  <si>
    <t>spar rear right</t>
  </si>
  <si>
    <t>spar front bottom right</t>
  </si>
  <si>
    <t>spar front bottom left</t>
  </si>
  <si>
    <t>spar rear left</t>
  </si>
  <si>
    <t>spar front top left</t>
  </si>
  <si>
    <t>0.4" Carbon/foam panel</t>
  </si>
  <si>
    <t>keel</t>
  </si>
  <si>
    <t>tail hard point</t>
  </si>
  <si>
    <t>motor mount assembly</t>
  </si>
  <si>
    <t>motor mount</t>
  </si>
  <si>
    <t>motor mount cover</t>
  </si>
  <si>
    <t>motor - dummy</t>
  </si>
  <si>
    <t>servo - dummy</t>
  </si>
  <si>
    <t>flight computer tray</t>
  </si>
  <si>
    <t>flight computer - dummy</t>
  </si>
  <si>
    <t>battery tray</t>
  </si>
  <si>
    <t>servo bracket-spar attach</t>
  </si>
  <si>
    <t>servo bracket-servo attach</t>
  </si>
  <si>
    <t>left inboard wing</t>
  </si>
  <si>
    <t>left outboard wing</t>
  </si>
  <si>
    <t>left wing washout</t>
  </si>
  <si>
    <t>winglet attach</t>
  </si>
  <si>
    <t>winglet</t>
  </si>
  <si>
    <t>top front left reinforcement</t>
  </si>
  <si>
    <t>top back left reinforcement</t>
  </si>
  <si>
    <t>bottom front left reinforcement</t>
  </si>
  <si>
    <t>bottom back left reinforcement</t>
  </si>
  <si>
    <t>control surface</t>
  </si>
  <si>
    <t>0.4" Carbon/foam beam</t>
  </si>
  <si>
    <t>body flap</t>
  </si>
  <si>
    <t>Futaba S9254, Use JR Servo Tray to mount</t>
  </si>
  <si>
    <t>Need 6 channels for the accelerometers
SX8724C has 3 differential channels each</t>
  </si>
  <si>
    <t>Flight Computer Assembly</t>
  </si>
  <si>
    <t>Goldy</t>
  </si>
  <si>
    <t>Actual</t>
  </si>
  <si>
    <t>SpecSheet</t>
  </si>
  <si>
    <t>Estimate</t>
  </si>
  <si>
    <t>Estimated</t>
  </si>
  <si>
    <t> 2"L x 1.75W x 0.56"H</t>
  </si>
  <si>
    <t>Price is assembled, Weight is for assembled with filter</t>
  </si>
  <si>
    <t>Cost - Unit
($)</t>
  </si>
  <si>
    <t>Cost - Total
($)</t>
  </si>
  <si>
    <t>Weight - Unit
(g)</t>
  </si>
  <si>
    <t>Weight - Total
(g)</t>
  </si>
  <si>
    <t>Total</t>
  </si>
  <si>
    <t>Eagle Tree</t>
  </si>
  <si>
    <t>Prandtl Pitot Tube Kit</t>
  </si>
  <si>
    <t>80 X 4 X 4 mm</t>
  </si>
  <si>
    <t>Receiver</t>
  </si>
  <si>
    <t>Transmitter</t>
  </si>
  <si>
    <t>AR8000</t>
  </si>
  <si>
    <t>34.3 X 32.3 X 11.4 mm</t>
  </si>
  <si>
    <t>DX9</t>
  </si>
  <si>
    <t>SPMB4000LPTX</t>
  </si>
  <si>
    <t>Should be on Parts List if Custom</t>
  </si>
  <si>
    <t>servo tray - dummy</t>
  </si>
  <si>
    <t>See Flight Systems</t>
  </si>
  <si>
    <t>Propulsion Battery - dummy</t>
  </si>
  <si>
    <t>Avionics Battery - dummy</t>
  </si>
  <si>
    <t>Airdata Boom Assembly - dummy</t>
  </si>
  <si>
    <t>Surfboard XPS 2.3#</t>
  </si>
  <si>
    <t>Mass Property Testing</t>
  </si>
  <si>
    <t>Weight
Quality</t>
  </si>
  <si>
    <t>Cost
Quality</t>
  </si>
  <si>
    <t>Size - Unit
(xx)</t>
  </si>
  <si>
    <t>Top Caul</t>
  </si>
  <si>
    <t>Side Cauls</t>
  </si>
  <si>
    <t>centerbody servo bracket assembly</t>
  </si>
  <si>
    <t>mAEWing1 Bill of Materials</t>
  </si>
  <si>
    <t>Pats List is associated with CAD model v2.3</t>
  </si>
  <si>
    <t>Created from MiniMUTT BOM</t>
  </si>
  <si>
    <t>Chris Regan</t>
  </si>
  <si>
    <t>v2.3 Rev A</t>
  </si>
  <si>
    <t>Revision</t>
  </si>
  <si>
    <t>Name</t>
  </si>
  <si>
    <t>Date</t>
  </si>
  <si>
    <t>E-glass / EPS 1.5#</t>
  </si>
  <si>
    <t>#4-40</t>
  </si>
  <si>
    <t>Winglet mounting, flatten spurs and bond to carbon panel</t>
  </si>
  <si>
    <t>Winglet Attach Blind Nut / T-Nut</t>
  </si>
  <si>
    <t>Winglet Attach Machine Screw</t>
  </si>
  <si>
    <t>EMS</t>
  </si>
  <si>
    <t>Futaba Female J connectors</t>
  </si>
  <si>
    <t>Servo Male Connector</t>
  </si>
  <si>
    <t>Servo Female Connector</t>
  </si>
  <si>
    <t>Futaba Male J connectors</t>
  </si>
  <si>
    <t>http://www3.towerhobbies.com/cgi-bin/wti0001p?&amp;I=LXTSH2&amp;P=M</t>
  </si>
  <si>
    <t>http://www3.towerhobbies.com/cgi-bin/wti0001p?&amp;P=SM&amp;I=LXTSH3</t>
  </si>
  <si>
    <t>R-3603 3/16" ID</t>
  </si>
  <si>
    <t>Probe comes with tubes</t>
  </si>
  <si>
    <t>v2.3 Rev B</t>
  </si>
  <si>
    <t>Minor Formatting changes to highlight questions</t>
  </si>
  <si>
    <t>PA0060 w/SX8724CWLTDTCT-ND</t>
  </si>
  <si>
    <t>1300mAh 6-Cell/6S 22.2V Magna Series 70C LiPo</t>
  </si>
  <si>
    <t>TP1300-6SM70</t>
  </si>
  <si>
    <t>34 X 30 X 100 mm</t>
  </si>
  <si>
    <t>v2.3 Rev C</t>
  </si>
  <si>
    <t>Changed Propulsion battery to a single 6S from Thunder Power</t>
  </si>
  <si>
    <t>Changed Camera and Tx to ReadyMadeRC</t>
  </si>
  <si>
    <t>ReadyMadeRC</t>
  </si>
  <si>
    <t>FatShark</t>
  </si>
  <si>
    <t xml:space="preserve">250mW 5.8 GHz A/V Transmitter </t>
  </si>
  <si>
    <t>10.1 inch LCD monitor</t>
  </si>
  <si>
    <t>RMRC-LCD-10</t>
  </si>
  <si>
    <t>Video Cables, etc</t>
  </si>
  <si>
    <t>72" X 4" X 3/8" Aluminum plate 6061</t>
  </si>
  <si>
    <t>#257 - Nylon Hinge Heavy Duty w/cotter</t>
  </si>
  <si>
    <t>#117- Nylon Hinge Standard</t>
  </si>
  <si>
    <t>http://www3.towerhobbies.com/cgi-bin/wti0001p?&amp;I=LXD941&amp;P=ML</t>
  </si>
  <si>
    <t>Digikey PN RNF14FTD47K0CT-ND</t>
  </si>
  <si>
    <t>JST</t>
  </si>
  <si>
    <t>Flanged Bearing 3/16" ID X 1/4"</t>
  </si>
  <si>
    <t>Keel Attach Bolt</t>
  </si>
  <si>
    <t>Keel Attach Nut</t>
  </si>
  <si>
    <t>#10-32 Stainless Steel 3/4"</t>
  </si>
  <si>
    <t>1/4"-20 Stainless Steel 3/4"</t>
  </si>
  <si>
    <t>#10-32 Stainless Steel</t>
  </si>
  <si>
    <t>http://www.grainger.com/product/IGUS-Flanged-Bearing-2MTK9</t>
  </si>
  <si>
    <t>#4-40 Nylon 1"</t>
  </si>
  <si>
    <t>CNC Tech</t>
  </si>
  <si>
    <t>Power Wire - Red</t>
  </si>
  <si>
    <t>18 awg Silicon - Red</t>
  </si>
  <si>
    <t>18 awg Silicon - Black</t>
  </si>
  <si>
    <t>Power Wire - Black</t>
  </si>
  <si>
    <t>Power Connector</t>
  </si>
  <si>
    <t>Servo Wire</t>
  </si>
  <si>
    <t>Wing Attach Bearing</t>
  </si>
  <si>
    <t>Price is assembled, Weight is with filter assembly</t>
  </si>
  <si>
    <t>Wing Cover Fabric</t>
  </si>
  <si>
    <t>Wing Reinforce Fabric</t>
  </si>
  <si>
    <t>5.7oz 3K PW</t>
  </si>
  <si>
    <t>Centerbody Reinforce Fabric</t>
  </si>
  <si>
    <t>Centerbody Cover Fabric</t>
  </si>
  <si>
    <t>7781 Style - 9.0oz E-Glass Satin Weave</t>
  </si>
  <si>
    <t>http://www3.towerhobbies.com/cgi-bin/wti0001p?&amp;I=LXN661</t>
  </si>
  <si>
    <t>HiTec</t>
  </si>
  <si>
    <t>24 AWG servo wire 3 conductor</t>
  </si>
  <si>
    <t>EPS 1.5# (Left and Right Side)</t>
  </si>
  <si>
    <t>EPS 1.5# (Left and Right Shipset)</t>
  </si>
  <si>
    <t>Signal Wire</t>
  </si>
  <si>
    <t>http://www3.towerhobbies.com/cgi-bin/wti0001p?&amp;I=LXJC92&amp;P=ML</t>
  </si>
  <si>
    <t>PVC Tube</t>
  </si>
  <si>
    <t>10' 1.25" Sched 40 PVC</t>
  </si>
  <si>
    <t>PVC Connector Tee</t>
  </si>
  <si>
    <t>PVC 3-way connector</t>
  </si>
  <si>
    <t>PVC Connector 4-way</t>
  </si>
  <si>
    <t>PVC 4-way connector</t>
  </si>
  <si>
    <t>PVC Connector 5-way</t>
  </si>
  <si>
    <t>PVC 5-way connector</t>
  </si>
  <si>
    <t>Quick Release Mechanism</t>
  </si>
  <si>
    <t>2-5/8" Snap Shackle</t>
  </si>
  <si>
    <t>http://www.amazon.com/FORMUFIT-F1145WC-WH-4-5-Way-Fitting-Furniture/dp/B00MNIYCHO/ref=sr_1_2?ie=UTF8&amp;qid=1428001012&amp;sr=8-2&amp;keywords=pvc+5-way</t>
  </si>
  <si>
    <t>http://www.amazon.com/FORMUFIT-F1144WT-WH-4-4-Way-Fitting-Furniture/dp/B00MNIYGSO/ref=sr_1_9?ie=UTF8&amp;qid=1428000961&amp;sr=8-9&amp;keywords=pvc+4-way</t>
  </si>
  <si>
    <t>http://www.amazon.com/gp/product/B00FAAHSTQ/ref=ox_sc_act_title_2?ie=UTF8&amp;psc=1&amp;smid=A3KAPN2XFLC88V</t>
  </si>
  <si>
    <t>Mobeius</t>
  </si>
  <si>
    <t>ActionCam</t>
  </si>
  <si>
    <t>2/pkg - 2 per surface</t>
  </si>
  <si>
    <t>12/pkg - 2 per surface</t>
  </si>
  <si>
    <t>15/pkg - 3 per surface</t>
  </si>
  <si>
    <t>v2.3 Rev D</t>
  </si>
  <si>
    <t>Cleaned up some depricated parts</t>
  </si>
  <si>
    <t>With lens extension cable, mount, SD card</t>
  </si>
  <si>
    <t>Make from Wing</t>
  </si>
  <si>
    <t>feet</t>
  </si>
  <si>
    <t>housings with connect</t>
  </si>
  <si>
    <t>RCY Series - Male Housing</t>
  </si>
  <si>
    <t>RCY Series - Male Housing Connector (Female)</t>
  </si>
  <si>
    <t>RCY Series - Female Housing</t>
  </si>
  <si>
    <t>RCY Series - Female Housing Connector (Male)</t>
  </si>
  <si>
    <t>Deans</t>
  </si>
  <si>
    <t>Plug</t>
  </si>
  <si>
    <t>Molex</t>
  </si>
  <si>
    <t>WM3606-ND</t>
  </si>
  <si>
    <t>http://www.digikey.com/product-detail/en/39-01-2141/WM3606-ND/61288</t>
  </si>
  <si>
    <t>Contact - Male</t>
  </si>
  <si>
    <t>WM2500CT-ND</t>
  </si>
  <si>
    <t>http://www.digikey.com/product-detail/en/0039000040/WM2500CT-ND/467979</t>
  </si>
  <si>
    <t>Receptacle</t>
  </si>
  <si>
    <t>WM3706-ND</t>
  </si>
  <si>
    <t>http://www.digikey.com/product-detail/en/0039012140/WM3706-ND/61391</t>
  </si>
  <si>
    <t>Contact - Female</t>
  </si>
  <si>
    <t>WM2501CT-ND</t>
  </si>
  <si>
    <t>http://www.digikey.com/product-detail/en/0039000038/WM2501CT-ND/467978</t>
  </si>
  <si>
    <t>BOM Level</t>
  </si>
  <si>
    <t>wing attach rib</t>
  </si>
  <si>
    <t>Definitions</t>
  </si>
  <si>
    <t>Work Breakdown Structure Level</t>
  </si>
  <si>
    <t>Revision Level (new part = A)</t>
  </si>
  <si>
    <t>Generated Part Number</t>
  </si>
  <si>
    <t>Hierarchy level</t>
  </si>
  <si>
    <t>Part Name</t>
  </si>
  <si>
    <t>Part Description</t>
  </si>
  <si>
    <t>Material Description</t>
  </si>
  <si>
    <t>Part Notes</t>
  </si>
  <si>
    <t>Added Molex Min-Fit JR for wing attach</t>
  </si>
  <si>
    <t>ESC Connector</t>
  </si>
  <si>
    <t>Ultra - Male</t>
  </si>
  <si>
    <t>http://www3.towerhobbies.com/cgi-bin/wti0001p?&amp;I=LXHGL9&amp;P=M</t>
  </si>
  <si>
    <t>http://www.amazon.com/s/ref=nb_sb_noss?url=search-alias%3Daps&amp;field-keywords=B00N51OJNK</t>
  </si>
  <si>
    <t>http://www3.towerhobbies.com/cgi-bin/wti0001p?&amp;I=LXD968&amp;P=7</t>
  </si>
  <si>
    <t>Product Link</t>
  </si>
  <si>
    <t>http://www.fibreglast.com/product/3K_Plain_Weave_Carbon_Fiber_Fabric_00530/carbon_fiber_all</t>
  </si>
  <si>
    <t>http://www.fibreglast.com/product/7_1_2_oz_Fabric_243/Fiberglass_Fabric</t>
  </si>
  <si>
    <t>http://www.fibreglast.com/product/System_2000_Epoxy_Resin_2000/Epoxy_Resins</t>
  </si>
  <si>
    <t>Vacuum Bag Composite System</t>
  </si>
  <si>
    <t>http://www.fibreglast.com/product/2060_Epoxy_Hardener_2060</t>
  </si>
  <si>
    <t>gallon</t>
  </si>
  <si>
    <t>http://www.fibreglast.com/product/Breather_and_Bleeder_579</t>
  </si>
  <si>
    <t>http://www.fibreglast.com/product/stretchlon-200-bagging-film-1678/Vacuum_Bagging_Films_Peel_Ply_Tapes</t>
  </si>
  <si>
    <t>Flash Tape</t>
  </si>
  <si>
    <t>http://www.fibreglast.com/product/flash-tape-00584/Vacuum_Bagging_Films_Peel_Ply_Tapes</t>
  </si>
  <si>
    <t>25' Rolls</t>
  </si>
  <si>
    <t>http://www.fibreglast.com/product/gray-sealant-tape-00581/Vacuum_Bagging_Films_Peel_Ply_Tapes</t>
  </si>
  <si>
    <t>http://www.fibreglast.com/product/low-temperature-release-film-1580/Vacuum_Bagging_Films_Peel_Ply_Tapes</t>
  </si>
  <si>
    <t>http://www.acpsales.com/Carbon-Fiber-1-Ply-Honeycomb.html</t>
  </si>
  <si>
    <t>Units</t>
  </si>
  <si>
    <t>each</t>
  </si>
  <si>
    <t>yard</t>
  </si>
  <si>
    <t>quart</t>
  </si>
  <si>
    <t>70 yd roll</t>
  </si>
  <si>
    <t>ft</t>
  </si>
  <si>
    <t>Unit</t>
  </si>
  <si>
    <t>Video System</t>
  </si>
  <si>
    <t>ADC/Accelerometer System</t>
  </si>
  <si>
    <t>Propulsion System</t>
  </si>
  <si>
    <t>Wing Actuation</t>
  </si>
  <si>
    <t>Centerbody Actuation</t>
  </si>
  <si>
    <t>Launcher System</t>
  </si>
  <si>
    <t>Rachet Straps</t>
  </si>
  <si>
    <t>Video Tx</t>
  </si>
  <si>
    <t>Video Rx</t>
  </si>
  <si>
    <t>Ground Testing</t>
  </si>
  <si>
    <t>Chargers and Programmers</t>
  </si>
  <si>
    <t>RC Equipment</t>
  </si>
  <si>
    <t>Ground Control Station</t>
  </si>
  <si>
    <t>GVT Test Rig and Instrumentation</t>
  </si>
  <si>
    <t>http://www3.towerhobbies.com/cgi-bin/wti0001p?&amp;I=LXD944&amp;P=M</t>
  </si>
  <si>
    <t>Total Cost</t>
  </si>
  <si>
    <t>Wing Attach Fastener</t>
  </si>
  <si>
    <t>Winglet Attach Fastener</t>
  </si>
  <si>
    <t>Keel Attach Fastener</t>
  </si>
  <si>
    <t>Remington Industries</t>
  </si>
  <si>
    <t>24 awg (UL 1007)</t>
  </si>
  <si>
    <t>Category</t>
  </si>
  <si>
    <t>Flight Cntrl Comp</t>
  </si>
  <si>
    <t>Flight Systems</t>
  </si>
  <si>
    <t>Fasteners</t>
  </si>
  <si>
    <t>Wiring/Connect</t>
  </si>
  <si>
    <t>Airdata</t>
  </si>
  <si>
    <t>Servo Wiring/Connect</t>
  </si>
  <si>
    <t>Power Wiring/Connect</t>
  </si>
  <si>
    <t>Signal Wiring/Connect</t>
  </si>
  <si>
    <t>http://www.grainger.com/product/GRAINGER-APPROVED-Skt-Cap-Scrw-2WB96?functionCode=P2IDP2PCP</t>
  </si>
  <si>
    <t>http://www.grainger.com/product/GRAINGER-APPROVED-Hex-Nut-1WA95?functionCode=P2IDP2PCP</t>
  </si>
  <si>
    <t>http://www.grainger.com/product/GRAINGER-APPROVED-Machine-Scr-4DFJ9?functionCode=P2IDP2PCP</t>
  </si>
  <si>
    <t>http://www.grainger.com/product/GRAINGER-APPROVED-Hex-Nut-2WA20?functionCode=P2IDP2PCP</t>
  </si>
  <si>
    <t>1/4"-20 Stainless Steel</t>
  </si>
  <si>
    <t>http://www.grainger.com/product/GRAINGER-APPROVED-Skt-Cap-Scrw-3AWZ1?functionCode=P2IDP2PCP</t>
  </si>
  <si>
    <t>3/4" may be long for keel ,</t>
  </si>
  <si>
    <t>Length roughly estimated, assumed twisted</t>
  </si>
  <si>
    <t>http://www.digikey.com/product-search/en?x=0&amp;y=0&amp;lang=en&amp;site=us&amp;keywords=CN101R-25-ND</t>
  </si>
  <si>
    <t>http://www.digikey.com/product-search/en?x=0&amp;y=0&amp;lang=en&amp;site=us&amp;keywords=CN101B-25-ND</t>
  </si>
  <si>
    <t>http://www.digikey.com/product-detail/en/SYF-001T-P0.6(LF)(SN)/455-2652-1-ND/2796952</t>
  </si>
  <si>
    <t>http://www.digikey.com/product-detail/en/SYM-001T-P0.6(N)/455-1909-1-ND/1465028</t>
  </si>
  <si>
    <t>http://www.digikey.com/product-detail/en/SYP-02T-1/455-2654-ND/2206861</t>
  </si>
  <si>
    <t>http://www.digikey.com/product-detail/en/SYR-02T/455-2653-ND/2409499</t>
  </si>
  <si>
    <t>http://www.digikey.com/product-detail/en/RNF14FTD47K0/RNF14FTD47K0CT-ND/1975140</t>
  </si>
  <si>
    <t>http://www.digikey.com/product-detail/en/A224K20X7RF5TAA/1227PHCT-ND/2356863</t>
  </si>
  <si>
    <t>http://www.digikey.com/product-detail/en/A104K15X7RF5TAA/1109PHCT-ND/145913</t>
  </si>
  <si>
    <t>72" X 1" X 3/8" Aluminum bar 6061</t>
  </si>
  <si>
    <t>Removed Tools tab, merged into Material</t>
  </si>
  <si>
    <t>Merged Flight Systems and Standards in to same tab</t>
  </si>
  <si>
    <t>Part Type (A-Assembly, P-Part, S-Standard, T-Tool)</t>
  </si>
  <si>
    <t>Quatity reuired to the next highest level</t>
  </si>
  <si>
    <t>dum</t>
  </si>
  <si>
    <t>Aircraft Type designation (mAE1 - MiniMUTT Type, dum - dummy/COTS type, mAE2, xAE3)</t>
  </si>
  <si>
    <t>wing spar foam</t>
  </si>
  <si>
    <t>wing spar skin</t>
  </si>
  <si>
    <t>XPS Foam 2.3#</t>
  </si>
  <si>
    <t>Carbon [45,0,0]</t>
  </si>
  <si>
    <t>wing spar</t>
  </si>
  <si>
    <t>accel - dummy</t>
  </si>
  <si>
    <t>top front right reinforcement</t>
  </si>
  <si>
    <t>top back right reinforcement</t>
  </si>
  <si>
    <t>bottom front right reinforcement</t>
  </si>
  <si>
    <t>bottom back right reinforcement</t>
  </si>
  <si>
    <t>right inboard wing</t>
  </si>
  <si>
    <t>right outboard wing</t>
  </si>
  <si>
    <t>right wing washout</t>
  </si>
  <si>
    <t>v2.4</t>
  </si>
  <si>
    <t>Created v2.4 of the CAD</t>
  </si>
  <si>
    <t>http://www.hobbyking.com/hobbyking/store/uh_viewItem.asp?idProduct=31315</t>
  </si>
  <si>
    <t>9XR - 2200mAh 3S 1C Lipo Pack</t>
  </si>
  <si>
    <t>100 X 33 X 19 mm</t>
  </si>
  <si>
    <t>http://www.horizonhobby.com/ar8000-8-channel-dsmx-receiver-spmar8000</t>
  </si>
  <si>
    <t>http://www3.towerhobbies.com/cgi-bin/wti0001p?&amp;I=LXFZP1</t>
  </si>
  <si>
    <t>http://www.horizonhobby.com/servo-tray-aileron-jrpa244</t>
  </si>
  <si>
    <t>http://www3.towerhobbies.com/cgi-bin/wti0001p?&amp;I=LXJGU0</t>
  </si>
  <si>
    <t>http://www.amsys.info/products/ams5812.htm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</si>
</sst>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2" fillId="0" borderId="0" xfId="0" applyFont="1"/>
    <xf numFmtId="0" fontId="2" fillId="0" borderId="1" xfId="0" applyFont="1" applyBorder="1"/>
    <xf numFmtId="0" fontId="0" fillId="0" borderId="1" xfId="0" applyNumberFormat="1" applyBorder="1"/>
    <xf numFmtId="49" fontId="0" fillId="0" borderId="1" xfId="0" applyNumberFormat="1" applyBorder="1"/>
    <xf numFmtId="0" fontId="0" fillId="2" borderId="1" xfId="0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0" xfId="0" applyNumberFormat="1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0" fontId="0" fillId="4" borderId="1" xfId="0" applyFill="1" applyBorder="1"/>
    <xf numFmtId="164" fontId="0" fillId="4" borderId="1" xfId="0" applyNumberFormat="1" applyFill="1" applyBorder="1"/>
    <xf numFmtId="0" fontId="3" fillId="0" borderId="1" xfId="0" applyFont="1" applyBorder="1"/>
    <xf numFmtId="0" fontId="0" fillId="0" borderId="1" xfId="0" applyBorder="1" applyAlignment="1"/>
    <xf numFmtId="164" fontId="2" fillId="0" borderId="0" xfId="0" applyNumberFormat="1" applyFont="1"/>
    <xf numFmtId="165" fontId="2" fillId="0" borderId="0" xfId="0" applyNumberFormat="1" applyFont="1"/>
    <xf numFmtId="0" fontId="0" fillId="0" borderId="3" xfId="0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4" fontId="0" fillId="0" borderId="0" xfId="0" applyNumberFormat="1"/>
    <xf numFmtId="0" fontId="4" fillId="0" borderId="1" xfId="1" applyBorder="1"/>
    <xf numFmtId="0" fontId="0" fillId="3" borderId="1" xfId="0" applyFill="1" applyBorder="1"/>
    <xf numFmtId="0" fontId="3" fillId="0" borderId="0" xfId="0" applyFont="1"/>
    <xf numFmtId="0" fontId="4" fillId="0" borderId="0" xfId="1" applyAlignment="1">
      <alignment horizontal="left" vertical="center" wrapText="1"/>
    </xf>
    <xf numFmtId="165" fontId="0" fillId="0" borderId="1" xfId="0" applyNumberFormat="1" applyBorder="1"/>
    <xf numFmtId="0" fontId="2" fillId="0" borderId="0" xfId="0" applyFont="1" applyFill="1" applyBorder="1"/>
    <xf numFmtId="0" fontId="4" fillId="0" borderId="0" xfId="1" applyBorder="1"/>
    <xf numFmtId="0" fontId="0" fillId="0" borderId="1" xfId="0" applyNumberFormat="1" applyFill="1" applyBorder="1"/>
    <xf numFmtId="0" fontId="0" fillId="0" borderId="0" xfId="0"/>
    <xf numFmtId="0" fontId="2" fillId="0" borderId="0" xfId="0" applyFont="1"/>
    <xf numFmtId="0" fontId="4" fillId="0" borderId="0" xfId="1"/>
    <xf numFmtId="0" fontId="3" fillId="0" borderId="0" xfId="0" applyFont="1"/>
    <xf numFmtId="0" fontId="0" fillId="5" borderId="1" xfId="0" applyNumberFormat="1" applyFill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44" fontId="2" fillId="0" borderId="0" xfId="2" applyFont="1"/>
    <xf numFmtId="0" fontId="0" fillId="0" borderId="1" xfId="0" applyFill="1" applyBorder="1" applyAlignment="1">
      <alignment horizontal="left"/>
    </xf>
    <xf numFmtId="0" fontId="0" fillId="0" borderId="0" xfId="0" applyFill="1"/>
    <xf numFmtId="0" fontId="4" fillId="0" borderId="1" xfId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39-01-2141/WM3606-ND/61288" TargetMode="External"/><Relationship Id="rId13" Type="http://schemas.openxmlformats.org/officeDocument/2006/relationships/hyperlink" Target="http://www.amazon.com/s/ref=nb_sb_noss?url=search-alias%3Daps&amp;field-keywords=B00N51OJNK" TargetMode="External"/><Relationship Id="rId18" Type="http://schemas.openxmlformats.org/officeDocument/2006/relationships/hyperlink" Target="http://www.hobbyking.com/hobbyking/store/uh_viewItem.asp?idProduct=31315" TargetMode="External"/><Relationship Id="rId26" Type="http://schemas.openxmlformats.org/officeDocument/2006/relationships/hyperlink" Target="http://www.amsys.info/products/ams5812.htm" TargetMode="External"/><Relationship Id="rId3" Type="http://schemas.openxmlformats.org/officeDocument/2006/relationships/hyperlink" Target="http://www3.towerhobbies.com/cgi-bin/wti0001p?&amp;I=LXD968&amp;P=7" TargetMode="External"/><Relationship Id="rId21" Type="http://schemas.openxmlformats.org/officeDocument/2006/relationships/hyperlink" Target="http://www3.towerhobbies.com/cgi-bin/wti0001p?&amp;I=LXFZP1" TargetMode="External"/><Relationship Id="rId7" Type="http://schemas.openxmlformats.org/officeDocument/2006/relationships/hyperlink" Target="http://www3.towerhobbies.com/cgi-bin/wti0001p?&amp;I=LXN661" TargetMode="External"/><Relationship Id="rId12" Type="http://schemas.openxmlformats.org/officeDocument/2006/relationships/hyperlink" Target="http://www3.towerhobbies.com/cgi-bin/wti0001p?&amp;I=LXHGL9&amp;P=M" TargetMode="External"/><Relationship Id="rId17" Type="http://schemas.openxmlformats.org/officeDocument/2006/relationships/hyperlink" Target="http://www.digikey.com/product-detail/en/A224K20X7RF5TAA/1227PHCT-ND/2356863" TargetMode="External"/><Relationship Id="rId25" Type="http://schemas.openxmlformats.org/officeDocument/2006/relationships/hyperlink" Target="http://www3.towerhobbies.com/cgi-bin/wti0001p?&amp;I=LXJGU0" TargetMode="External"/><Relationship Id="rId2" Type="http://schemas.openxmlformats.org/officeDocument/2006/relationships/hyperlink" Target="http://www3.towerhobbies.com/cgi-bin/wti0001p?&amp;I=LXD944&amp;P=M" TargetMode="External"/><Relationship Id="rId16" Type="http://schemas.openxmlformats.org/officeDocument/2006/relationships/hyperlink" Target="http://www.digikey.com/product-detail/en/RNF14FTD47K0/RNF14FTD47K0CT-ND/1975140" TargetMode="External"/><Relationship Id="rId20" Type="http://schemas.openxmlformats.org/officeDocument/2006/relationships/hyperlink" Target="http://www3.towerhobbies.com/cgi-bin/wti0001p?&amp;I=LXFZP1" TargetMode="External"/><Relationship Id="rId1" Type="http://schemas.openxmlformats.org/officeDocument/2006/relationships/hyperlink" Target="http://www3.towerhobbies.com/cgi-bin/wti0001p?&amp;I=LXD941&amp;P=ML" TargetMode="External"/><Relationship Id="rId6" Type="http://schemas.openxmlformats.org/officeDocument/2006/relationships/hyperlink" Target="http://www3.towerhobbies.com/cgi-bin/wti0001p?&amp;I=LXTSH2&amp;P=M" TargetMode="External"/><Relationship Id="rId11" Type="http://schemas.openxmlformats.org/officeDocument/2006/relationships/hyperlink" Target="http://www.digikey.com/product-detail/en/0039000038/WM2501CT-ND/467978" TargetMode="External"/><Relationship Id="rId24" Type="http://schemas.openxmlformats.org/officeDocument/2006/relationships/hyperlink" Target="http://www3.towerhobbies.com/cgi-bin/wti0001p?&amp;I=LXJGU0" TargetMode="External"/><Relationship Id="rId5" Type="http://schemas.openxmlformats.org/officeDocument/2006/relationships/hyperlink" Target="http://www3.towerhobbies.com/cgi-bin/wti0001p?&amp;P=SM&amp;I=LXTSH3" TargetMode="External"/><Relationship Id="rId15" Type="http://schemas.openxmlformats.org/officeDocument/2006/relationships/hyperlink" Target="http://www.digikey.com/product-search/en?x=0&amp;y=0&amp;lang=en&amp;site=us&amp;keywords=CN101B-25-ND" TargetMode="External"/><Relationship Id="rId23" Type="http://schemas.openxmlformats.org/officeDocument/2006/relationships/hyperlink" Target="http://www.horizonhobby.com/servo-tray-aileron-jrpa244" TargetMode="External"/><Relationship Id="rId10" Type="http://schemas.openxmlformats.org/officeDocument/2006/relationships/hyperlink" Target="http://www.digikey.com/product-detail/en/0039012140/WM3706-ND/61391" TargetMode="External"/><Relationship Id="rId19" Type="http://schemas.openxmlformats.org/officeDocument/2006/relationships/hyperlink" Target="http://www.horizonhobby.com/ar8000-8-channel-dsmx-receiver-spmar8000" TargetMode="External"/><Relationship Id="rId4" Type="http://schemas.openxmlformats.org/officeDocument/2006/relationships/hyperlink" Target="http://www.grainger.com/product/IGUS-Flanged-Bearing-2MTK9" TargetMode="External"/><Relationship Id="rId9" Type="http://schemas.openxmlformats.org/officeDocument/2006/relationships/hyperlink" Target="http://www.digikey.com/product-detail/en/0039000040/WM2500CT-ND/467979" TargetMode="External"/><Relationship Id="rId14" Type="http://schemas.openxmlformats.org/officeDocument/2006/relationships/hyperlink" Target="http://www.digikey.com/product-search/en?x=0&amp;y=0&amp;lang=en&amp;site=us&amp;keywords=CN101R-25-ND" TargetMode="External"/><Relationship Id="rId22" Type="http://schemas.openxmlformats.org/officeDocument/2006/relationships/hyperlink" Target="http://www.horizonhobby.com/servo-tray-aileron-jrpa244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3.towerhobbies.com/cgi-bin/wti0001p?&amp;I=LXJC92&amp;P=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gp/product/B00FAAHSTQ/ref=ox_sc_act_title_2?ie=UTF8&amp;psc=1&amp;smid=A3KAPN2XFLC88V" TargetMode="External"/><Relationship Id="rId2" Type="http://schemas.openxmlformats.org/officeDocument/2006/relationships/hyperlink" Target="http://www.amazon.com/FORMUFIT-F1145WC-WH-4-5-Way-Fitting-Furniture/dp/B00MNIYCHO/ref=sr_1_2?ie=UTF8&amp;qid=1428001012&amp;sr=8-2&amp;keywords=pvc+5-way" TargetMode="External"/><Relationship Id="rId1" Type="http://schemas.openxmlformats.org/officeDocument/2006/relationships/hyperlink" Target="http://www.amazon.com/FORMUFIT-F1144WT-WH-4-4-Way-Fitting-Furniture/dp/B00MNIYGSO/ref=sr_1_9?ie=UTF8&amp;qid=1428000961&amp;sr=8-9&amp;keywords=pvc+4-way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3" sqref="E3"/>
    </sheetView>
  </sheetViews>
  <sheetFormatPr defaultRowHeight="15" x14ac:dyDescent="0.25"/>
  <cols>
    <col min="1" max="1" width="11.7109375" customWidth="1"/>
    <col min="2" max="2" width="11.28515625" bestFit="1" customWidth="1"/>
    <col min="3" max="3" width="9.7109375" bestFit="1" customWidth="1"/>
    <col min="4" max="4" width="57.7109375" bestFit="1" customWidth="1"/>
    <col min="5" max="5" width="10.5703125" bestFit="1" customWidth="1"/>
  </cols>
  <sheetData>
    <row r="1" spans="1:5" x14ac:dyDescent="0.25">
      <c r="A1" s="50" t="s">
        <v>233</v>
      </c>
      <c r="B1" s="50"/>
      <c r="C1" s="50"/>
      <c r="D1" s="50"/>
      <c r="E1" s="38" t="s">
        <v>402</v>
      </c>
    </row>
    <row r="2" spans="1:5" x14ac:dyDescent="0.25">
      <c r="E2" s="46">
        <f>'Materials Consumables'!I52+' Flight Systems and Standards'!K84+'Ground Support Equip'!H37</f>
        <v>7718.726999999999</v>
      </c>
    </row>
    <row r="3" spans="1:5" x14ac:dyDescent="0.25">
      <c r="A3" t="s">
        <v>234</v>
      </c>
    </row>
    <row r="5" spans="1:5" x14ac:dyDescent="0.25">
      <c r="A5" s="5" t="s">
        <v>238</v>
      </c>
      <c r="B5" s="5" t="s">
        <v>239</v>
      </c>
      <c r="C5" s="5" t="s">
        <v>240</v>
      </c>
      <c r="D5" s="5" t="s">
        <v>1</v>
      </c>
    </row>
    <row r="6" spans="1:5" x14ac:dyDescent="0.25">
      <c r="A6" t="s">
        <v>237</v>
      </c>
      <c r="B6" t="s">
        <v>236</v>
      </c>
      <c r="C6" s="28">
        <v>42074</v>
      </c>
      <c r="D6" t="s">
        <v>235</v>
      </c>
    </row>
    <row r="7" spans="1:5" x14ac:dyDescent="0.25">
      <c r="A7" t="s">
        <v>255</v>
      </c>
      <c r="B7" t="s">
        <v>236</v>
      </c>
      <c r="C7" s="28">
        <v>42083</v>
      </c>
      <c r="D7" t="s">
        <v>256</v>
      </c>
    </row>
    <row r="8" spans="1:5" x14ac:dyDescent="0.25">
      <c r="A8" t="s">
        <v>261</v>
      </c>
      <c r="B8" t="s">
        <v>236</v>
      </c>
      <c r="C8" s="28">
        <v>42087</v>
      </c>
      <c r="D8" t="s">
        <v>262</v>
      </c>
    </row>
    <row r="9" spans="1:5" x14ac:dyDescent="0.25">
      <c r="D9" t="s">
        <v>263</v>
      </c>
    </row>
    <row r="10" spans="1:5" x14ac:dyDescent="0.25">
      <c r="A10" t="s">
        <v>324</v>
      </c>
      <c r="B10" t="s">
        <v>236</v>
      </c>
      <c r="C10" s="28">
        <v>42102</v>
      </c>
      <c r="D10" t="s">
        <v>325</v>
      </c>
    </row>
    <row r="11" spans="1:5" x14ac:dyDescent="0.25">
      <c r="C11" s="28"/>
      <c r="D11" t="s">
        <v>359</v>
      </c>
    </row>
    <row r="12" spans="1:5" x14ac:dyDescent="0.25">
      <c r="C12" s="28"/>
      <c r="D12" t="s">
        <v>435</v>
      </c>
    </row>
    <row r="13" spans="1:5" x14ac:dyDescent="0.25">
      <c r="C13" s="28"/>
      <c r="D13" t="s">
        <v>436</v>
      </c>
    </row>
    <row r="14" spans="1:5" x14ac:dyDescent="0.25">
      <c r="A14" t="s">
        <v>454</v>
      </c>
      <c r="B14" t="s">
        <v>236</v>
      </c>
      <c r="C14" s="28">
        <v>42103</v>
      </c>
      <c r="D14" t="s">
        <v>455</v>
      </c>
    </row>
    <row r="15" spans="1:5" x14ac:dyDescent="0.25">
      <c r="C15" s="28"/>
    </row>
    <row r="16" spans="1:5" x14ac:dyDescent="0.25">
      <c r="C16" s="28"/>
    </row>
    <row r="17" spans="3:3" x14ac:dyDescent="0.25">
      <c r="C17" s="28"/>
    </row>
    <row r="18" spans="3:3" x14ac:dyDescent="0.25">
      <c r="C18" s="28"/>
    </row>
    <row r="19" spans="3:3" x14ac:dyDescent="0.25">
      <c r="C19" s="28"/>
    </row>
    <row r="20" spans="3:3" x14ac:dyDescent="0.25">
      <c r="C20" s="28"/>
    </row>
    <row r="21" spans="3:3" x14ac:dyDescent="0.25">
      <c r="C21" s="28"/>
    </row>
    <row r="22" spans="3:3" x14ac:dyDescent="0.25">
      <c r="C22" s="28"/>
    </row>
    <row r="23" spans="3:3" x14ac:dyDescent="0.25">
      <c r="C23" s="28"/>
    </row>
    <row r="24" spans="3:3" x14ac:dyDescent="0.25">
      <c r="C24" s="28"/>
    </row>
    <row r="25" spans="3:3" x14ac:dyDescent="0.25">
      <c r="C25" s="28"/>
    </row>
    <row r="26" spans="3:3" x14ac:dyDescent="0.25">
      <c r="C26" s="28"/>
    </row>
    <row r="27" spans="3:3" x14ac:dyDescent="0.25">
      <c r="C27" s="28"/>
    </row>
    <row r="28" spans="3:3" x14ac:dyDescent="0.25">
      <c r="C28" s="28"/>
    </row>
    <row r="29" spans="3:3" x14ac:dyDescent="0.25">
      <c r="C29" s="28"/>
    </row>
    <row r="30" spans="3:3" x14ac:dyDescent="0.25">
      <c r="C30" s="28"/>
    </row>
    <row r="31" spans="3:3" x14ac:dyDescent="0.25">
      <c r="C31" s="28"/>
    </row>
    <row r="32" spans="3:3" x14ac:dyDescent="0.25">
      <c r="C32" s="28"/>
    </row>
    <row r="33" spans="3:3" x14ac:dyDescent="0.25">
      <c r="C33" s="28"/>
    </row>
    <row r="34" spans="3:3" x14ac:dyDescent="0.25">
      <c r="C34" s="28"/>
    </row>
    <row r="35" spans="3:3" x14ac:dyDescent="0.25">
      <c r="C35" s="28"/>
    </row>
    <row r="36" spans="3:3" x14ac:dyDescent="0.25">
      <c r="C36" s="28"/>
    </row>
    <row r="37" spans="3:3" x14ac:dyDescent="0.25">
      <c r="C37" s="28"/>
    </row>
    <row r="38" spans="3:3" x14ac:dyDescent="0.25">
      <c r="C38" s="28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M36" sqref="M36"/>
    </sheetView>
  </sheetViews>
  <sheetFormatPr defaultRowHeight="15" x14ac:dyDescent="0.25"/>
  <cols>
    <col min="1" max="1" width="11.140625" customWidth="1"/>
    <col min="2" max="2" width="6.85546875" customWidth="1"/>
    <col min="3" max="3" width="5.28515625" customWidth="1"/>
    <col min="4" max="4" width="4.5703125" customWidth="1"/>
    <col min="5" max="5" width="15.85546875" customWidth="1"/>
    <col min="6" max="6" width="10.5703125" style="37" customWidth="1"/>
    <col min="7" max="12" width="2" style="37" customWidth="1"/>
    <col min="13" max="13" width="32.85546875" bestFit="1" customWidth="1"/>
    <col min="14" max="14" width="41.5703125" bestFit="1" customWidth="1"/>
    <col min="15" max="15" width="5.28515625" customWidth="1"/>
    <col min="16" max="16" width="23.85546875" customWidth="1"/>
    <col min="17" max="17" width="18.140625" customWidth="1"/>
  </cols>
  <sheetData>
    <row r="1" spans="1:17" ht="15.75" x14ac:dyDescent="0.25">
      <c r="A1" s="6" t="s">
        <v>7</v>
      </c>
      <c r="B1" s="6" t="s">
        <v>3</v>
      </c>
      <c r="C1" s="6" t="s">
        <v>17</v>
      </c>
      <c r="D1" s="1" t="s">
        <v>16</v>
      </c>
      <c r="E1" s="6" t="s">
        <v>9</v>
      </c>
      <c r="F1" s="6" t="s">
        <v>348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355</v>
      </c>
      <c r="N1" s="1" t="s">
        <v>356</v>
      </c>
      <c r="O1" s="1" t="s">
        <v>18</v>
      </c>
      <c r="P1" s="1" t="s">
        <v>4</v>
      </c>
      <c r="Q1" s="1" t="s">
        <v>1</v>
      </c>
    </row>
    <row r="2" spans="1:17" x14ac:dyDescent="0.25">
      <c r="A2" s="7" t="s">
        <v>8</v>
      </c>
      <c r="B2" s="7">
        <v>1000</v>
      </c>
      <c r="C2" s="8" t="s">
        <v>5</v>
      </c>
      <c r="D2" s="2" t="s">
        <v>5</v>
      </c>
      <c r="E2" s="9" t="str">
        <f>A2&amp;"_"&amp;C2&amp;B2&amp;"_"&amp;D2</f>
        <v>mAE1_A1000_A</v>
      </c>
      <c r="F2" s="4">
        <v>1</v>
      </c>
      <c r="G2" s="41" t="str">
        <f>IF(G$1=$F2, "X", "")</f>
        <v>X</v>
      </c>
      <c r="H2" s="41" t="str">
        <f t="shared" ref="H2:L17" si="0">IF(H$1=$F2, "X", "")</f>
        <v/>
      </c>
      <c r="I2" s="41" t="str">
        <f t="shared" si="0"/>
        <v/>
      </c>
      <c r="J2" s="41" t="str">
        <f t="shared" si="0"/>
        <v/>
      </c>
      <c r="K2" s="41" t="str">
        <f t="shared" si="0"/>
        <v/>
      </c>
      <c r="L2" s="41" t="str">
        <f t="shared" si="0"/>
        <v/>
      </c>
      <c r="M2" s="4" t="s">
        <v>6</v>
      </c>
      <c r="N2" s="2"/>
      <c r="O2" s="2">
        <v>1</v>
      </c>
      <c r="P2" s="2" t="s">
        <v>2</v>
      </c>
      <c r="Q2" s="2"/>
    </row>
    <row r="3" spans="1:17" x14ac:dyDescent="0.25">
      <c r="A3" s="7" t="s">
        <v>8</v>
      </c>
      <c r="B3" s="7">
        <v>1050</v>
      </c>
      <c r="C3" s="2" t="s">
        <v>14</v>
      </c>
      <c r="D3" s="2" t="s">
        <v>5</v>
      </c>
      <c r="E3" s="9" t="str">
        <f>A3&amp;"_"&amp;C3&amp;B3&amp;"_"&amp;D3</f>
        <v>mAE1_P1050_A</v>
      </c>
      <c r="F3" s="2">
        <v>2</v>
      </c>
      <c r="G3" s="41" t="str">
        <f t="shared" ref="G3:L36" si="1">IF(G$1=$F3, "X", "")</f>
        <v/>
      </c>
      <c r="H3" s="41" t="str">
        <f t="shared" si="0"/>
        <v>X</v>
      </c>
      <c r="I3" s="41" t="str">
        <f t="shared" si="0"/>
        <v/>
      </c>
      <c r="J3" s="41" t="str">
        <f t="shared" si="0"/>
        <v/>
      </c>
      <c r="K3" s="41" t="str">
        <f t="shared" si="0"/>
        <v/>
      </c>
      <c r="L3" s="41" t="str">
        <f t="shared" si="0"/>
        <v/>
      </c>
      <c r="M3" s="2" t="s">
        <v>194</v>
      </c>
      <c r="N3" s="2"/>
      <c r="O3" s="2">
        <v>2</v>
      </c>
      <c r="P3" s="2" t="s">
        <v>241</v>
      </c>
      <c r="Q3" s="2"/>
    </row>
    <row r="4" spans="1:17" x14ac:dyDescent="0.25">
      <c r="A4" s="7"/>
      <c r="B4" s="7"/>
      <c r="C4" s="2"/>
      <c r="D4" s="2"/>
      <c r="E4" s="2"/>
      <c r="F4" s="2"/>
      <c r="G4" s="36" t="str">
        <f t="shared" si="1"/>
        <v/>
      </c>
      <c r="H4" s="36" t="str">
        <f t="shared" si="0"/>
        <v/>
      </c>
      <c r="I4" s="36" t="str">
        <f t="shared" si="0"/>
        <v/>
      </c>
      <c r="J4" s="36" t="str">
        <f t="shared" si="0"/>
        <v/>
      </c>
      <c r="K4" s="36" t="str">
        <f t="shared" si="0"/>
        <v/>
      </c>
      <c r="L4" s="36" t="str">
        <f t="shared" si="0"/>
        <v/>
      </c>
      <c r="M4" s="2"/>
      <c r="N4" s="2"/>
      <c r="O4" s="2"/>
      <c r="P4" s="2"/>
      <c r="Q4" s="2"/>
    </row>
    <row r="5" spans="1:17" x14ac:dyDescent="0.25">
      <c r="A5" s="7" t="s">
        <v>8</v>
      </c>
      <c r="B5" s="7">
        <v>2100</v>
      </c>
      <c r="C5" s="2" t="s">
        <v>5</v>
      </c>
      <c r="D5" s="2" t="s">
        <v>5</v>
      </c>
      <c r="E5" s="9" t="str">
        <f t="shared" ref="E5:E27" si="2">A5&amp;"_"&amp;C5&amp;B5&amp;"_"&amp;D5</f>
        <v>mAE1_A2100_A</v>
      </c>
      <c r="F5" s="2">
        <v>2</v>
      </c>
      <c r="G5" s="41" t="str">
        <f t="shared" si="1"/>
        <v/>
      </c>
      <c r="H5" s="41" t="str">
        <f t="shared" si="0"/>
        <v>X</v>
      </c>
      <c r="I5" s="41" t="str">
        <f t="shared" si="0"/>
        <v/>
      </c>
      <c r="J5" s="41" t="str">
        <f t="shared" si="0"/>
        <v/>
      </c>
      <c r="K5" s="41" t="str">
        <f t="shared" si="0"/>
        <v/>
      </c>
      <c r="L5" s="41" t="str">
        <f t="shared" si="0"/>
        <v/>
      </c>
      <c r="M5" s="2" t="s">
        <v>10</v>
      </c>
      <c r="N5" s="2"/>
      <c r="O5" s="2">
        <v>1</v>
      </c>
      <c r="P5" s="2" t="s">
        <v>2</v>
      </c>
      <c r="Q5" s="2"/>
    </row>
    <row r="6" spans="1:17" x14ac:dyDescent="0.25">
      <c r="A6" s="7" t="s">
        <v>8</v>
      </c>
      <c r="B6" s="7">
        <v>2101</v>
      </c>
      <c r="C6" s="2" t="s">
        <v>14</v>
      </c>
      <c r="D6" s="2" t="s">
        <v>5</v>
      </c>
      <c r="E6" s="9" t="str">
        <f t="shared" si="2"/>
        <v>mAE1_P2101_A</v>
      </c>
      <c r="F6" s="2">
        <v>3</v>
      </c>
      <c r="G6" s="41" t="str">
        <f t="shared" si="1"/>
        <v/>
      </c>
      <c r="H6" s="41" t="str">
        <f t="shared" si="0"/>
        <v/>
      </c>
      <c r="I6" s="41" t="str">
        <f t="shared" si="0"/>
        <v>X</v>
      </c>
      <c r="J6" s="41" t="str">
        <f t="shared" si="0"/>
        <v/>
      </c>
      <c r="K6" s="41" t="str">
        <f t="shared" si="0"/>
        <v/>
      </c>
      <c r="L6" s="41" t="str">
        <f t="shared" si="0"/>
        <v/>
      </c>
      <c r="M6" s="2" t="s">
        <v>19</v>
      </c>
      <c r="N6" s="2"/>
      <c r="O6" s="2">
        <v>2</v>
      </c>
      <c r="P6" s="2" t="s">
        <v>158</v>
      </c>
      <c r="Q6" s="2"/>
    </row>
    <row r="7" spans="1:17" x14ac:dyDescent="0.25">
      <c r="A7" s="7" t="s">
        <v>8</v>
      </c>
      <c r="B7" s="7">
        <v>2102</v>
      </c>
      <c r="C7" s="2" t="s">
        <v>14</v>
      </c>
      <c r="D7" s="2" t="s">
        <v>5</v>
      </c>
      <c r="E7" s="9" t="str">
        <f t="shared" si="2"/>
        <v>mAE1_P2102_A</v>
      </c>
      <c r="F7" s="2">
        <v>3</v>
      </c>
      <c r="G7" s="41" t="str">
        <f t="shared" si="1"/>
        <v/>
      </c>
      <c r="H7" s="41" t="str">
        <f t="shared" si="0"/>
        <v/>
      </c>
      <c r="I7" s="41" t="str">
        <f t="shared" si="0"/>
        <v>X</v>
      </c>
      <c r="J7" s="41" t="str">
        <f t="shared" si="0"/>
        <v/>
      </c>
      <c r="K7" s="41" t="str">
        <f t="shared" si="0"/>
        <v/>
      </c>
      <c r="L7" s="41" t="str">
        <f t="shared" si="0"/>
        <v/>
      </c>
      <c r="M7" s="2" t="s">
        <v>161</v>
      </c>
      <c r="N7" s="2"/>
      <c r="O7" s="2">
        <v>2</v>
      </c>
      <c r="P7" s="2" t="s">
        <v>158</v>
      </c>
      <c r="Q7" s="2"/>
    </row>
    <row r="8" spans="1:17" x14ac:dyDescent="0.25">
      <c r="A8" s="7" t="s">
        <v>8</v>
      </c>
      <c r="B8" s="7">
        <v>2103</v>
      </c>
      <c r="C8" s="2" t="s">
        <v>14</v>
      </c>
      <c r="D8" s="2" t="s">
        <v>5</v>
      </c>
      <c r="E8" s="9" t="str">
        <f t="shared" si="2"/>
        <v>mAE1_P2103_A</v>
      </c>
      <c r="F8" s="2">
        <v>3</v>
      </c>
      <c r="G8" s="41" t="str">
        <f t="shared" si="1"/>
        <v/>
      </c>
      <c r="H8" s="41" t="str">
        <f t="shared" si="0"/>
        <v/>
      </c>
      <c r="I8" s="41" t="str">
        <f t="shared" si="0"/>
        <v>X</v>
      </c>
      <c r="J8" s="41" t="str">
        <f t="shared" si="0"/>
        <v/>
      </c>
      <c r="K8" s="41" t="str">
        <f t="shared" si="0"/>
        <v/>
      </c>
      <c r="L8" s="41" t="str">
        <f t="shared" si="0"/>
        <v/>
      </c>
      <c r="M8" s="2" t="s">
        <v>159</v>
      </c>
      <c r="N8" s="2"/>
      <c r="O8" s="2">
        <v>1</v>
      </c>
      <c r="P8" s="2" t="s">
        <v>241</v>
      </c>
      <c r="Q8" s="2"/>
    </row>
    <row r="9" spans="1:17" x14ac:dyDescent="0.25">
      <c r="A9" s="7" t="s">
        <v>8</v>
      </c>
      <c r="B9" s="7">
        <v>2104</v>
      </c>
      <c r="C9" s="2" t="s">
        <v>14</v>
      </c>
      <c r="D9" s="2" t="s">
        <v>5</v>
      </c>
      <c r="E9" s="9" t="str">
        <f t="shared" si="2"/>
        <v>mAE1_P2104_A</v>
      </c>
      <c r="F9" s="2">
        <v>3</v>
      </c>
      <c r="G9" s="41" t="str">
        <f t="shared" si="1"/>
        <v/>
      </c>
      <c r="H9" s="41" t="str">
        <f t="shared" si="0"/>
        <v/>
      </c>
      <c r="I9" s="41" t="str">
        <f t="shared" si="0"/>
        <v>X</v>
      </c>
      <c r="J9" s="41" t="str">
        <f t="shared" si="0"/>
        <v/>
      </c>
      <c r="K9" s="41" t="str">
        <f t="shared" si="0"/>
        <v/>
      </c>
      <c r="L9" s="41" t="str">
        <f t="shared" si="0"/>
        <v/>
      </c>
      <c r="M9" s="2" t="s">
        <v>160</v>
      </c>
      <c r="N9" s="2"/>
      <c r="O9" s="2">
        <v>1</v>
      </c>
      <c r="P9" s="2" t="s">
        <v>241</v>
      </c>
      <c r="Q9" s="2"/>
    </row>
    <row r="10" spans="1:17" x14ac:dyDescent="0.25">
      <c r="A10" s="7" t="s">
        <v>8</v>
      </c>
      <c r="B10" s="7">
        <v>2105</v>
      </c>
      <c r="C10" s="2" t="s">
        <v>14</v>
      </c>
      <c r="D10" s="2" t="s">
        <v>5</v>
      </c>
      <c r="E10" s="9" t="str">
        <f t="shared" si="2"/>
        <v>mAE1_P2105_A</v>
      </c>
      <c r="F10" s="4">
        <v>3</v>
      </c>
      <c r="G10" s="41" t="str">
        <f t="shared" si="1"/>
        <v/>
      </c>
      <c r="H10" s="41" t="str">
        <f t="shared" si="0"/>
        <v/>
      </c>
      <c r="I10" s="41" t="str">
        <f t="shared" si="0"/>
        <v>X</v>
      </c>
      <c r="J10" s="41" t="str">
        <f t="shared" si="0"/>
        <v/>
      </c>
      <c r="K10" s="41" t="str">
        <f t="shared" si="0"/>
        <v/>
      </c>
      <c r="L10" s="41" t="str">
        <f t="shared" si="0"/>
        <v/>
      </c>
      <c r="M10" s="4" t="s">
        <v>162</v>
      </c>
      <c r="N10" s="2"/>
      <c r="O10" s="2">
        <v>2</v>
      </c>
      <c r="P10" s="2" t="s">
        <v>163</v>
      </c>
      <c r="Q10" s="2"/>
    </row>
    <row r="11" spans="1:17" x14ac:dyDescent="0.25">
      <c r="A11" s="7" t="s">
        <v>8</v>
      </c>
      <c r="B11" s="7">
        <v>2106</v>
      </c>
      <c r="C11" s="2" t="s">
        <v>14</v>
      </c>
      <c r="D11" s="2" t="s">
        <v>5</v>
      </c>
      <c r="E11" s="9" t="str">
        <f t="shared" si="2"/>
        <v>mAE1_P2106_A</v>
      </c>
      <c r="F11" s="4">
        <v>3</v>
      </c>
      <c r="G11" s="41" t="str">
        <f t="shared" si="1"/>
        <v/>
      </c>
      <c r="H11" s="41" t="str">
        <f t="shared" si="0"/>
        <v/>
      </c>
      <c r="I11" s="41" t="str">
        <f t="shared" si="0"/>
        <v>X</v>
      </c>
      <c r="J11" s="41" t="str">
        <f t="shared" si="0"/>
        <v/>
      </c>
      <c r="K11" s="41" t="str">
        <f t="shared" si="0"/>
        <v/>
      </c>
      <c r="L11" s="41" t="str">
        <f t="shared" si="0"/>
        <v/>
      </c>
      <c r="M11" s="4" t="s">
        <v>169</v>
      </c>
      <c r="N11" s="2"/>
      <c r="O11" s="2">
        <v>1</v>
      </c>
      <c r="P11" s="2" t="s">
        <v>170</v>
      </c>
      <c r="Q11" s="2"/>
    </row>
    <row r="12" spans="1:17" x14ac:dyDescent="0.25">
      <c r="A12" s="7" t="s">
        <v>8</v>
      </c>
      <c r="B12" s="7">
        <v>2107</v>
      </c>
      <c r="C12" s="2" t="s">
        <v>14</v>
      </c>
      <c r="D12" s="2" t="s">
        <v>5</v>
      </c>
      <c r="E12" s="9" t="str">
        <f t="shared" si="2"/>
        <v>mAE1_P2107_A</v>
      </c>
      <c r="F12" s="4">
        <v>3</v>
      </c>
      <c r="G12" s="41" t="str">
        <f t="shared" si="1"/>
        <v/>
      </c>
      <c r="H12" s="41" t="str">
        <f t="shared" si="0"/>
        <v/>
      </c>
      <c r="I12" s="41" t="str">
        <f t="shared" si="0"/>
        <v>X</v>
      </c>
      <c r="J12" s="41" t="str">
        <f t="shared" si="0"/>
        <v/>
      </c>
      <c r="K12" s="41" t="str">
        <f t="shared" si="0"/>
        <v/>
      </c>
      <c r="L12" s="41" t="str">
        <f t="shared" si="0"/>
        <v/>
      </c>
      <c r="M12" s="4" t="s">
        <v>168</v>
      </c>
      <c r="N12" s="2"/>
      <c r="O12" s="2">
        <v>1</v>
      </c>
      <c r="P12" s="2" t="s">
        <v>170</v>
      </c>
      <c r="Q12" s="2"/>
    </row>
    <row r="13" spans="1:17" x14ac:dyDescent="0.25">
      <c r="A13" s="7" t="s">
        <v>8</v>
      </c>
      <c r="B13" s="7">
        <v>2108</v>
      </c>
      <c r="C13" s="2" t="s">
        <v>14</v>
      </c>
      <c r="D13" s="2" t="s">
        <v>5</v>
      </c>
      <c r="E13" s="9" t="str">
        <f t="shared" si="2"/>
        <v>mAE1_P2108_A</v>
      </c>
      <c r="F13" s="4">
        <v>3</v>
      </c>
      <c r="G13" s="41" t="str">
        <f t="shared" si="1"/>
        <v/>
      </c>
      <c r="H13" s="41" t="str">
        <f t="shared" si="0"/>
        <v/>
      </c>
      <c r="I13" s="41" t="str">
        <f t="shared" si="0"/>
        <v>X</v>
      </c>
      <c r="J13" s="41" t="str">
        <f t="shared" si="0"/>
        <v/>
      </c>
      <c r="K13" s="41" t="str">
        <f t="shared" si="0"/>
        <v/>
      </c>
      <c r="L13" s="41" t="str">
        <f t="shared" si="0"/>
        <v/>
      </c>
      <c r="M13" s="4" t="s">
        <v>167</v>
      </c>
      <c r="N13" s="2"/>
      <c r="O13" s="2">
        <v>1</v>
      </c>
      <c r="P13" s="2" t="s">
        <v>170</v>
      </c>
      <c r="Q13" s="2"/>
    </row>
    <row r="14" spans="1:17" x14ac:dyDescent="0.25">
      <c r="A14" s="7" t="s">
        <v>8</v>
      </c>
      <c r="B14" s="7">
        <v>2109</v>
      </c>
      <c r="C14" s="2" t="s">
        <v>14</v>
      </c>
      <c r="D14" s="2" t="s">
        <v>5</v>
      </c>
      <c r="E14" s="9" t="str">
        <f t="shared" si="2"/>
        <v>mAE1_P2109_A</v>
      </c>
      <c r="F14" s="4">
        <v>3</v>
      </c>
      <c r="G14" s="41" t="str">
        <f t="shared" si="1"/>
        <v/>
      </c>
      <c r="H14" s="41" t="str">
        <f t="shared" si="0"/>
        <v/>
      </c>
      <c r="I14" s="41" t="str">
        <f t="shared" si="0"/>
        <v>X</v>
      </c>
      <c r="J14" s="41" t="str">
        <f t="shared" si="0"/>
        <v/>
      </c>
      <c r="K14" s="41" t="str">
        <f t="shared" si="0"/>
        <v/>
      </c>
      <c r="L14" s="41" t="str">
        <f t="shared" si="0"/>
        <v/>
      </c>
      <c r="M14" s="4" t="s">
        <v>166</v>
      </c>
      <c r="N14" s="2"/>
      <c r="O14" s="2">
        <v>1</v>
      </c>
      <c r="P14" s="2" t="s">
        <v>170</v>
      </c>
      <c r="Q14" s="2"/>
    </row>
    <row r="15" spans="1:17" x14ac:dyDescent="0.25">
      <c r="A15" s="7" t="s">
        <v>8</v>
      </c>
      <c r="B15" s="7">
        <v>2110</v>
      </c>
      <c r="C15" s="2" t="s">
        <v>14</v>
      </c>
      <c r="D15" s="2" t="s">
        <v>5</v>
      </c>
      <c r="E15" s="9" t="str">
        <f t="shared" si="2"/>
        <v>mAE1_P2110_A</v>
      </c>
      <c r="F15" s="4">
        <v>3</v>
      </c>
      <c r="G15" s="41" t="str">
        <f t="shared" si="1"/>
        <v/>
      </c>
      <c r="H15" s="41" t="str">
        <f t="shared" si="0"/>
        <v/>
      </c>
      <c r="I15" s="41" t="str">
        <f t="shared" si="0"/>
        <v>X</v>
      </c>
      <c r="J15" s="41" t="str">
        <f t="shared" si="0"/>
        <v/>
      </c>
      <c r="K15" s="41" t="str">
        <f t="shared" si="0"/>
        <v/>
      </c>
      <c r="L15" s="41" t="str">
        <f t="shared" si="0"/>
        <v/>
      </c>
      <c r="M15" s="4" t="s">
        <v>164</v>
      </c>
      <c r="N15" s="2"/>
      <c r="O15" s="2">
        <v>1</v>
      </c>
      <c r="P15" s="2" t="s">
        <v>170</v>
      </c>
      <c r="Q15" s="2"/>
    </row>
    <row r="16" spans="1:17" x14ac:dyDescent="0.25">
      <c r="A16" s="7" t="s">
        <v>8</v>
      </c>
      <c r="B16" s="7">
        <v>2111</v>
      </c>
      <c r="C16" s="2" t="s">
        <v>14</v>
      </c>
      <c r="D16" s="2" t="s">
        <v>5</v>
      </c>
      <c r="E16" s="9" t="str">
        <f t="shared" si="2"/>
        <v>mAE1_P2111_A</v>
      </c>
      <c r="F16" s="4">
        <v>3</v>
      </c>
      <c r="G16" s="41" t="str">
        <f t="shared" si="1"/>
        <v/>
      </c>
      <c r="H16" s="41" t="str">
        <f t="shared" si="0"/>
        <v/>
      </c>
      <c r="I16" s="41" t="str">
        <f t="shared" si="0"/>
        <v>X</v>
      </c>
      <c r="J16" s="41" t="str">
        <f t="shared" si="0"/>
        <v/>
      </c>
      <c r="K16" s="41" t="str">
        <f t="shared" si="0"/>
        <v/>
      </c>
      <c r="L16" s="41" t="str">
        <f t="shared" si="0"/>
        <v/>
      </c>
      <c r="M16" s="4" t="s">
        <v>165</v>
      </c>
      <c r="N16" s="2"/>
      <c r="O16" s="2">
        <v>1</v>
      </c>
      <c r="P16" s="2" t="s">
        <v>170</v>
      </c>
      <c r="Q16" s="2"/>
    </row>
    <row r="17" spans="1:17" x14ac:dyDescent="0.25">
      <c r="A17" s="7" t="s">
        <v>8</v>
      </c>
      <c r="B17" s="7">
        <v>2112</v>
      </c>
      <c r="C17" s="2" t="s">
        <v>14</v>
      </c>
      <c r="D17" s="2" t="s">
        <v>5</v>
      </c>
      <c r="E17" s="9" t="str">
        <f t="shared" si="2"/>
        <v>mAE1_P2112_A</v>
      </c>
      <c r="F17" s="4">
        <v>3</v>
      </c>
      <c r="G17" s="41" t="str">
        <f t="shared" si="1"/>
        <v/>
      </c>
      <c r="H17" s="41" t="str">
        <f t="shared" si="0"/>
        <v/>
      </c>
      <c r="I17" s="41" t="str">
        <f t="shared" si="0"/>
        <v>X</v>
      </c>
      <c r="J17" s="41" t="str">
        <f t="shared" si="0"/>
        <v/>
      </c>
      <c r="K17" s="41" t="str">
        <f t="shared" si="0"/>
        <v/>
      </c>
      <c r="L17" s="41" t="str">
        <f t="shared" si="0"/>
        <v/>
      </c>
      <c r="M17" s="4" t="s">
        <v>171</v>
      </c>
      <c r="N17" s="2"/>
      <c r="O17" s="2">
        <v>2</v>
      </c>
      <c r="P17" s="2" t="s">
        <v>158</v>
      </c>
      <c r="Q17" s="2"/>
    </row>
    <row r="18" spans="1:17" x14ac:dyDescent="0.25">
      <c r="A18" s="7" t="s">
        <v>8</v>
      </c>
      <c r="B18" s="7">
        <v>2113</v>
      </c>
      <c r="C18" s="2" t="s">
        <v>14</v>
      </c>
      <c r="D18" s="2" t="s">
        <v>5</v>
      </c>
      <c r="E18" s="9" t="str">
        <f t="shared" si="2"/>
        <v>mAE1_P2113_A</v>
      </c>
      <c r="F18" s="4">
        <v>3</v>
      </c>
      <c r="G18" s="41" t="str">
        <f t="shared" si="1"/>
        <v/>
      </c>
      <c r="H18" s="41" t="str">
        <f t="shared" si="1"/>
        <v/>
      </c>
      <c r="I18" s="41" t="str">
        <f t="shared" si="1"/>
        <v>X</v>
      </c>
      <c r="J18" s="41" t="str">
        <f t="shared" si="1"/>
        <v/>
      </c>
      <c r="K18" s="41" t="str">
        <f t="shared" si="1"/>
        <v/>
      </c>
      <c r="L18" s="41" t="str">
        <f t="shared" si="1"/>
        <v/>
      </c>
      <c r="M18" s="4" t="s">
        <v>172</v>
      </c>
      <c r="N18" s="2"/>
      <c r="O18" s="2">
        <v>1</v>
      </c>
      <c r="P18" s="2" t="s">
        <v>158</v>
      </c>
      <c r="Q18" s="2"/>
    </row>
    <row r="19" spans="1:17" x14ac:dyDescent="0.25">
      <c r="A19" s="7" t="s">
        <v>8</v>
      </c>
      <c r="B19" s="7">
        <v>2150</v>
      </c>
      <c r="C19" s="2" t="s">
        <v>5</v>
      </c>
      <c r="D19" s="2" t="s">
        <v>5</v>
      </c>
      <c r="E19" s="9" t="str">
        <f t="shared" si="2"/>
        <v>mAE1_A2150_A</v>
      </c>
      <c r="F19" s="4">
        <v>3</v>
      </c>
      <c r="G19" s="41" t="str">
        <f t="shared" si="1"/>
        <v/>
      </c>
      <c r="H19" s="41" t="str">
        <f t="shared" si="1"/>
        <v/>
      </c>
      <c r="I19" s="41" t="str">
        <f t="shared" si="1"/>
        <v>X</v>
      </c>
      <c r="J19" s="41" t="str">
        <f t="shared" si="1"/>
        <v/>
      </c>
      <c r="K19" s="41" t="str">
        <f t="shared" si="1"/>
        <v/>
      </c>
      <c r="L19" s="41" t="str">
        <f t="shared" si="1"/>
        <v/>
      </c>
      <c r="M19" s="4" t="s">
        <v>173</v>
      </c>
      <c r="N19" s="2"/>
      <c r="O19" s="2">
        <v>1</v>
      </c>
      <c r="P19" s="2" t="s">
        <v>2</v>
      </c>
      <c r="Q19" s="2"/>
    </row>
    <row r="20" spans="1:17" x14ac:dyDescent="0.25">
      <c r="A20" s="7" t="s">
        <v>8</v>
      </c>
      <c r="B20" s="7">
        <v>2151</v>
      </c>
      <c r="C20" s="2" t="s">
        <v>14</v>
      </c>
      <c r="D20" s="2" t="s">
        <v>5</v>
      </c>
      <c r="E20" s="9" t="str">
        <f t="shared" si="2"/>
        <v>mAE1_P2151_A</v>
      </c>
      <c r="F20" s="4">
        <v>4</v>
      </c>
      <c r="G20" s="41" t="str">
        <f t="shared" si="1"/>
        <v/>
      </c>
      <c r="H20" s="41" t="str">
        <f t="shared" si="1"/>
        <v/>
      </c>
      <c r="I20" s="41" t="str">
        <f t="shared" si="1"/>
        <v/>
      </c>
      <c r="J20" s="41" t="str">
        <f t="shared" si="1"/>
        <v>X</v>
      </c>
      <c r="K20" s="41" t="str">
        <f t="shared" si="1"/>
        <v/>
      </c>
      <c r="L20" s="41" t="str">
        <f t="shared" si="1"/>
        <v/>
      </c>
      <c r="M20" s="4" t="s">
        <v>174</v>
      </c>
      <c r="N20" s="2"/>
      <c r="O20" s="2">
        <v>1</v>
      </c>
      <c r="P20" s="2"/>
      <c r="Q20" s="2"/>
    </row>
    <row r="21" spans="1:17" x14ac:dyDescent="0.25">
      <c r="A21" s="7" t="s">
        <v>8</v>
      </c>
      <c r="B21" s="7">
        <v>2152</v>
      </c>
      <c r="C21" s="2" t="s">
        <v>14</v>
      </c>
      <c r="D21" s="2" t="s">
        <v>5</v>
      </c>
      <c r="E21" s="9" t="str">
        <f t="shared" si="2"/>
        <v>mAE1_P2152_A</v>
      </c>
      <c r="F21" s="4">
        <v>4</v>
      </c>
      <c r="G21" s="41" t="str">
        <f t="shared" si="1"/>
        <v/>
      </c>
      <c r="H21" s="41" t="str">
        <f t="shared" si="1"/>
        <v/>
      </c>
      <c r="I21" s="41" t="str">
        <f t="shared" si="1"/>
        <v/>
      </c>
      <c r="J21" s="41" t="str">
        <f t="shared" si="1"/>
        <v>X</v>
      </c>
      <c r="K21" s="41" t="str">
        <f t="shared" si="1"/>
        <v/>
      </c>
      <c r="L21" s="41" t="str">
        <f t="shared" si="1"/>
        <v/>
      </c>
      <c r="M21" s="4" t="s">
        <v>175</v>
      </c>
      <c r="N21" s="2"/>
      <c r="O21" s="2">
        <v>1</v>
      </c>
      <c r="P21" s="2"/>
      <c r="Q21" s="2"/>
    </row>
    <row r="22" spans="1:17" x14ac:dyDescent="0.25">
      <c r="A22" s="7" t="s">
        <v>439</v>
      </c>
      <c r="B22" s="7"/>
      <c r="C22" s="2"/>
      <c r="D22" s="2"/>
      <c r="E22" s="9" t="str">
        <f t="shared" si="2"/>
        <v>dum__</v>
      </c>
      <c r="F22" s="4">
        <v>3</v>
      </c>
      <c r="G22" s="41" t="str">
        <f t="shared" si="1"/>
        <v/>
      </c>
      <c r="H22" s="41" t="str">
        <f t="shared" si="1"/>
        <v/>
      </c>
      <c r="I22" s="41" t="str">
        <f t="shared" si="1"/>
        <v>X</v>
      </c>
      <c r="J22" s="41" t="str">
        <f t="shared" si="1"/>
        <v/>
      </c>
      <c r="K22" s="41" t="str">
        <f t="shared" si="1"/>
        <v/>
      </c>
      <c r="L22" s="41" t="str">
        <f t="shared" si="1"/>
        <v/>
      </c>
      <c r="M22" s="4" t="s">
        <v>176</v>
      </c>
      <c r="N22" s="2"/>
      <c r="O22" s="2">
        <v>1</v>
      </c>
      <c r="P22" s="2" t="s">
        <v>2</v>
      </c>
      <c r="Q22" s="2" t="s">
        <v>221</v>
      </c>
    </row>
    <row r="23" spans="1:17" x14ac:dyDescent="0.25">
      <c r="A23" s="7" t="s">
        <v>439</v>
      </c>
      <c r="B23" s="7"/>
      <c r="C23" s="2"/>
      <c r="D23" s="2"/>
      <c r="E23" s="9" t="str">
        <f t="shared" si="2"/>
        <v>dum__</v>
      </c>
      <c r="F23" s="4">
        <v>3</v>
      </c>
      <c r="G23" s="41" t="str">
        <f t="shared" si="1"/>
        <v/>
      </c>
      <c r="H23" s="41" t="str">
        <f t="shared" si="1"/>
        <v/>
      </c>
      <c r="I23" s="41" t="str">
        <f t="shared" si="1"/>
        <v>X</v>
      </c>
      <c r="J23" s="41" t="str">
        <f t="shared" si="1"/>
        <v/>
      </c>
      <c r="K23" s="41" t="str">
        <f t="shared" si="1"/>
        <v/>
      </c>
      <c r="L23" s="41" t="str">
        <f t="shared" si="1"/>
        <v/>
      </c>
      <c r="M23" s="4" t="s">
        <v>177</v>
      </c>
      <c r="N23" s="2"/>
      <c r="O23" s="2">
        <v>2</v>
      </c>
      <c r="P23" s="2" t="s">
        <v>2</v>
      </c>
      <c r="Q23" s="2" t="s">
        <v>221</v>
      </c>
    </row>
    <row r="24" spans="1:17" x14ac:dyDescent="0.25">
      <c r="A24" s="7" t="s">
        <v>439</v>
      </c>
      <c r="B24" s="7"/>
      <c r="C24" s="2"/>
      <c r="D24" s="2"/>
      <c r="E24" s="9" t="str">
        <f t="shared" si="2"/>
        <v>dum__</v>
      </c>
      <c r="F24" s="4">
        <v>3</v>
      </c>
      <c r="G24" s="41" t="str">
        <f t="shared" si="1"/>
        <v/>
      </c>
      <c r="H24" s="41" t="str">
        <f t="shared" si="1"/>
        <v/>
      </c>
      <c r="I24" s="41" t="str">
        <f t="shared" si="1"/>
        <v>X</v>
      </c>
      <c r="J24" s="41" t="str">
        <f t="shared" si="1"/>
        <v/>
      </c>
      <c r="K24" s="41" t="str">
        <f t="shared" si="1"/>
        <v/>
      </c>
      <c r="L24" s="41" t="str">
        <f t="shared" si="1"/>
        <v/>
      </c>
      <c r="M24" s="4" t="s">
        <v>220</v>
      </c>
      <c r="N24" s="2"/>
      <c r="O24" s="2">
        <v>2</v>
      </c>
      <c r="P24" s="2" t="s">
        <v>2</v>
      </c>
      <c r="Q24" s="2" t="s">
        <v>221</v>
      </c>
    </row>
    <row r="25" spans="1:17" x14ac:dyDescent="0.25">
      <c r="A25" s="7" t="s">
        <v>8</v>
      </c>
      <c r="B25" s="7">
        <v>2170</v>
      </c>
      <c r="C25" s="2" t="s">
        <v>14</v>
      </c>
      <c r="D25" s="2" t="s">
        <v>5</v>
      </c>
      <c r="E25" s="9" t="str">
        <f t="shared" si="2"/>
        <v>mAE1_P2170_A</v>
      </c>
      <c r="F25" s="4">
        <v>3</v>
      </c>
      <c r="G25" s="41" t="str">
        <f t="shared" si="1"/>
        <v/>
      </c>
      <c r="H25" s="41" t="str">
        <f t="shared" si="1"/>
        <v/>
      </c>
      <c r="I25" s="41" t="str">
        <f t="shared" si="1"/>
        <v>X</v>
      </c>
      <c r="J25" s="41" t="str">
        <f t="shared" si="1"/>
        <v/>
      </c>
      <c r="K25" s="41" t="str">
        <f t="shared" si="1"/>
        <v/>
      </c>
      <c r="L25" s="41" t="str">
        <f t="shared" si="1"/>
        <v/>
      </c>
      <c r="M25" s="4" t="s">
        <v>178</v>
      </c>
      <c r="N25" s="2"/>
      <c r="O25" s="2">
        <v>1</v>
      </c>
      <c r="P25" s="2" t="s">
        <v>158</v>
      </c>
      <c r="Q25" s="2"/>
    </row>
    <row r="26" spans="1:17" x14ac:dyDescent="0.25">
      <c r="A26" s="7" t="s">
        <v>439</v>
      </c>
      <c r="B26" s="7"/>
      <c r="C26" s="2"/>
      <c r="D26" s="2"/>
      <c r="E26" s="9" t="str">
        <f t="shared" si="2"/>
        <v>dum__</v>
      </c>
      <c r="F26" s="4">
        <v>3</v>
      </c>
      <c r="G26" s="41" t="str">
        <f t="shared" si="1"/>
        <v/>
      </c>
      <c r="H26" s="41" t="str">
        <f t="shared" si="1"/>
        <v/>
      </c>
      <c r="I26" s="41" t="str">
        <f t="shared" si="1"/>
        <v>X</v>
      </c>
      <c r="J26" s="41" t="str">
        <f t="shared" si="1"/>
        <v/>
      </c>
      <c r="K26" s="41" t="str">
        <f t="shared" si="1"/>
        <v/>
      </c>
      <c r="L26" s="41" t="str">
        <f t="shared" si="1"/>
        <v/>
      </c>
      <c r="M26" s="4" t="s">
        <v>179</v>
      </c>
      <c r="N26" s="2"/>
      <c r="O26" s="2">
        <v>1</v>
      </c>
      <c r="P26" s="2" t="s">
        <v>2</v>
      </c>
      <c r="Q26" s="2" t="s">
        <v>221</v>
      </c>
    </row>
    <row r="27" spans="1:17" x14ac:dyDescent="0.25">
      <c r="A27" s="7" t="s">
        <v>8</v>
      </c>
      <c r="B27" s="7">
        <v>2171</v>
      </c>
      <c r="C27" s="2" t="s">
        <v>14</v>
      </c>
      <c r="D27" s="2" t="s">
        <v>5</v>
      </c>
      <c r="E27" s="9" t="str">
        <f t="shared" si="2"/>
        <v>mAE1_P2171_A</v>
      </c>
      <c r="F27" s="4">
        <v>3</v>
      </c>
      <c r="G27" s="41" t="str">
        <f t="shared" si="1"/>
        <v/>
      </c>
      <c r="H27" s="41" t="str">
        <f t="shared" si="1"/>
        <v/>
      </c>
      <c r="I27" s="41" t="str">
        <f t="shared" si="1"/>
        <v>X</v>
      </c>
      <c r="J27" s="41" t="str">
        <f t="shared" si="1"/>
        <v/>
      </c>
      <c r="K27" s="41" t="str">
        <f t="shared" si="1"/>
        <v/>
      </c>
      <c r="L27" s="41" t="str">
        <f t="shared" si="1"/>
        <v/>
      </c>
      <c r="M27" s="4" t="s">
        <v>180</v>
      </c>
      <c r="N27" s="2"/>
      <c r="O27" s="2">
        <v>1</v>
      </c>
      <c r="P27" s="2" t="s">
        <v>158</v>
      </c>
      <c r="Q27" s="2"/>
    </row>
    <row r="28" spans="1:17" x14ac:dyDescent="0.25">
      <c r="A28" s="7" t="s">
        <v>439</v>
      </c>
      <c r="B28" s="7"/>
      <c r="C28" s="2"/>
      <c r="D28" s="2"/>
      <c r="E28" s="9" t="str">
        <f t="shared" ref="E28:E30" si="3">A28&amp;"_"&amp;C28&amp;B28&amp;"_"&amp;D28</f>
        <v>dum__</v>
      </c>
      <c r="F28" s="4">
        <v>3</v>
      </c>
      <c r="G28" s="41" t="str">
        <f t="shared" si="1"/>
        <v/>
      </c>
      <c r="H28" s="41" t="str">
        <f t="shared" si="1"/>
        <v/>
      </c>
      <c r="I28" s="41" t="str">
        <f t="shared" si="1"/>
        <v>X</v>
      </c>
      <c r="J28" s="41" t="str">
        <f t="shared" si="1"/>
        <v/>
      </c>
      <c r="K28" s="41" t="str">
        <f t="shared" si="1"/>
        <v/>
      </c>
      <c r="L28" s="41" t="str">
        <f t="shared" si="1"/>
        <v/>
      </c>
      <c r="M28" s="4" t="s">
        <v>222</v>
      </c>
      <c r="N28" s="2"/>
      <c r="O28" s="2">
        <v>1</v>
      </c>
      <c r="P28" s="2" t="s">
        <v>2</v>
      </c>
      <c r="Q28" s="2" t="s">
        <v>221</v>
      </c>
    </row>
    <row r="29" spans="1:17" x14ac:dyDescent="0.25">
      <c r="A29" s="7" t="s">
        <v>439</v>
      </c>
      <c r="B29" s="7"/>
      <c r="C29" s="2"/>
      <c r="D29" s="2"/>
      <c r="E29" s="9" t="str">
        <f t="shared" si="3"/>
        <v>dum__</v>
      </c>
      <c r="F29" s="4">
        <v>3</v>
      </c>
      <c r="G29" s="41" t="str">
        <f t="shared" si="1"/>
        <v/>
      </c>
      <c r="H29" s="41" t="str">
        <f t="shared" si="1"/>
        <v/>
      </c>
      <c r="I29" s="41" t="str">
        <f t="shared" si="1"/>
        <v>X</v>
      </c>
      <c r="J29" s="41" t="str">
        <f t="shared" si="1"/>
        <v/>
      </c>
      <c r="K29" s="41" t="str">
        <f t="shared" si="1"/>
        <v/>
      </c>
      <c r="L29" s="41" t="str">
        <f t="shared" si="1"/>
        <v/>
      </c>
      <c r="M29" s="4" t="s">
        <v>223</v>
      </c>
      <c r="N29" s="2"/>
      <c r="O29" s="2">
        <v>1</v>
      </c>
      <c r="P29" s="2" t="s">
        <v>2</v>
      </c>
      <c r="Q29" s="2" t="s">
        <v>221</v>
      </c>
    </row>
    <row r="30" spans="1:17" x14ac:dyDescent="0.25">
      <c r="A30" s="7" t="s">
        <v>439</v>
      </c>
      <c r="B30" s="7"/>
      <c r="C30" s="2"/>
      <c r="D30" s="2"/>
      <c r="E30" s="9" t="str">
        <f t="shared" si="3"/>
        <v>dum__</v>
      </c>
      <c r="F30" s="4">
        <v>3</v>
      </c>
      <c r="G30" s="41" t="str">
        <f t="shared" si="1"/>
        <v/>
      </c>
      <c r="H30" s="41" t="str">
        <f t="shared" si="1"/>
        <v/>
      </c>
      <c r="I30" s="41" t="str">
        <f t="shared" si="1"/>
        <v>X</v>
      </c>
      <c r="J30" s="41" t="str">
        <f t="shared" si="1"/>
        <v/>
      </c>
      <c r="K30" s="41" t="str">
        <f t="shared" si="1"/>
        <v/>
      </c>
      <c r="L30" s="41" t="str">
        <f t="shared" si="1"/>
        <v/>
      </c>
      <c r="M30" s="4" t="s">
        <v>224</v>
      </c>
      <c r="N30" s="2"/>
      <c r="O30" s="2">
        <v>1</v>
      </c>
      <c r="P30" s="2" t="s">
        <v>2</v>
      </c>
      <c r="Q30" s="2" t="s">
        <v>221</v>
      </c>
    </row>
    <row r="31" spans="1:17" x14ac:dyDescent="0.25">
      <c r="A31" s="7" t="s">
        <v>8</v>
      </c>
      <c r="B31" s="7">
        <v>2180</v>
      </c>
      <c r="C31" s="2" t="s">
        <v>5</v>
      </c>
      <c r="D31" s="2" t="s">
        <v>5</v>
      </c>
      <c r="E31" s="9" t="str">
        <f t="shared" ref="E31:E33" si="4">A31&amp;"_"&amp;C31&amp;B31&amp;"_"&amp;D31</f>
        <v>mAE1_A2180_A</v>
      </c>
      <c r="F31" s="17">
        <v>3</v>
      </c>
      <c r="G31" s="41" t="str">
        <f t="shared" si="1"/>
        <v/>
      </c>
      <c r="H31" s="41" t="str">
        <f t="shared" si="1"/>
        <v/>
      </c>
      <c r="I31" s="41" t="str">
        <f t="shared" si="1"/>
        <v>X</v>
      </c>
      <c r="J31" s="41" t="str">
        <f t="shared" si="1"/>
        <v/>
      </c>
      <c r="K31" s="41" t="str">
        <f t="shared" si="1"/>
        <v/>
      </c>
      <c r="L31" s="41" t="str">
        <f t="shared" si="1"/>
        <v/>
      </c>
      <c r="M31" s="17" t="s">
        <v>232</v>
      </c>
      <c r="N31" s="2"/>
      <c r="O31" s="2">
        <v>2</v>
      </c>
      <c r="P31" s="2" t="s">
        <v>2</v>
      </c>
      <c r="Q31" s="2"/>
    </row>
    <row r="32" spans="1:17" x14ac:dyDescent="0.25">
      <c r="A32" s="7" t="s">
        <v>8</v>
      </c>
      <c r="B32" s="7">
        <v>2181</v>
      </c>
      <c r="C32" s="2" t="s">
        <v>14</v>
      </c>
      <c r="D32" s="2" t="s">
        <v>5</v>
      </c>
      <c r="E32" s="9" t="str">
        <f t="shared" si="4"/>
        <v>mAE1_P2181_A</v>
      </c>
      <c r="F32" s="17">
        <v>4</v>
      </c>
      <c r="G32" s="41" t="str">
        <f t="shared" si="1"/>
        <v/>
      </c>
      <c r="H32" s="41" t="str">
        <f t="shared" si="1"/>
        <v/>
      </c>
      <c r="I32" s="41" t="str">
        <f t="shared" si="1"/>
        <v/>
      </c>
      <c r="J32" s="41" t="str">
        <f t="shared" si="1"/>
        <v>X</v>
      </c>
      <c r="K32" s="41" t="str">
        <f t="shared" si="1"/>
        <v/>
      </c>
      <c r="L32" s="41" t="str">
        <f t="shared" si="1"/>
        <v/>
      </c>
      <c r="M32" s="17" t="s">
        <v>182</v>
      </c>
      <c r="N32" s="2"/>
      <c r="O32" s="2">
        <v>1</v>
      </c>
      <c r="P32" s="2" t="s">
        <v>158</v>
      </c>
      <c r="Q32" s="2"/>
    </row>
    <row r="33" spans="1:17" x14ac:dyDescent="0.25">
      <c r="A33" s="7" t="s">
        <v>8</v>
      </c>
      <c r="B33" s="7">
        <v>2182</v>
      </c>
      <c r="C33" s="2" t="s">
        <v>14</v>
      </c>
      <c r="D33" s="2" t="s">
        <v>5</v>
      </c>
      <c r="E33" s="9" t="str">
        <f t="shared" si="4"/>
        <v>mAE1_P2182_A</v>
      </c>
      <c r="F33" s="4">
        <v>4</v>
      </c>
      <c r="G33" s="41" t="str">
        <f t="shared" si="1"/>
        <v/>
      </c>
      <c r="H33" s="41" t="str">
        <f t="shared" si="1"/>
        <v/>
      </c>
      <c r="I33" s="41" t="str">
        <f t="shared" si="1"/>
        <v/>
      </c>
      <c r="J33" s="41" t="str">
        <f t="shared" si="1"/>
        <v>X</v>
      </c>
      <c r="K33" s="41" t="str">
        <f t="shared" si="1"/>
        <v/>
      </c>
      <c r="L33" s="41" t="str">
        <f t="shared" si="1"/>
        <v/>
      </c>
      <c r="M33" s="4" t="s">
        <v>181</v>
      </c>
      <c r="N33" s="2"/>
      <c r="O33" s="2">
        <v>1</v>
      </c>
      <c r="P33" s="2" t="s">
        <v>158</v>
      </c>
      <c r="Q33" s="2"/>
    </row>
    <row r="34" spans="1:17" s="37" customFormat="1" x14ac:dyDescent="0.25">
      <c r="A34" s="7" t="s">
        <v>439</v>
      </c>
      <c r="B34" s="7"/>
      <c r="C34" s="2"/>
      <c r="D34" s="2"/>
      <c r="E34" s="9" t="str">
        <f>A34&amp;"_"&amp;C34&amp;B34&amp;"_"&amp;D34</f>
        <v>dum__</v>
      </c>
      <c r="F34" s="2">
        <v>3</v>
      </c>
      <c r="G34" s="41" t="str">
        <f t="shared" ref="G34:L71" si="5">IF(G$1=$F34, "X", "")</f>
        <v/>
      </c>
      <c r="H34" s="41" t="str">
        <f t="shared" si="5"/>
        <v/>
      </c>
      <c r="I34" s="41" t="str">
        <f t="shared" si="5"/>
        <v>X</v>
      </c>
      <c r="J34" s="41" t="str">
        <f t="shared" si="5"/>
        <v/>
      </c>
      <c r="K34" s="41" t="str">
        <f t="shared" si="5"/>
        <v/>
      </c>
      <c r="L34" s="41" t="str">
        <f t="shared" si="5"/>
        <v/>
      </c>
      <c r="M34" s="2" t="s">
        <v>177</v>
      </c>
      <c r="N34" s="2" t="s">
        <v>195</v>
      </c>
      <c r="O34" s="2">
        <v>2</v>
      </c>
      <c r="P34" s="2" t="s">
        <v>2</v>
      </c>
      <c r="Q34" s="2" t="s">
        <v>221</v>
      </c>
    </row>
    <row r="35" spans="1:17" s="37" customFormat="1" x14ac:dyDescent="0.25">
      <c r="A35" s="7" t="s">
        <v>439</v>
      </c>
      <c r="B35" s="7"/>
      <c r="C35" s="2"/>
      <c r="D35" s="2"/>
      <c r="E35" s="9" t="str">
        <f>A35&amp;"_"&amp;C35&amp;B35&amp;"_"&amp;D35</f>
        <v>dum__</v>
      </c>
      <c r="F35" s="2">
        <v>3</v>
      </c>
      <c r="G35" s="41" t="str">
        <f t="shared" si="5"/>
        <v/>
      </c>
      <c r="H35" s="41" t="str">
        <f t="shared" si="5"/>
        <v/>
      </c>
      <c r="I35" s="41" t="str">
        <f t="shared" si="5"/>
        <v>X</v>
      </c>
      <c r="J35" s="41" t="str">
        <f t="shared" si="5"/>
        <v/>
      </c>
      <c r="K35" s="41" t="str">
        <f t="shared" si="5"/>
        <v/>
      </c>
      <c r="L35" s="41" t="str">
        <f t="shared" si="5"/>
        <v/>
      </c>
      <c r="M35" s="2" t="s">
        <v>446</v>
      </c>
      <c r="N35" s="2"/>
      <c r="O35" s="2">
        <v>2</v>
      </c>
      <c r="P35" s="2" t="s">
        <v>2</v>
      </c>
      <c r="Q35" s="2" t="s">
        <v>221</v>
      </c>
    </row>
    <row r="36" spans="1:17" x14ac:dyDescent="0.25">
      <c r="A36" s="7"/>
      <c r="B36" s="7"/>
      <c r="C36" s="2"/>
      <c r="D36" s="2"/>
      <c r="E36" s="2"/>
      <c r="F36" s="4"/>
      <c r="G36" s="36" t="str">
        <f t="shared" si="1"/>
        <v/>
      </c>
      <c r="H36" s="36" t="str">
        <f t="shared" si="1"/>
        <v/>
      </c>
      <c r="I36" s="36" t="str">
        <f t="shared" si="1"/>
        <v/>
      </c>
      <c r="J36" s="36" t="str">
        <f t="shared" si="1"/>
        <v/>
      </c>
      <c r="K36" s="36" t="str">
        <f t="shared" si="1"/>
        <v/>
      </c>
      <c r="L36" s="36" t="str">
        <f t="shared" si="1"/>
        <v/>
      </c>
      <c r="M36" s="4"/>
      <c r="N36" s="2"/>
      <c r="O36" s="2"/>
      <c r="P36" s="2"/>
      <c r="Q36" s="2"/>
    </row>
    <row r="37" spans="1:17" x14ac:dyDescent="0.25">
      <c r="A37" s="7" t="s">
        <v>8</v>
      </c>
      <c r="B37" s="7">
        <v>2200</v>
      </c>
      <c r="C37" s="2" t="s">
        <v>5</v>
      </c>
      <c r="D37" s="2" t="s">
        <v>5</v>
      </c>
      <c r="E37" s="9" t="str">
        <f t="shared" ref="E37:E51" si="6">A37&amp;"_"&amp;C37&amp;B37&amp;"_"&amp;D37</f>
        <v>mAE1_A2200_A</v>
      </c>
      <c r="F37" s="2">
        <v>2</v>
      </c>
      <c r="G37" s="41" t="str">
        <f t="shared" si="5"/>
        <v/>
      </c>
      <c r="H37" s="41" t="str">
        <f t="shared" si="5"/>
        <v>X</v>
      </c>
      <c r="I37" s="41" t="str">
        <f t="shared" si="5"/>
        <v/>
      </c>
      <c r="J37" s="41" t="str">
        <f t="shared" si="5"/>
        <v/>
      </c>
      <c r="K37" s="41" t="str">
        <f t="shared" si="5"/>
        <v/>
      </c>
      <c r="L37" s="41" t="str">
        <f t="shared" si="5"/>
        <v/>
      </c>
      <c r="M37" s="2" t="s">
        <v>11</v>
      </c>
      <c r="N37" s="2"/>
      <c r="O37" s="2">
        <v>1</v>
      </c>
      <c r="P37" s="2" t="s">
        <v>2</v>
      </c>
      <c r="Q37" s="2"/>
    </row>
    <row r="38" spans="1:17" x14ac:dyDescent="0.25">
      <c r="A38" s="7" t="s">
        <v>8</v>
      </c>
      <c r="B38" s="7">
        <v>2210</v>
      </c>
      <c r="C38" s="2" t="s">
        <v>5</v>
      </c>
      <c r="D38" s="2" t="s">
        <v>5</v>
      </c>
      <c r="E38" s="9" t="str">
        <f t="shared" si="6"/>
        <v>mAE1_A2210_A</v>
      </c>
      <c r="F38" s="2">
        <v>3</v>
      </c>
      <c r="G38" s="41" t="str">
        <f t="shared" si="5"/>
        <v/>
      </c>
      <c r="H38" s="41" t="str">
        <f t="shared" si="5"/>
        <v/>
      </c>
      <c r="I38" s="41" t="str">
        <f t="shared" si="5"/>
        <v>X</v>
      </c>
      <c r="J38" s="41" t="str">
        <f t="shared" si="5"/>
        <v/>
      </c>
      <c r="K38" s="41" t="str">
        <f t="shared" si="5"/>
        <v/>
      </c>
      <c r="L38" s="41" t="str">
        <f t="shared" si="5"/>
        <v/>
      </c>
      <c r="M38" s="2" t="s">
        <v>445</v>
      </c>
      <c r="N38" s="2"/>
      <c r="O38" s="2">
        <v>1</v>
      </c>
      <c r="P38" s="2" t="s">
        <v>193</v>
      </c>
      <c r="Q38" s="2"/>
    </row>
    <row r="39" spans="1:17" s="37" customFormat="1" x14ac:dyDescent="0.25">
      <c r="A39" s="7" t="s">
        <v>8</v>
      </c>
      <c r="B39" s="7">
        <v>2211</v>
      </c>
      <c r="C39" s="2" t="s">
        <v>14</v>
      </c>
      <c r="D39" s="2" t="s">
        <v>5</v>
      </c>
      <c r="E39" s="9" t="str">
        <f t="shared" si="6"/>
        <v>mAE1_P2211_A</v>
      </c>
      <c r="F39" s="2">
        <v>4</v>
      </c>
      <c r="G39" s="41" t="str">
        <f t="shared" si="5"/>
        <v/>
      </c>
      <c r="H39" s="41" t="str">
        <f t="shared" si="5"/>
        <v/>
      </c>
      <c r="I39" s="41" t="str">
        <f t="shared" si="5"/>
        <v/>
      </c>
      <c r="J39" s="41" t="str">
        <f t="shared" si="5"/>
        <v>X</v>
      </c>
      <c r="K39" s="41" t="str">
        <f t="shared" si="5"/>
        <v/>
      </c>
      <c r="L39" s="41" t="str">
        <f t="shared" si="5"/>
        <v/>
      </c>
      <c r="M39" s="2" t="s">
        <v>441</v>
      </c>
      <c r="N39" s="2"/>
      <c r="O39" s="2">
        <v>1</v>
      </c>
      <c r="P39" s="2" t="s">
        <v>443</v>
      </c>
      <c r="Q39" s="2"/>
    </row>
    <row r="40" spans="1:17" s="37" customFormat="1" x14ac:dyDescent="0.25">
      <c r="A40" s="7" t="s">
        <v>8</v>
      </c>
      <c r="B40" s="7">
        <v>2212</v>
      </c>
      <c r="C40" s="2" t="s">
        <v>14</v>
      </c>
      <c r="D40" s="2" t="s">
        <v>5</v>
      </c>
      <c r="E40" s="9" t="str">
        <f t="shared" si="6"/>
        <v>mAE1_P2212_A</v>
      </c>
      <c r="F40" s="2">
        <v>4</v>
      </c>
      <c r="G40" s="41" t="str">
        <f t="shared" si="5"/>
        <v/>
      </c>
      <c r="H40" s="41" t="str">
        <f t="shared" si="5"/>
        <v/>
      </c>
      <c r="I40" s="41" t="str">
        <f t="shared" si="5"/>
        <v/>
      </c>
      <c r="J40" s="41" t="str">
        <f t="shared" si="5"/>
        <v>X</v>
      </c>
      <c r="K40" s="41" t="str">
        <f t="shared" si="5"/>
        <v/>
      </c>
      <c r="L40" s="41" t="str">
        <f t="shared" si="5"/>
        <v/>
      </c>
      <c r="M40" s="2" t="s">
        <v>442</v>
      </c>
      <c r="N40" s="2"/>
      <c r="O40" s="2">
        <v>1</v>
      </c>
      <c r="P40" s="2" t="s">
        <v>444</v>
      </c>
      <c r="Q40" s="2"/>
    </row>
    <row r="41" spans="1:17" x14ac:dyDescent="0.25">
      <c r="A41" s="7" t="s">
        <v>8</v>
      </c>
      <c r="B41" s="7">
        <v>2213</v>
      </c>
      <c r="C41" s="2" t="s">
        <v>14</v>
      </c>
      <c r="D41" s="2" t="s">
        <v>5</v>
      </c>
      <c r="E41" s="9" t="str">
        <f t="shared" ref="E41:E47" si="7">A41&amp;"_"&amp;C41&amp;B41&amp;"_"&amp;D41</f>
        <v>mAE1_P2213_A</v>
      </c>
      <c r="F41" s="2">
        <v>3</v>
      </c>
      <c r="G41" s="41" t="str">
        <f t="shared" ref="G41:L47" si="8">IF(G$1=$F41, "X", "")</f>
        <v/>
      </c>
      <c r="H41" s="41" t="str">
        <f t="shared" si="8"/>
        <v/>
      </c>
      <c r="I41" s="41" t="str">
        <f t="shared" si="8"/>
        <v>X</v>
      </c>
      <c r="J41" s="41" t="str">
        <f t="shared" si="8"/>
        <v/>
      </c>
      <c r="K41" s="41" t="str">
        <f t="shared" si="8"/>
        <v/>
      </c>
      <c r="L41" s="41" t="str">
        <f t="shared" si="8"/>
        <v/>
      </c>
      <c r="M41" s="2" t="s">
        <v>188</v>
      </c>
      <c r="N41" s="2"/>
      <c r="O41" s="2">
        <v>1</v>
      </c>
      <c r="P41" s="2" t="s">
        <v>170</v>
      </c>
      <c r="Q41" s="2"/>
    </row>
    <row r="42" spans="1:17" x14ac:dyDescent="0.25">
      <c r="A42" s="7" t="s">
        <v>8</v>
      </c>
      <c r="B42" s="7">
        <v>2214</v>
      </c>
      <c r="C42" s="2" t="s">
        <v>14</v>
      </c>
      <c r="D42" s="2" t="s">
        <v>5</v>
      </c>
      <c r="E42" s="9" t="str">
        <f t="shared" si="7"/>
        <v>mAE1_P2214_A</v>
      </c>
      <c r="F42" s="2">
        <v>3</v>
      </c>
      <c r="G42" s="41" t="str">
        <f t="shared" si="8"/>
        <v/>
      </c>
      <c r="H42" s="41" t="str">
        <f t="shared" si="8"/>
        <v/>
      </c>
      <c r="I42" s="41" t="str">
        <f t="shared" si="8"/>
        <v>X</v>
      </c>
      <c r="J42" s="41" t="str">
        <f t="shared" si="8"/>
        <v/>
      </c>
      <c r="K42" s="41" t="str">
        <f t="shared" si="8"/>
        <v/>
      </c>
      <c r="L42" s="41" t="str">
        <f t="shared" si="8"/>
        <v/>
      </c>
      <c r="M42" s="2" t="s">
        <v>189</v>
      </c>
      <c r="N42" s="2"/>
      <c r="O42" s="2">
        <v>1</v>
      </c>
      <c r="P42" s="2" t="s">
        <v>170</v>
      </c>
      <c r="Q42" s="2"/>
    </row>
    <row r="43" spans="1:17" x14ac:dyDescent="0.25">
      <c r="A43" s="7" t="s">
        <v>8</v>
      </c>
      <c r="B43" s="7">
        <v>2215</v>
      </c>
      <c r="C43" s="2" t="s">
        <v>14</v>
      </c>
      <c r="D43" s="2" t="s">
        <v>5</v>
      </c>
      <c r="E43" s="9" t="str">
        <f t="shared" si="7"/>
        <v>mAE1_P2215_A</v>
      </c>
      <c r="F43" s="2">
        <v>3</v>
      </c>
      <c r="G43" s="41" t="str">
        <f t="shared" si="8"/>
        <v/>
      </c>
      <c r="H43" s="41" t="str">
        <f t="shared" si="8"/>
        <v/>
      </c>
      <c r="I43" s="41" t="str">
        <f t="shared" si="8"/>
        <v>X</v>
      </c>
      <c r="J43" s="41" t="str">
        <f t="shared" si="8"/>
        <v/>
      </c>
      <c r="K43" s="41" t="str">
        <f t="shared" si="8"/>
        <v/>
      </c>
      <c r="L43" s="41" t="str">
        <f t="shared" si="8"/>
        <v/>
      </c>
      <c r="M43" s="2" t="s">
        <v>190</v>
      </c>
      <c r="N43" s="2"/>
      <c r="O43" s="2">
        <v>1</v>
      </c>
      <c r="P43" s="2" t="s">
        <v>170</v>
      </c>
      <c r="Q43" s="2"/>
    </row>
    <row r="44" spans="1:17" x14ac:dyDescent="0.25">
      <c r="A44" s="7" t="s">
        <v>8</v>
      </c>
      <c r="B44" s="7">
        <v>2216</v>
      </c>
      <c r="C44" s="2" t="s">
        <v>14</v>
      </c>
      <c r="D44" s="2" t="s">
        <v>5</v>
      </c>
      <c r="E44" s="9" t="str">
        <f t="shared" si="7"/>
        <v>mAE1_P2216_A</v>
      </c>
      <c r="F44" s="2">
        <v>3</v>
      </c>
      <c r="G44" s="41" t="str">
        <f t="shared" si="8"/>
        <v/>
      </c>
      <c r="H44" s="41" t="str">
        <f t="shared" si="8"/>
        <v/>
      </c>
      <c r="I44" s="41" t="str">
        <f t="shared" si="8"/>
        <v>X</v>
      </c>
      <c r="J44" s="41" t="str">
        <f t="shared" si="8"/>
        <v/>
      </c>
      <c r="K44" s="41" t="str">
        <f t="shared" si="8"/>
        <v/>
      </c>
      <c r="L44" s="41" t="str">
        <f t="shared" si="8"/>
        <v/>
      </c>
      <c r="M44" s="2" t="s">
        <v>191</v>
      </c>
      <c r="N44" s="2"/>
      <c r="O44" s="2">
        <v>1</v>
      </c>
      <c r="P44" s="2" t="s">
        <v>170</v>
      </c>
      <c r="Q44" s="2"/>
    </row>
    <row r="45" spans="1:17" x14ac:dyDescent="0.25">
      <c r="A45" s="7" t="s">
        <v>8</v>
      </c>
      <c r="B45" s="7">
        <v>2220</v>
      </c>
      <c r="C45" s="2" t="s">
        <v>14</v>
      </c>
      <c r="D45" s="2" t="s">
        <v>5</v>
      </c>
      <c r="E45" s="9" t="str">
        <f t="shared" si="7"/>
        <v>mAE1_P2220_A</v>
      </c>
      <c r="F45" s="2">
        <v>3</v>
      </c>
      <c r="G45" s="41" t="str">
        <f t="shared" si="8"/>
        <v/>
      </c>
      <c r="H45" s="41" t="str">
        <f t="shared" si="8"/>
        <v/>
      </c>
      <c r="I45" s="41" t="str">
        <f t="shared" si="8"/>
        <v>X</v>
      </c>
      <c r="J45" s="41" t="str">
        <f t="shared" si="8"/>
        <v/>
      </c>
      <c r="K45" s="41" t="str">
        <f t="shared" si="8"/>
        <v/>
      </c>
      <c r="L45" s="41" t="str">
        <f t="shared" si="8"/>
        <v/>
      </c>
      <c r="M45" s="2" t="s">
        <v>183</v>
      </c>
      <c r="N45" s="2"/>
      <c r="O45" s="2">
        <v>1</v>
      </c>
      <c r="P45" s="2" t="s">
        <v>241</v>
      </c>
      <c r="Q45" s="2"/>
    </row>
    <row r="46" spans="1:17" x14ac:dyDescent="0.25">
      <c r="A46" s="7" t="s">
        <v>8</v>
      </c>
      <c r="B46" s="7">
        <v>2221</v>
      </c>
      <c r="C46" s="2" t="s">
        <v>14</v>
      </c>
      <c r="D46" s="2" t="s">
        <v>5</v>
      </c>
      <c r="E46" s="9" t="str">
        <f t="shared" si="7"/>
        <v>mAE1_P2221_A</v>
      </c>
      <c r="F46" s="2">
        <v>3</v>
      </c>
      <c r="G46" s="41" t="str">
        <f t="shared" si="8"/>
        <v/>
      </c>
      <c r="H46" s="41" t="str">
        <f t="shared" si="8"/>
        <v/>
      </c>
      <c r="I46" s="41" t="str">
        <f t="shared" si="8"/>
        <v>X</v>
      </c>
      <c r="J46" s="41" t="str">
        <f t="shared" si="8"/>
        <v/>
      </c>
      <c r="K46" s="41" t="str">
        <f t="shared" si="8"/>
        <v/>
      </c>
      <c r="L46" s="41" t="str">
        <f t="shared" si="8"/>
        <v/>
      </c>
      <c r="M46" s="2" t="s">
        <v>184</v>
      </c>
      <c r="N46" s="2"/>
      <c r="O46" s="2">
        <v>1</v>
      </c>
      <c r="P46" s="2" t="s">
        <v>241</v>
      </c>
      <c r="Q46" s="2"/>
    </row>
    <row r="47" spans="1:17" x14ac:dyDescent="0.25">
      <c r="A47" s="7" t="s">
        <v>8</v>
      </c>
      <c r="B47" s="7">
        <v>2222</v>
      </c>
      <c r="C47" s="2" t="s">
        <v>14</v>
      </c>
      <c r="D47" s="2" t="s">
        <v>5</v>
      </c>
      <c r="E47" s="9" t="str">
        <f t="shared" si="7"/>
        <v>mAE1_P2222_A</v>
      </c>
      <c r="F47" s="2">
        <v>3</v>
      </c>
      <c r="G47" s="41" t="str">
        <f t="shared" si="8"/>
        <v/>
      </c>
      <c r="H47" s="41" t="str">
        <f t="shared" si="8"/>
        <v/>
      </c>
      <c r="I47" s="41" t="str">
        <f t="shared" si="8"/>
        <v>X</v>
      </c>
      <c r="J47" s="41" t="str">
        <f t="shared" si="8"/>
        <v/>
      </c>
      <c r="K47" s="41" t="str">
        <f t="shared" si="8"/>
        <v/>
      </c>
      <c r="L47" s="41" t="str">
        <f t="shared" si="8"/>
        <v/>
      </c>
      <c r="M47" s="2" t="s">
        <v>185</v>
      </c>
      <c r="N47" s="2"/>
      <c r="O47" s="2">
        <v>1</v>
      </c>
      <c r="P47" s="2" t="s">
        <v>241</v>
      </c>
      <c r="Q47" s="2"/>
    </row>
    <row r="48" spans="1:17" x14ac:dyDescent="0.25">
      <c r="A48" s="7" t="s">
        <v>8</v>
      </c>
      <c r="B48" s="7">
        <v>2230</v>
      </c>
      <c r="C48" s="2" t="s">
        <v>14</v>
      </c>
      <c r="D48" s="2" t="s">
        <v>5</v>
      </c>
      <c r="E48" s="9" t="str">
        <f t="shared" si="6"/>
        <v>mAE1_P2230_A</v>
      </c>
      <c r="F48" s="2">
        <v>3</v>
      </c>
      <c r="G48" s="41" t="str">
        <f t="shared" si="5"/>
        <v/>
      </c>
      <c r="H48" s="41" t="str">
        <f t="shared" si="5"/>
        <v/>
      </c>
      <c r="I48" s="41" t="str">
        <f t="shared" si="5"/>
        <v>X</v>
      </c>
      <c r="J48" s="41" t="str">
        <f t="shared" si="5"/>
        <v/>
      </c>
      <c r="K48" s="41" t="str">
        <f t="shared" si="5"/>
        <v/>
      </c>
      <c r="L48" s="41" t="str">
        <f t="shared" si="5"/>
        <v/>
      </c>
      <c r="M48" s="2" t="s">
        <v>349</v>
      </c>
      <c r="N48" s="2"/>
      <c r="O48" s="2">
        <v>1</v>
      </c>
      <c r="P48" s="2" t="s">
        <v>163</v>
      </c>
      <c r="Q48" s="2"/>
    </row>
    <row r="49" spans="1:17" x14ac:dyDescent="0.25">
      <c r="A49" s="7" t="s">
        <v>8</v>
      </c>
      <c r="B49" s="7">
        <v>2240</v>
      </c>
      <c r="C49" s="2" t="s">
        <v>14</v>
      </c>
      <c r="D49" s="2" t="s">
        <v>5</v>
      </c>
      <c r="E49" s="9" t="str">
        <f t="shared" si="6"/>
        <v>mAE1_P2240_A</v>
      </c>
      <c r="F49" s="2">
        <v>3</v>
      </c>
      <c r="G49" s="41" t="str">
        <f t="shared" si="5"/>
        <v/>
      </c>
      <c r="H49" s="41" t="str">
        <f t="shared" si="5"/>
        <v/>
      </c>
      <c r="I49" s="41" t="str">
        <f t="shared" si="5"/>
        <v>X</v>
      </c>
      <c r="J49" s="41" t="str">
        <f t="shared" si="5"/>
        <v/>
      </c>
      <c r="K49" s="41" t="str">
        <f t="shared" si="5"/>
        <v/>
      </c>
      <c r="L49" s="41" t="str">
        <f t="shared" si="5"/>
        <v/>
      </c>
      <c r="M49" s="2" t="s">
        <v>186</v>
      </c>
      <c r="N49" s="2"/>
      <c r="O49" s="2">
        <v>1</v>
      </c>
      <c r="P49" s="2" t="s">
        <v>163</v>
      </c>
      <c r="Q49" s="2"/>
    </row>
    <row r="50" spans="1:17" x14ac:dyDescent="0.25">
      <c r="A50" s="7" t="s">
        <v>8</v>
      </c>
      <c r="B50" s="7">
        <v>2250</v>
      </c>
      <c r="C50" s="2" t="s">
        <v>14</v>
      </c>
      <c r="D50" s="2" t="s">
        <v>5</v>
      </c>
      <c r="E50" s="9" t="str">
        <f t="shared" si="6"/>
        <v>mAE1_P2250_A</v>
      </c>
      <c r="F50" s="2">
        <v>3</v>
      </c>
      <c r="G50" s="41" t="str">
        <f t="shared" si="5"/>
        <v/>
      </c>
      <c r="H50" s="41" t="str">
        <f t="shared" si="5"/>
        <v/>
      </c>
      <c r="I50" s="41" t="str">
        <f t="shared" si="5"/>
        <v>X</v>
      </c>
      <c r="J50" s="41" t="str">
        <f t="shared" si="5"/>
        <v/>
      </c>
      <c r="K50" s="41" t="str">
        <f t="shared" si="5"/>
        <v/>
      </c>
      <c r="L50" s="41" t="str">
        <f t="shared" si="5"/>
        <v/>
      </c>
      <c r="M50" s="2" t="s">
        <v>187</v>
      </c>
      <c r="N50" s="2"/>
      <c r="O50" s="2">
        <v>1</v>
      </c>
      <c r="P50" s="2" t="s">
        <v>163</v>
      </c>
      <c r="Q50" s="2"/>
    </row>
    <row r="51" spans="1:17" x14ac:dyDescent="0.25">
      <c r="A51" s="7" t="s">
        <v>8</v>
      </c>
      <c r="B51" s="7">
        <v>2260</v>
      </c>
      <c r="C51" s="2" t="s">
        <v>14</v>
      </c>
      <c r="D51" s="2" t="s">
        <v>5</v>
      </c>
      <c r="E51" s="9" t="str">
        <f t="shared" si="6"/>
        <v>mAE1_P2260_A</v>
      </c>
      <c r="F51" s="2">
        <v>3</v>
      </c>
      <c r="G51" s="41" t="str">
        <f t="shared" si="5"/>
        <v/>
      </c>
      <c r="H51" s="41" t="str">
        <f t="shared" si="5"/>
        <v/>
      </c>
      <c r="I51" s="41" t="str">
        <f t="shared" si="5"/>
        <v>X</v>
      </c>
      <c r="J51" s="41" t="str">
        <f t="shared" si="5"/>
        <v/>
      </c>
      <c r="K51" s="41" t="str">
        <f t="shared" si="5"/>
        <v/>
      </c>
      <c r="L51" s="41" t="str">
        <f t="shared" si="5"/>
        <v/>
      </c>
      <c r="M51" s="2" t="s">
        <v>192</v>
      </c>
      <c r="N51" s="2"/>
      <c r="O51" s="2">
        <v>3</v>
      </c>
      <c r="P51" s="2" t="s">
        <v>241</v>
      </c>
      <c r="Q51" s="2" t="s">
        <v>327</v>
      </c>
    </row>
    <row r="52" spans="1:17" x14ac:dyDescent="0.25">
      <c r="A52" s="7" t="s">
        <v>439</v>
      </c>
      <c r="B52" s="7"/>
      <c r="C52" s="2"/>
      <c r="D52" s="2"/>
      <c r="E52" s="9" t="str">
        <f>A52&amp;"_"&amp;C52&amp;B52&amp;"_"&amp;D52</f>
        <v>dum__</v>
      </c>
      <c r="F52" s="2">
        <v>3</v>
      </c>
      <c r="G52" s="41" t="str">
        <f t="shared" si="5"/>
        <v/>
      </c>
      <c r="H52" s="41" t="str">
        <f t="shared" si="5"/>
        <v/>
      </c>
      <c r="I52" s="41" t="str">
        <f t="shared" si="5"/>
        <v>X</v>
      </c>
      <c r="J52" s="41" t="str">
        <f t="shared" si="5"/>
        <v/>
      </c>
      <c r="K52" s="41" t="str">
        <f t="shared" si="5"/>
        <v/>
      </c>
      <c r="L52" s="41" t="str">
        <f t="shared" si="5"/>
        <v/>
      </c>
      <c r="M52" s="2" t="s">
        <v>177</v>
      </c>
      <c r="N52" s="2" t="s">
        <v>195</v>
      </c>
      <c r="O52" s="2">
        <v>3</v>
      </c>
      <c r="P52" s="2" t="s">
        <v>2</v>
      </c>
      <c r="Q52" s="2" t="s">
        <v>221</v>
      </c>
    </row>
    <row r="53" spans="1:17" s="37" customFormat="1" x14ac:dyDescent="0.25">
      <c r="A53" s="7" t="s">
        <v>439</v>
      </c>
      <c r="B53" s="7"/>
      <c r="C53" s="2"/>
      <c r="D53" s="2"/>
      <c r="E53" s="9" t="str">
        <f>A53&amp;"_"&amp;C53&amp;B53&amp;"_"&amp;D53</f>
        <v>dum__</v>
      </c>
      <c r="F53" s="2">
        <v>3</v>
      </c>
      <c r="G53" s="41" t="str">
        <f t="shared" si="5"/>
        <v/>
      </c>
      <c r="H53" s="41" t="str">
        <f t="shared" si="5"/>
        <v/>
      </c>
      <c r="I53" s="41" t="str">
        <f t="shared" si="5"/>
        <v>X</v>
      </c>
      <c r="J53" s="41" t="str">
        <f t="shared" si="5"/>
        <v/>
      </c>
      <c r="K53" s="41" t="str">
        <f t="shared" si="5"/>
        <v/>
      </c>
      <c r="L53" s="41" t="str">
        <f t="shared" si="5"/>
        <v/>
      </c>
      <c r="M53" s="2" t="s">
        <v>446</v>
      </c>
      <c r="N53" s="2"/>
      <c r="O53" s="2">
        <v>2</v>
      </c>
      <c r="P53" s="2" t="s">
        <v>2</v>
      </c>
      <c r="Q53" s="2" t="s">
        <v>221</v>
      </c>
    </row>
    <row r="54" spans="1:17" x14ac:dyDescent="0.25">
      <c r="A54" s="7"/>
      <c r="B54" s="7"/>
      <c r="C54" s="2"/>
      <c r="D54" s="2"/>
      <c r="F54" s="2"/>
      <c r="G54" s="36" t="str">
        <f t="shared" si="5"/>
        <v/>
      </c>
      <c r="H54" s="36" t="str">
        <f t="shared" si="5"/>
        <v/>
      </c>
      <c r="I54" s="36" t="str">
        <f t="shared" si="5"/>
        <v/>
      </c>
      <c r="J54" s="36" t="str">
        <f t="shared" si="5"/>
        <v/>
      </c>
      <c r="K54" s="36" t="str">
        <f t="shared" si="5"/>
        <v/>
      </c>
      <c r="L54" s="36" t="str">
        <f t="shared" si="5"/>
        <v/>
      </c>
      <c r="M54" s="2"/>
      <c r="N54" s="2"/>
      <c r="O54" s="2"/>
      <c r="P54" s="2"/>
      <c r="Q54" s="2"/>
    </row>
    <row r="55" spans="1:17" s="37" customFormat="1" x14ac:dyDescent="0.25">
      <c r="A55" s="7" t="s">
        <v>8</v>
      </c>
      <c r="B55" s="7">
        <v>2300</v>
      </c>
      <c r="C55" s="2" t="s">
        <v>5</v>
      </c>
      <c r="D55" s="2" t="s">
        <v>5</v>
      </c>
      <c r="E55" s="9" t="str">
        <f t="shared" ref="E55:E58" si="9">A55&amp;"_"&amp;C55&amp;B55&amp;"_"&amp;D55</f>
        <v>mAE1_A2300_A</v>
      </c>
      <c r="F55" s="2">
        <v>2</v>
      </c>
      <c r="G55" s="41" t="str">
        <f t="shared" si="5"/>
        <v/>
      </c>
      <c r="H55" s="41" t="str">
        <f t="shared" si="5"/>
        <v>X</v>
      </c>
      <c r="I55" s="41" t="str">
        <f t="shared" si="5"/>
        <v/>
      </c>
      <c r="J55" s="41" t="str">
        <f t="shared" si="5"/>
        <v/>
      </c>
      <c r="K55" s="41" t="str">
        <f t="shared" si="5"/>
        <v/>
      </c>
      <c r="L55" s="41" t="str">
        <f t="shared" si="5"/>
        <v/>
      </c>
      <c r="M55" s="2" t="s">
        <v>15</v>
      </c>
      <c r="N55" s="2"/>
      <c r="O55" s="2">
        <v>1</v>
      </c>
      <c r="P55" s="2" t="s">
        <v>2</v>
      </c>
      <c r="Q55" s="2"/>
    </row>
    <row r="56" spans="1:17" s="37" customFormat="1" x14ac:dyDescent="0.25">
      <c r="A56" s="7" t="s">
        <v>8</v>
      </c>
      <c r="B56" s="7">
        <v>2310</v>
      </c>
      <c r="C56" s="2" t="s">
        <v>5</v>
      </c>
      <c r="D56" s="2" t="s">
        <v>5</v>
      </c>
      <c r="E56" s="9" t="str">
        <f t="shared" si="9"/>
        <v>mAE1_A2310_A</v>
      </c>
      <c r="F56" s="2">
        <v>3</v>
      </c>
      <c r="G56" s="41" t="str">
        <f t="shared" si="5"/>
        <v/>
      </c>
      <c r="H56" s="41" t="str">
        <f t="shared" si="5"/>
        <v/>
      </c>
      <c r="I56" s="41" t="str">
        <f t="shared" si="5"/>
        <v>X</v>
      </c>
      <c r="J56" s="41" t="str">
        <f t="shared" si="5"/>
        <v/>
      </c>
      <c r="K56" s="41" t="str">
        <f t="shared" si="5"/>
        <v/>
      </c>
      <c r="L56" s="41" t="str">
        <f t="shared" si="5"/>
        <v/>
      </c>
      <c r="M56" s="2" t="s">
        <v>445</v>
      </c>
      <c r="N56" s="2"/>
      <c r="O56" s="2">
        <v>1</v>
      </c>
      <c r="P56" s="2" t="s">
        <v>193</v>
      </c>
      <c r="Q56" s="2"/>
    </row>
    <row r="57" spans="1:17" s="37" customFormat="1" x14ac:dyDescent="0.25">
      <c r="A57" s="7" t="s">
        <v>8</v>
      </c>
      <c r="B57" s="7">
        <v>2311</v>
      </c>
      <c r="C57" s="2" t="s">
        <v>14</v>
      </c>
      <c r="D57" s="2" t="s">
        <v>5</v>
      </c>
      <c r="E57" s="9" t="str">
        <f t="shared" si="9"/>
        <v>mAE1_P2311_A</v>
      </c>
      <c r="F57" s="2">
        <v>4</v>
      </c>
      <c r="G57" s="41" t="str">
        <f t="shared" si="5"/>
        <v/>
      </c>
      <c r="H57" s="41" t="str">
        <f t="shared" si="5"/>
        <v/>
      </c>
      <c r="I57" s="41" t="str">
        <f t="shared" si="5"/>
        <v/>
      </c>
      <c r="J57" s="41" t="str">
        <f t="shared" si="5"/>
        <v>X</v>
      </c>
      <c r="K57" s="41" t="str">
        <f t="shared" si="5"/>
        <v/>
      </c>
      <c r="L57" s="41" t="str">
        <f t="shared" si="5"/>
        <v/>
      </c>
      <c r="M57" s="2" t="s">
        <v>441</v>
      </c>
      <c r="N57" s="2"/>
      <c r="O57" s="2">
        <v>1</v>
      </c>
      <c r="P57" s="2" t="s">
        <v>443</v>
      </c>
      <c r="Q57" s="2"/>
    </row>
    <row r="58" spans="1:17" s="37" customFormat="1" x14ac:dyDescent="0.25">
      <c r="A58" s="7" t="s">
        <v>8</v>
      </c>
      <c r="B58" s="7">
        <v>2312</v>
      </c>
      <c r="C58" s="2" t="s">
        <v>14</v>
      </c>
      <c r="D58" s="2" t="s">
        <v>5</v>
      </c>
      <c r="E58" s="9" t="str">
        <f t="shared" si="9"/>
        <v>mAE1_P2312_A</v>
      </c>
      <c r="F58" s="2">
        <v>4</v>
      </c>
      <c r="G58" s="41" t="str">
        <f t="shared" si="5"/>
        <v/>
      </c>
      <c r="H58" s="41" t="str">
        <f t="shared" si="5"/>
        <v/>
      </c>
      <c r="I58" s="41" t="str">
        <f t="shared" si="5"/>
        <v/>
      </c>
      <c r="J58" s="41" t="str">
        <f t="shared" si="5"/>
        <v>X</v>
      </c>
      <c r="K58" s="41" t="str">
        <f t="shared" si="5"/>
        <v/>
      </c>
      <c r="L58" s="41" t="str">
        <f t="shared" si="5"/>
        <v/>
      </c>
      <c r="M58" s="2" t="s">
        <v>442</v>
      </c>
      <c r="N58" s="2"/>
      <c r="O58" s="2">
        <v>1</v>
      </c>
      <c r="P58" s="2" t="s">
        <v>444</v>
      </c>
      <c r="Q58" s="2"/>
    </row>
    <row r="59" spans="1:17" s="37" customFormat="1" x14ac:dyDescent="0.25">
      <c r="A59" s="7" t="s">
        <v>8</v>
      </c>
      <c r="B59" s="7">
        <v>2313</v>
      </c>
      <c r="C59" s="2" t="s">
        <v>14</v>
      </c>
      <c r="D59" s="2" t="s">
        <v>5</v>
      </c>
      <c r="E59" s="9" t="str">
        <f t="shared" ref="E59:E65" si="10">A59&amp;"_"&amp;C59&amp;B59&amp;"_"&amp;D59</f>
        <v>mAE1_P2313_A</v>
      </c>
      <c r="F59" s="2">
        <v>3</v>
      </c>
      <c r="G59" s="41" t="str">
        <f t="shared" ref="G59:L65" si="11">IF(G$1=$F59, "X", "")</f>
        <v/>
      </c>
      <c r="H59" s="41" t="str">
        <f t="shared" si="11"/>
        <v/>
      </c>
      <c r="I59" s="41" t="str">
        <f t="shared" si="11"/>
        <v>X</v>
      </c>
      <c r="J59" s="41" t="str">
        <f t="shared" si="11"/>
        <v/>
      </c>
      <c r="K59" s="41" t="str">
        <f t="shared" si="11"/>
        <v/>
      </c>
      <c r="L59" s="41" t="str">
        <f t="shared" si="11"/>
        <v/>
      </c>
      <c r="M59" s="2" t="s">
        <v>447</v>
      </c>
      <c r="N59" s="2"/>
      <c r="O59" s="2">
        <v>1</v>
      </c>
      <c r="P59" s="2" t="s">
        <v>170</v>
      </c>
      <c r="Q59" s="2"/>
    </row>
    <row r="60" spans="1:17" s="37" customFormat="1" x14ac:dyDescent="0.25">
      <c r="A60" s="7" t="s">
        <v>8</v>
      </c>
      <c r="B60" s="7">
        <v>2314</v>
      </c>
      <c r="C60" s="2" t="s">
        <v>14</v>
      </c>
      <c r="D60" s="2" t="s">
        <v>5</v>
      </c>
      <c r="E60" s="9" t="str">
        <f t="shared" si="10"/>
        <v>mAE1_P2314_A</v>
      </c>
      <c r="F60" s="2">
        <v>3</v>
      </c>
      <c r="G60" s="41" t="str">
        <f t="shared" si="11"/>
        <v/>
      </c>
      <c r="H60" s="41" t="str">
        <f t="shared" si="11"/>
        <v/>
      </c>
      <c r="I60" s="41" t="str">
        <f t="shared" si="11"/>
        <v>X</v>
      </c>
      <c r="J60" s="41" t="str">
        <f t="shared" si="11"/>
        <v/>
      </c>
      <c r="K60" s="41" t="str">
        <f t="shared" si="11"/>
        <v/>
      </c>
      <c r="L60" s="41" t="str">
        <f t="shared" si="11"/>
        <v/>
      </c>
      <c r="M60" s="2" t="s">
        <v>448</v>
      </c>
      <c r="N60" s="2"/>
      <c r="O60" s="2">
        <v>1</v>
      </c>
      <c r="P60" s="2" t="s">
        <v>170</v>
      </c>
      <c r="Q60" s="2"/>
    </row>
    <row r="61" spans="1:17" s="37" customFormat="1" x14ac:dyDescent="0.25">
      <c r="A61" s="7" t="s">
        <v>8</v>
      </c>
      <c r="B61" s="7">
        <v>2315</v>
      </c>
      <c r="C61" s="2" t="s">
        <v>14</v>
      </c>
      <c r="D61" s="2" t="s">
        <v>5</v>
      </c>
      <c r="E61" s="9" t="str">
        <f t="shared" si="10"/>
        <v>mAE1_P2315_A</v>
      </c>
      <c r="F61" s="2">
        <v>3</v>
      </c>
      <c r="G61" s="41" t="str">
        <f t="shared" si="11"/>
        <v/>
      </c>
      <c r="H61" s="41" t="str">
        <f t="shared" si="11"/>
        <v/>
      </c>
      <c r="I61" s="41" t="str">
        <f t="shared" si="11"/>
        <v>X</v>
      </c>
      <c r="J61" s="41" t="str">
        <f t="shared" si="11"/>
        <v/>
      </c>
      <c r="K61" s="41" t="str">
        <f t="shared" si="11"/>
        <v/>
      </c>
      <c r="L61" s="41" t="str">
        <f t="shared" si="11"/>
        <v/>
      </c>
      <c r="M61" s="2" t="s">
        <v>449</v>
      </c>
      <c r="N61" s="2"/>
      <c r="O61" s="2">
        <v>1</v>
      </c>
      <c r="P61" s="2" t="s">
        <v>170</v>
      </c>
      <c r="Q61" s="2"/>
    </row>
    <row r="62" spans="1:17" s="37" customFormat="1" x14ac:dyDescent="0.25">
      <c r="A62" s="7" t="s">
        <v>8</v>
      </c>
      <c r="B62" s="7">
        <v>2316</v>
      </c>
      <c r="C62" s="2" t="s">
        <v>14</v>
      </c>
      <c r="D62" s="2" t="s">
        <v>5</v>
      </c>
      <c r="E62" s="9" t="str">
        <f t="shared" si="10"/>
        <v>mAE1_P2316_A</v>
      </c>
      <c r="F62" s="2">
        <v>3</v>
      </c>
      <c r="G62" s="41" t="str">
        <f t="shared" si="11"/>
        <v/>
      </c>
      <c r="H62" s="41" t="str">
        <f t="shared" si="11"/>
        <v/>
      </c>
      <c r="I62" s="41" t="str">
        <f t="shared" si="11"/>
        <v>X</v>
      </c>
      <c r="J62" s="41" t="str">
        <f t="shared" si="11"/>
        <v/>
      </c>
      <c r="K62" s="41" t="str">
        <f t="shared" si="11"/>
        <v/>
      </c>
      <c r="L62" s="41" t="str">
        <f t="shared" si="11"/>
        <v/>
      </c>
      <c r="M62" s="2" t="s">
        <v>450</v>
      </c>
      <c r="N62" s="2"/>
      <c r="O62" s="2">
        <v>1</v>
      </c>
      <c r="P62" s="2" t="s">
        <v>170</v>
      </c>
      <c r="Q62" s="2"/>
    </row>
    <row r="63" spans="1:17" s="37" customFormat="1" x14ac:dyDescent="0.25">
      <c r="A63" s="7" t="s">
        <v>8</v>
      </c>
      <c r="B63" s="7">
        <v>2320</v>
      </c>
      <c r="C63" s="2" t="s">
        <v>14</v>
      </c>
      <c r="D63" s="2" t="s">
        <v>5</v>
      </c>
      <c r="E63" s="9" t="str">
        <f t="shared" si="10"/>
        <v>mAE1_P2320_A</v>
      </c>
      <c r="F63" s="2">
        <v>3</v>
      </c>
      <c r="G63" s="41" t="str">
        <f t="shared" si="11"/>
        <v/>
      </c>
      <c r="H63" s="41" t="str">
        <f t="shared" si="11"/>
        <v/>
      </c>
      <c r="I63" s="41" t="str">
        <f t="shared" si="11"/>
        <v>X</v>
      </c>
      <c r="J63" s="41" t="str">
        <f t="shared" si="11"/>
        <v/>
      </c>
      <c r="K63" s="41" t="str">
        <f t="shared" si="11"/>
        <v/>
      </c>
      <c r="L63" s="41" t="str">
        <f t="shared" si="11"/>
        <v/>
      </c>
      <c r="M63" s="2" t="s">
        <v>451</v>
      </c>
      <c r="N63" s="2"/>
      <c r="O63" s="2">
        <v>1</v>
      </c>
      <c r="P63" s="2" t="s">
        <v>241</v>
      </c>
      <c r="Q63" s="2"/>
    </row>
    <row r="64" spans="1:17" s="37" customFormat="1" x14ac:dyDescent="0.25">
      <c r="A64" s="7" t="s">
        <v>8</v>
      </c>
      <c r="B64" s="7">
        <v>2321</v>
      </c>
      <c r="C64" s="2" t="s">
        <v>14</v>
      </c>
      <c r="D64" s="2" t="s">
        <v>5</v>
      </c>
      <c r="E64" s="9" t="str">
        <f t="shared" si="10"/>
        <v>mAE1_P2321_A</v>
      </c>
      <c r="F64" s="2">
        <v>3</v>
      </c>
      <c r="G64" s="41" t="str">
        <f t="shared" si="11"/>
        <v/>
      </c>
      <c r="H64" s="41" t="str">
        <f t="shared" si="11"/>
        <v/>
      </c>
      <c r="I64" s="41" t="str">
        <f t="shared" si="11"/>
        <v>X</v>
      </c>
      <c r="J64" s="41" t="str">
        <f t="shared" si="11"/>
        <v/>
      </c>
      <c r="K64" s="41" t="str">
        <f t="shared" si="11"/>
        <v/>
      </c>
      <c r="L64" s="41" t="str">
        <f t="shared" si="11"/>
        <v/>
      </c>
      <c r="M64" s="2" t="s">
        <v>452</v>
      </c>
      <c r="N64" s="2"/>
      <c r="O64" s="2">
        <v>1</v>
      </c>
      <c r="P64" s="2" t="s">
        <v>241</v>
      </c>
      <c r="Q64" s="2"/>
    </row>
    <row r="65" spans="1:17" s="37" customFormat="1" x14ac:dyDescent="0.25">
      <c r="A65" s="7" t="s">
        <v>8</v>
      </c>
      <c r="B65" s="7">
        <v>2322</v>
      </c>
      <c r="C65" s="2" t="s">
        <v>14</v>
      </c>
      <c r="D65" s="2" t="s">
        <v>5</v>
      </c>
      <c r="E65" s="9" t="str">
        <f t="shared" si="10"/>
        <v>mAE1_P2322_A</v>
      </c>
      <c r="F65" s="2">
        <v>3</v>
      </c>
      <c r="G65" s="41" t="str">
        <f t="shared" si="11"/>
        <v/>
      </c>
      <c r="H65" s="41" t="str">
        <f t="shared" si="11"/>
        <v/>
      </c>
      <c r="I65" s="41" t="str">
        <f t="shared" si="11"/>
        <v>X</v>
      </c>
      <c r="J65" s="41" t="str">
        <f t="shared" si="11"/>
        <v/>
      </c>
      <c r="K65" s="41" t="str">
        <f t="shared" si="11"/>
        <v/>
      </c>
      <c r="L65" s="41" t="str">
        <f t="shared" si="11"/>
        <v/>
      </c>
      <c r="M65" s="2" t="s">
        <v>453</v>
      </c>
      <c r="N65" s="2"/>
      <c r="O65" s="2">
        <v>1</v>
      </c>
      <c r="P65" s="2" t="s">
        <v>241</v>
      </c>
      <c r="Q65" s="2"/>
    </row>
    <row r="66" spans="1:17" s="37" customFormat="1" x14ac:dyDescent="0.25">
      <c r="A66" s="7" t="s">
        <v>8</v>
      </c>
      <c r="B66" s="7">
        <v>2330</v>
      </c>
      <c r="C66" s="2" t="s">
        <v>14</v>
      </c>
      <c r="D66" s="2" t="s">
        <v>5</v>
      </c>
      <c r="E66" s="9" t="str">
        <f t="shared" ref="E66:E69" si="12">A66&amp;"_"&amp;C66&amp;B66&amp;"_"&amp;D66</f>
        <v>mAE1_P2330_A</v>
      </c>
      <c r="F66" s="2">
        <v>3</v>
      </c>
      <c r="G66" s="41" t="str">
        <f t="shared" si="5"/>
        <v/>
      </c>
      <c r="H66" s="41" t="str">
        <f t="shared" si="5"/>
        <v/>
      </c>
      <c r="I66" s="41" t="str">
        <f t="shared" si="5"/>
        <v>X</v>
      </c>
      <c r="J66" s="41" t="str">
        <f t="shared" si="5"/>
        <v/>
      </c>
      <c r="K66" s="41" t="str">
        <f t="shared" si="5"/>
        <v/>
      </c>
      <c r="L66" s="41" t="str">
        <f t="shared" si="5"/>
        <v/>
      </c>
      <c r="M66" s="2" t="s">
        <v>349</v>
      </c>
      <c r="N66" s="2"/>
      <c r="O66" s="2">
        <v>1</v>
      </c>
      <c r="P66" s="2" t="s">
        <v>163</v>
      </c>
      <c r="Q66" s="2"/>
    </row>
    <row r="67" spans="1:17" s="37" customFormat="1" x14ac:dyDescent="0.25">
      <c r="A67" s="7" t="s">
        <v>8</v>
      </c>
      <c r="B67" s="7">
        <v>2340</v>
      </c>
      <c r="C67" s="2" t="s">
        <v>14</v>
      </c>
      <c r="D67" s="2" t="s">
        <v>5</v>
      </c>
      <c r="E67" s="9" t="str">
        <f t="shared" si="12"/>
        <v>mAE1_P2340_A</v>
      </c>
      <c r="F67" s="2">
        <v>3</v>
      </c>
      <c r="G67" s="41" t="str">
        <f t="shared" si="5"/>
        <v/>
      </c>
      <c r="H67" s="41" t="str">
        <f t="shared" si="5"/>
        <v/>
      </c>
      <c r="I67" s="41" t="str">
        <f t="shared" si="5"/>
        <v>X</v>
      </c>
      <c r="J67" s="41" t="str">
        <f t="shared" si="5"/>
        <v/>
      </c>
      <c r="K67" s="41" t="str">
        <f t="shared" si="5"/>
        <v/>
      </c>
      <c r="L67" s="41" t="str">
        <f t="shared" si="5"/>
        <v/>
      </c>
      <c r="M67" s="2" t="s">
        <v>186</v>
      </c>
      <c r="N67" s="2"/>
      <c r="O67" s="2">
        <v>1</v>
      </c>
      <c r="P67" s="2" t="s">
        <v>163</v>
      </c>
      <c r="Q67" s="2"/>
    </row>
    <row r="68" spans="1:17" s="37" customFormat="1" x14ac:dyDescent="0.25">
      <c r="A68" s="7" t="s">
        <v>8</v>
      </c>
      <c r="B68" s="7">
        <v>2350</v>
      </c>
      <c r="C68" s="2" t="s">
        <v>14</v>
      </c>
      <c r="D68" s="2" t="s">
        <v>5</v>
      </c>
      <c r="E68" s="9" t="str">
        <f t="shared" si="12"/>
        <v>mAE1_P2350_A</v>
      </c>
      <c r="F68" s="2">
        <v>3</v>
      </c>
      <c r="G68" s="41" t="str">
        <f t="shared" si="5"/>
        <v/>
      </c>
      <c r="H68" s="41" t="str">
        <f t="shared" si="5"/>
        <v/>
      </c>
      <c r="I68" s="41" t="str">
        <f t="shared" si="5"/>
        <v>X</v>
      </c>
      <c r="J68" s="41" t="str">
        <f t="shared" si="5"/>
        <v/>
      </c>
      <c r="K68" s="41" t="str">
        <f t="shared" si="5"/>
        <v/>
      </c>
      <c r="L68" s="41" t="str">
        <f t="shared" si="5"/>
        <v/>
      </c>
      <c r="M68" s="2" t="s">
        <v>187</v>
      </c>
      <c r="N68" s="2"/>
      <c r="O68" s="2">
        <v>1</v>
      </c>
      <c r="P68" s="2" t="s">
        <v>163</v>
      </c>
      <c r="Q68" s="2"/>
    </row>
    <row r="69" spans="1:17" s="37" customFormat="1" x14ac:dyDescent="0.25">
      <c r="A69" s="7" t="s">
        <v>8</v>
      </c>
      <c r="B69" s="7">
        <v>2360</v>
      </c>
      <c r="C69" s="2" t="s">
        <v>14</v>
      </c>
      <c r="D69" s="2" t="s">
        <v>5</v>
      </c>
      <c r="E69" s="9" t="str">
        <f t="shared" si="12"/>
        <v>mAE1_P2360_A</v>
      </c>
      <c r="F69" s="2">
        <v>3</v>
      </c>
      <c r="G69" s="41" t="str">
        <f t="shared" si="5"/>
        <v/>
      </c>
      <c r="H69" s="41" t="str">
        <f t="shared" si="5"/>
        <v/>
      </c>
      <c r="I69" s="41" t="str">
        <f t="shared" si="5"/>
        <v>X</v>
      </c>
      <c r="J69" s="41" t="str">
        <f t="shared" si="5"/>
        <v/>
      </c>
      <c r="K69" s="41" t="str">
        <f t="shared" si="5"/>
        <v/>
      </c>
      <c r="L69" s="41" t="str">
        <f t="shared" si="5"/>
        <v/>
      </c>
      <c r="M69" s="2" t="s">
        <v>192</v>
      </c>
      <c r="N69" s="2"/>
      <c r="O69" s="2">
        <v>3</v>
      </c>
      <c r="P69" s="2" t="s">
        <v>241</v>
      </c>
      <c r="Q69" s="2" t="s">
        <v>327</v>
      </c>
    </row>
    <row r="70" spans="1:17" s="37" customFormat="1" x14ac:dyDescent="0.25">
      <c r="A70" s="7" t="s">
        <v>439</v>
      </c>
      <c r="B70" s="7"/>
      <c r="C70" s="2"/>
      <c r="D70" s="2"/>
      <c r="E70" s="9" t="str">
        <f>A70&amp;"_"&amp;C70&amp;B70&amp;"_"&amp;D70</f>
        <v>dum__</v>
      </c>
      <c r="F70" s="2">
        <v>3</v>
      </c>
      <c r="G70" s="41" t="str">
        <f t="shared" si="5"/>
        <v/>
      </c>
      <c r="H70" s="41" t="str">
        <f t="shared" si="5"/>
        <v/>
      </c>
      <c r="I70" s="41" t="str">
        <f t="shared" si="5"/>
        <v>X</v>
      </c>
      <c r="J70" s="41" t="str">
        <f t="shared" si="5"/>
        <v/>
      </c>
      <c r="K70" s="41" t="str">
        <f t="shared" si="5"/>
        <v/>
      </c>
      <c r="L70" s="41" t="str">
        <f t="shared" si="5"/>
        <v/>
      </c>
      <c r="M70" s="2" t="s">
        <v>177</v>
      </c>
      <c r="N70" s="2" t="s">
        <v>195</v>
      </c>
      <c r="O70" s="2">
        <v>3</v>
      </c>
      <c r="P70" s="2" t="s">
        <v>2</v>
      </c>
      <c r="Q70" s="2" t="s">
        <v>221</v>
      </c>
    </row>
    <row r="71" spans="1:17" s="37" customFormat="1" x14ac:dyDescent="0.25">
      <c r="A71" s="7" t="s">
        <v>439</v>
      </c>
      <c r="B71" s="7"/>
      <c r="C71" s="2"/>
      <c r="D71" s="2"/>
      <c r="E71" s="9" t="str">
        <f>A71&amp;"_"&amp;C71&amp;B71&amp;"_"&amp;D71</f>
        <v>dum__</v>
      </c>
      <c r="F71" s="2">
        <v>3</v>
      </c>
      <c r="G71" s="41" t="str">
        <f t="shared" si="5"/>
        <v/>
      </c>
      <c r="H71" s="41" t="str">
        <f t="shared" si="5"/>
        <v/>
      </c>
      <c r="I71" s="41" t="str">
        <f t="shared" si="5"/>
        <v>X</v>
      </c>
      <c r="J71" s="41" t="str">
        <f t="shared" si="5"/>
        <v/>
      </c>
      <c r="K71" s="41" t="str">
        <f t="shared" si="5"/>
        <v/>
      </c>
      <c r="L71" s="41" t="str">
        <f t="shared" si="5"/>
        <v/>
      </c>
      <c r="M71" s="2" t="s">
        <v>446</v>
      </c>
      <c r="N71" s="2"/>
      <c r="O71" s="2">
        <v>2</v>
      </c>
      <c r="P71" s="2" t="s">
        <v>2</v>
      </c>
      <c r="Q71" s="2" t="s">
        <v>221</v>
      </c>
    </row>
    <row r="74" spans="1:17" x14ac:dyDescent="0.25">
      <c r="A74" s="38" t="s">
        <v>350</v>
      </c>
    </row>
    <row r="75" spans="1:17" x14ac:dyDescent="0.25">
      <c r="A75" t="s">
        <v>7</v>
      </c>
      <c r="B75" s="51" t="s">
        <v>440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</row>
    <row r="76" spans="1:17" x14ac:dyDescent="0.25">
      <c r="A76" t="s">
        <v>3</v>
      </c>
      <c r="B76" s="51" t="s">
        <v>351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</row>
    <row r="77" spans="1:17" x14ac:dyDescent="0.25">
      <c r="A77" t="s">
        <v>17</v>
      </c>
      <c r="B77" s="51" t="s">
        <v>437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</row>
    <row r="78" spans="1:17" x14ac:dyDescent="0.25">
      <c r="A78" t="s">
        <v>16</v>
      </c>
      <c r="B78" s="51" t="s">
        <v>352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</row>
    <row r="79" spans="1:17" x14ac:dyDescent="0.25">
      <c r="A79" t="s">
        <v>9</v>
      </c>
      <c r="B79" s="51" t="s">
        <v>353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</row>
    <row r="80" spans="1:17" x14ac:dyDescent="0.25">
      <c r="A80" t="s">
        <v>348</v>
      </c>
      <c r="B80" s="51" t="s">
        <v>354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</row>
    <row r="81" spans="1:17" x14ac:dyDescent="0.25">
      <c r="A81" t="s">
        <v>355</v>
      </c>
      <c r="B81" s="51" t="s">
        <v>355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</row>
    <row r="82" spans="1:17" x14ac:dyDescent="0.25">
      <c r="A82" t="s">
        <v>356</v>
      </c>
      <c r="B82" s="51" t="s">
        <v>356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 t="s">
        <v>18</v>
      </c>
      <c r="B83" s="51" t="s">
        <v>438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</row>
    <row r="84" spans="1:17" x14ac:dyDescent="0.25">
      <c r="A84" t="s">
        <v>4</v>
      </c>
      <c r="B84" s="51" t="s">
        <v>357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</row>
    <row r="85" spans="1:17" x14ac:dyDescent="0.25">
      <c r="A85" t="s">
        <v>1</v>
      </c>
      <c r="B85" s="51" t="s">
        <v>358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</row>
  </sheetData>
  <mergeCells count="11">
    <mergeCell ref="B85:Q85"/>
    <mergeCell ref="B80:Q80"/>
    <mergeCell ref="B81:Q81"/>
    <mergeCell ref="B82:Q82"/>
    <mergeCell ref="B83:Q83"/>
    <mergeCell ref="B84:Q84"/>
    <mergeCell ref="B75:Q75"/>
    <mergeCell ref="B76:Q76"/>
    <mergeCell ref="B77:Q77"/>
    <mergeCell ref="B78:Q78"/>
    <mergeCell ref="B79:Q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workbookViewId="0">
      <pane ySplit="1" topLeftCell="A29" activePane="bottomLeft" state="frozen"/>
      <selection pane="bottomLeft" activeCell="E40" sqref="E40"/>
    </sheetView>
  </sheetViews>
  <sheetFormatPr defaultRowHeight="15" x14ac:dyDescent="0.25"/>
  <cols>
    <col min="1" max="1" width="15.140625" style="37" bestFit="1" customWidth="1"/>
    <col min="2" max="2" width="26.140625" style="37" bestFit="1" customWidth="1"/>
    <col min="3" max="3" width="30.28515625" bestFit="1" customWidth="1"/>
    <col min="4" max="4" width="20.28515625" bestFit="1" customWidth="1"/>
    <col min="5" max="5" width="30" customWidth="1"/>
    <col min="6" max="6" width="4.5703125" bestFit="1" customWidth="1"/>
    <col min="7" max="7" width="5.140625" style="37" bestFit="1" customWidth="1"/>
    <col min="8" max="8" width="33.7109375" customWidth="1"/>
    <col min="9" max="9" width="1.85546875" customWidth="1"/>
    <col min="10" max="10" width="11.140625" bestFit="1" customWidth="1"/>
    <col min="11" max="11" width="12" bestFit="1" customWidth="1"/>
    <col min="12" max="12" width="9.85546875" bestFit="1" customWidth="1"/>
    <col min="13" max="13" width="14.28515625" bestFit="1" customWidth="1"/>
    <col min="14" max="14" width="15.140625" bestFit="1" customWidth="1"/>
    <col min="15" max="15" width="10.28515625" bestFit="1" customWidth="1"/>
    <col min="16" max="16" width="19.28515625" bestFit="1" customWidth="1"/>
    <col min="17" max="17" width="2.140625" customWidth="1"/>
    <col min="18" max="18" width="35.85546875" style="37" customWidth="1"/>
  </cols>
  <sheetData>
    <row r="1" spans="1:18" ht="32.25" thickBot="1" x14ac:dyDescent="0.3">
      <c r="A1" s="25" t="s">
        <v>408</v>
      </c>
      <c r="B1" s="25" t="s">
        <v>7</v>
      </c>
      <c r="C1" s="25" t="s">
        <v>0</v>
      </c>
      <c r="D1" s="25" t="s">
        <v>20</v>
      </c>
      <c r="E1" s="25" t="s">
        <v>21</v>
      </c>
      <c r="F1" s="25" t="s">
        <v>18</v>
      </c>
      <c r="G1" s="25" t="s">
        <v>386</v>
      </c>
      <c r="H1" s="25" t="s">
        <v>1</v>
      </c>
      <c r="J1" s="26" t="s">
        <v>205</v>
      </c>
      <c r="K1" s="26" t="s">
        <v>206</v>
      </c>
      <c r="L1" s="26" t="s">
        <v>228</v>
      </c>
      <c r="M1" s="27" t="s">
        <v>207</v>
      </c>
      <c r="N1" s="27" t="s">
        <v>208</v>
      </c>
      <c r="O1" s="27" t="s">
        <v>227</v>
      </c>
      <c r="P1" s="27" t="s">
        <v>229</v>
      </c>
      <c r="R1" s="25" t="s">
        <v>365</v>
      </c>
    </row>
    <row r="2" spans="1:18" s="14" customFormat="1" ht="15.75" x14ac:dyDescent="0.25">
      <c r="C2" s="42"/>
      <c r="D2" s="42"/>
      <c r="E2" s="42"/>
      <c r="F2" s="42"/>
      <c r="G2" s="42"/>
      <c r="H2" s="42"/>
      <c r="J2" s="43"/>
      <c r="K2" s="43"/>
      <c r="L2" s="43"/>
      <c r="M2" s="44"/>
      <c r="N2" s="44"/>
      <c r="O2" s="44"/>
      <c r="P2" s="44"/>
      <c r="R2" s="42"/>
    </row>
    <row r="3" spans="1:18" ht="15.75" x14ac:dyDescent="0.25">
      <c r="A3" s="2" t="s">
        <v>410</v>
      </c>
      <c r="B3" s="2" t="s">
        <v>409</v>
      </c>
      <c r="C3" s="2" t="s">
        <v>197</v>
      </c>
      <c r="D3" s="2" t="s">
        <v>50</v>
      </c>
      <c r="E3" s="2" t="s">
        <v>198</v>
      </c>
      <c r="F3" s="2">
        <v>1</v>
      </c>
      <c r="G3" s="2" t="s">
        <v>381</v>
      </c>
      <c r="H3" s="2"/>
      <c r="J3" s="19" t="s">
        <v>2</v>
      </c>
      <c r="K3" s="19" t="s">
        <v>2</v>
      </c>
      <c r="L3" s="19" t="s">
        <v>2</v>
      </c>
      <c r="M3" s="2">
        <v>250</v>
      </c>
      <c r="N3" s="2">
        <f>F3*M3</f>
        <v>250</v>
      </c>
      <c r="O3" s="2" t="s">
        <v>199</v>
      </c>
      <c r="P3" s="45"/>
      <c r="R3" s="2"/>
    </row>
    <row r="4" spans="1:18" x14ac:dyDescent="0.25">
      <c r="A4" s="2" t="s">
        <v>410</v>
      </c>
      <c r="B4" s="2" t="s">
        <v>409</v>
      </c>
      <c r="C4" s="2" t="s">
        <v>46</v>
      </c>
      <c r="D4" s="2" t="s">
        <v>47</v>
      </c>
      <c r="E4" s="2" t="s">
        <v>48</v>
      </c>
      <c r="F4" s="2">
        <v>1</v>
      </c>
      <c r="G4" s="24" t="s">
        <v>381</v>
      </c>
      <c r="H4" s="2"/>
      <c r="J4" s="3">
        <v>140</v>
      </c>
      <c r="K4" s="3">
        <f t="shared" ref="K4:K11" si="0">J4*F4</f>
        <v>140</v>
      </c>
      <c r="L4" s="3" t="s">
        <v>202</v>
      </c>
      <c r="M4" s="18" t="s">
        <v>2</v>
      </c>
      <c r="N4" s="18" t="s">
        <v>2</v>
      </c>
      <c r="O4" s="18" t="s">
        <v>2</v>
      </c>
      <c r="P4" s="18" t="s">
        <v>2</v>
      </c>
      <c r="R4" s="2"/>
    </row>
    <row r="5" spans="1:18" x14ac:dyDescent="0.25">
      <c r="A5" s="2" t="s">
        <v>410</v>
      </c>
      <c r="B5" s="2" t="s">
        <v>409</v>
      </c>
      <c r="C5" s="2" t="s">
        <v>49</v>
      </c>
      <c r="D5" s="2" t="s">
        <v>50</v>
      </c>
      <c r="E5" s="2" t="s">
        <v>50</v>
      </c>
      <c r="F5" s="2">
        <v>1</v>
      </c>
      <c r="G5" s="24" t="s">
        <v>381</v>
      </c>
      <c r="H5" s="2"/>
      <c r="J5" s="3">
        <v>260</v>
      </c>
      <c r="K5" s="3">
        <f t="shared" si="0"/>
        <v>260</v>
      </c>
      <c r="L5" s="3" t="s">
        <v>202</v>
      </c>
      <c r="M5" s="18" t="s">
        <v>2</v>
      </c>
      <c r="N5" s="18" t="s">
        <v>2</v>
      </c>
      <c r="O5" s="18" t="s">
        <v>2</v>
      </c>
      <c r="P5" s="18" t="s">
        <v>2</v>
      </c>
      <c r="R5" s="2"/>
    </row>
    <row r="6" spans="1:18" x14ac:dyDescent="0.25">
      <c r="A6" s="2" t="s">
        <v>410</v>
      </c>
      <c r="B6" s="2" t="s">
        <v>409</v>
      </c>
      <c r="C6" s="2" t="s">
        <v>51</v>
      </c>
      <c r="D6" s="2" t="s">
        <v>52</v>
      </c>
      <c r="E6" s="2" t="s">
        <v>53</v>
      </c>
      <c r="F6" s="2">
        <v>1</v>
      </c>
      <c r="G6" s="24" t="s">
        <v>381</v>
      </c>
      <c r="H6" s="2"/>
      <c r="J6" s="3">
        <v>800</v>
      </c>
      <c r="K6" s="3">
        <f t="shared" si="0"/>
        <v>800</v>
      </c>
      <c r="L6" s="3" t="s">
        <v>202</v>
      </c>
      <c r="M6" s="18" t="s">
        <v>2</v>
      </c>
      <c r="N6" s="18" t="s">
        <v>2</v>
      </c>
      <c r="O6" s="18" t="s">
        <v>2</v>
      </c>
      <c r="P6" s="18" t="s">
        <v>2</v>
      </c>
      <c r="R6" s="2"/>
    </row>
    <row r="7" spans="1:18" x14ac:dyDescent="0.25">
      <c r="A7" s="2" t="s">
        <v>410</v>
      </c>
      <c r="B7" s="2" t="s">
        <v>409</v>
      </c>
      <c r="C7" s="4" t="s">
        <v>54</v>
      </c>
      <c r="D7" s="2" t="s">
        <v>55</v>
      </c>
      <c r="E7" s="2" t="s">
        <v>56</v>
      </c>
      <c r="F7" s="2">
        <v>1</v>
      </c>
      <c r="G7" s="24" t="s">
        <v>381</v>
      </c>
      <c r="H7" s="2"/>
      <c r="J7" s="3">
        <v>300</v>
      </c>
      <c r="K7" s="3">
        <f t="shared" si="0"/>
        <v>300</v>
      </c>
      <c r="L7" s="3" t="s">
        <v>202</v>
      </c>
      <c r="M7" s="18" t="s">
        <v>2</v>
      </c>
      <c r="N7" s="18" t="s">
        <v>2</v>
      </c>
      <c r="O7" s="18" t="s">
        <v>2</v>
      </c>
      <c r="P7" s="18" t="s">
        <v>2</v>
      </c>
      <c r="R7" s="2"/>
    </row>
    <row r="8" spans="1:18" x14ac:dyDescent="0.25">
      <c r="A8" s="2" t="s">
        <v>410</v>
      </c>
      <c r="B8" s="2" t="s">
        <v>409</v>
      </c>
      <c r="C8" s="2" t="s">
        <v>60</v>
      </c>
      <c r="D8" s="2" t="s">
        <v>26</v>
      </c>
      <c r="E8" s="2" t="s">
        <v>61</v>
      </c>
      <c r="F8" s="2">
        <v>1</v>
      </c>
      <c r="G8" s="24" t="s">
        <v>381</v>
      </c>
      <c r="H8" s="2"/>
      <c r="J8" s="3">
        <v>700</v>
      </c>
      <c r="K8" s="3">
        <f t="shared" si="0"/>
        <v>700</v>
      </c>
      <c r="L8" s="3" t="s">
        <v>202</v>
      </c>
      <c r="M8" s="18" t="s">
        <v>2</v>
      </c>
      <c r="N8" s="18" t="s">
        <v>2</v>
      </c>
      <c r="O8" s="18" t="s">
        <v>2</v>
      </c>
      <c r="P8" s="18" t="s">
        <v>2</v>
      </c>
      <c r="R8" s="2"/>
    </row>
    <row r="9" spans="1:18" x14ac:dyDescent="0.25">
      <c r="A9" s="2" t="s">
        <v>410</v>
      </c>
      <c r="B9" s="2" t="s">
        <v>409</v>
      </c>
      <c r="C9" s="2" t="s">
        <v>62</v>
      </c>
      <c r="D9" s="2" t="s">
        <v>63</v>
      </c>
      <c r="E9" s="2" t="s">
        <v>62</v>
      </c>
      <c r="F9" s="2">
        <v>1</v>
      </c>
      <c r="G9" s="24" t="s">
        <v>381</v>
      </c>
      <c r="H9" s="2"/>
      <c r="J9" s="3">
        <v>80</v>
      </c>
      <c r="K9" s="3">
        <f t="shared" si="0"/>
        <v>80</v>
      </c>
      <c r="L9" s="3" t="s">
        <v>202</v>
      </c>
      <c r="M9" s="18" t="s">
        <v>2</v>
      </c>
      <c r="N9" s="18" t="s">
        <v>2</v>
      </c>
      <c r="O9" s="18" t="s">
        <v>2</v>
      </c>
      <c r="P9" s="18" t="s">
        <v>2</v>
      </c>
      <c r="R9" s="2"/>
    </row>
    <row r="10" spans="1:18" x14ac:dyDescent="0.25">
      <c r="A10" s="2" t="s">
        <v>410</v>
      </c>
      <c r="B10" s="2" t="s">
        <v>409</v>
      </c>
      <c r="C10" s="2" t="s">
        <v>64</v>
      </c>
      <c r="D10" s="2" t="s">
        <v>65</v>
      </c>
      <c r="E10" s="2" t="s">
        <v>66</v>
      </c>
      <c r="F10" s="2">
        <v>1</v>
      </c>
      <c r="G10" s="24" t="s">
        <v>381</v>
      </c>
      <c r="H10" s="2"/>
      <c r="J10" s="3">
        <v>20</v>
      </c>
      <c r="K10" s="3">
        <f t="shared" si="0"/>
        <v>20</v>
      </c>
      <c r="L10" s="3" t="s">
        <v>202</v>
      </c>
      <c r="M10" s="18" t="s">
        <v>2</v>
      </c>
      <c r="N10" s="18" t="s">
        <v>2</v>
      </c>
      <c r="O10" s="18" t="s">
        <v>2</v>
      </c>
      <c r="P10" s="18" t="s">
        <v>2</v>
      </c>
      <c r="R10" s="2"/>
    </row>
    <row r="11" spans="1:18" x14ac:dyDescent="0.25">
      <c r="A11" s="2" t="s">
        <v>410</v>
      </c>
      <c r="B11" s="2" t="s">
        <v>409</v>
      </c>
      <c r="C11" s="2" t="s">
        <v>57</v>
      </c>
      <c r="D11" s="2" t="s">
        <v>58</v>
      </c>
      <c r="E11" s="2" t="s">
        <v>59</v>
      </c>
      <c r="F11" s="2">
        <v>1</v>
      </c>
      <c r="G11" s="24" t="s">
        <v>381</v>
      </c>
      <c r="H11" s="2"/>
      <c r="J11" s="3">
        <v>70</v>
      </c>
      <c r="K11" s="3">
        <f t="shared" si="0"/>
        <v>70</v>
      </c>
      <c r="L11" s="3" t="s">
        <v>202</v>
      </c>
      <c r="M11" s="2">
        <v>200</v>
      </c>
      <c r="N11" s="2">
        <f>F11*M11</f>
        <v>200</v>
      </c>
      <c r="O11" s="2" t="s">
        <v>202</v>
      </c>
      <c r="P11" s="4" t="s">
        <v>203</v>
      </c>
      <c r="R11" s="2"/>
    </row>
    <row r="13" spans="1:18" x14ac:dyDescent="0.25">
      <c r="A13" s="2" t="s">
        <v>410</v>
      </c>
      <c r="B13" s="2" t="s">
        <v>398</v>
      </c>
      <c r="C13" s="2" t="s">
        <v>213</v>
      </c>
      <c r="D13" s="2" t="s">
        <v>130</v>
      </c>
      <c r="E13" s="2" t="s">
        <v>215</v>
      </c>
      <c r="F13" s="2">
        <v>1</v>
      </c>
      <c r="G13" s="2" t="s">
        <v>381</v>
      </c>
      <c r="H13" s="2"/>
      <c r="J13" s="3">
        <v>116.99</v>
      </c>
      <c r="K13" s="3">
        <f t="shared" ref="K13" si="1">J13*F13</f>
        <v>116.99</v>
      </c>
      <c r="L13" s="3" t="s">
        <v>199</v>
      </c>
      <c r="M13" s="2">
        <v>9.4</v>
      </c>
      <c r="N13" s="2">
        <f>F13*M13</f>
        <v>9.4</v>
      </c>
      <c r="O13" s="4" t="s">
        <v>200</v>
      </c>
      <c r="P13" s="4" t="s">
        <v>216</v>
      </c>
      <c r="R13" s="29" t="s">
        <v>459</v>
      </c>
    </row>
    <row r="14" spans="1:18" s="48" customFormat="1" x14ac:dyDescent="0.25">
      <c r="A14" s="4" t="s">
        <v>410</v>
      </c>
      <c r="B14" s="4" t="s">
        <v>398</v>
      </c>
      <c r="C14" s="4" t="s">
        <v>105</v>
      </c>
      <c r="D14" s="4" t="s">
        <v>131</v>
      </c>
      <c r="E14" s="47" t="s">
        <v>457</v>
      </c>
      <c r="F14" s="4">
        <v>1</v>
      </c>
      <c r="G14" s="4" t="s">
        <v>381</v>
      </c>
      <c r="H14" s="4"/>
      <c r="J14" s="10">
        <v>12.99</v>
      </c>
      <c r="K14" s="10">
        <f>J14*F14</f>
        <v>12.99</v>
      </c>
      <c r="L14" s="10" t="s">
        <v>199</v>
      </c>
      <c r="M14" s="4">
        <v>139</v>
      </c>
      <c r="N14" s="4">
        <f>F14*M14</f>
        <v>139</v>
      </c>
      <c r="O14" s="4" t="s">
        <v>200</v>
      </c>
      <c r="P14" s="4" t="s">
        <v>458</v>
      </c>
      <c r="R14" s="49" t="s">
        <v>456</v>
      </c>
    </row>
    <row r="16" spans="1:18" x14ac:dyDescent="0.25">
      <c r="A16" s="2" t="s">
        <v>410</v>
      </c>
      <c r="B16" s="2" t="s">
        <v>391</v>
      </c>
      <c r="C16" s="2" t="s">
        <v>77</v>
      </c>
      <c r="D16" s="2" t="s">
        <v>81</v>
      </c>
      <c r="E16" s="2" t="s">
        <v>82</v>
      </c>
      <c r="F16" s="2">
        <v>2</v>
      </c>
      <c r="G16" s="2" t="s">
        <v>381</v>
      </c>
      <c r="H16" s="2"/>
      <c r="J16" s="3">
        <v>109.99</v>
      </c>
      <c r="K16" s="3">
        <f t="shared" ref="K16:K22" si="2">F16*J16</f>
        <v>219.98</v>
      </c>
      <c r="L16" s="3" t="s">
        <v>199</v>
      </c>
      <c r="M16" s="2">
        <v>51</v>
      </c>
      <c r="N16" s="2">
        <f t="shared" ref="N16:N22" si="3">F16*M16</f>
        <v>102</v>
      </c>
      <c r="O16" s="2" t="s">
        <v>199</v>
      </c>
      <c r="P16" s="2"/>
      <c r="R16" s="29" t="s">
        <v>460</v>
      </c>
    </row>
    <row r="17" spans="1:18" x14ac:dyDescent="0.25">
      <c r="A17" s="2" t="s">
        <v>410</v>
      </c>
      <c r="B17" s="2" t="s">
        <v>391</v>
      </c>
      <c r="C17" s="2" t="s">
        <v>83</v>
      </c>
      <c r="D17" s="2" t="s">
        <v>84</v>
      </c>
      <c r="E17" s="2" t="s">
        <v>85</v>
      </c>
      <c r="F17" s="2">
        <f>F16</f>
        <v>2</v>
      </c>
      <c r="G17" s="2" t="s">
        <v>381</v>
      </c>
      <c r="H17" s="2"/>
      <c r="J17" s="3">
        <v>2.5</v>
      </c>
      <c r="K17" s="3">
        <f t="shared" si="2"/>
        <v>5</v>
      </c>
      <c r="L17" s="3" t="s">
        <v>199</v>
      </c>
      <c r="M17" s="2">
        <v>5</v>
      </c>
      <c r="N17" s="2">
        <f t="shared" si="3"/>
        <v>10</v>
      </c>
      <c r="O17" s="2" t="s">
        <v>199</v>
      </c>
      <c r="P17" s="2"/>
      <c r="R17" s="29" t="s">
        <v>461</v>
      </c>
    </row>
    <row r="18" spans="1:18" x14ac:dyDescent="0.25">
      <c r="A18" s="2" t="s">
        <v>410</v>
      </c>
      <c r="B18" s="2" t="s">
        <v>391</v>
      </c>
      <c r="C18" s="2" t="s">
        <v>86</v>
      </c>
      <c r="D18" s="2" t="s">
        <v>87</v>
      </c>
      <c r="E18" s="2" t="s">
        <v>88</v>
      </c>
      <c r="F18" s="2">
        <f>F16</f>
        <v>2</v>
      </c>
      <c r="G18" s="2" t="s">
        <v>381</v>
      </c>
      <c r="H18" s="2" t="s">
        <v>92</v>
      </c>
      <c r="J18" s="3">
        <v>15</v>
      </c>
      <c r="K18" s="3">
        <f t="shared" si="2"/>
        <v>30</v>
      </c>
      <c r="L18" s="3" t="s">
        <v>199</v>
      </c>
      <c r="M18" s="2">
        <v>1</v>
      </c>
      <c r="N18" s="2">
        <f t="shared" si="3"/>
        <v>2</v>
      </c>
      <c r="O18" s="2" t="s">
        <v>201</v>
      </c>
      <c r="P18" s="2"/>
      <c r="R18" s="2"/>
    </row>
    <row r="19" spans="1:18" x14ac:dyDescent="0.25">
      <c r="A19" s="2" t="s">
        <v>410</v>
      </c>
      <c r="B19" s="2" t="s">
        <v>391</v>
      </c>
      <c r="C19" s="2" t="s">
        <v>89</v>
      </c>
      <c r="D19" s="2" t="s">
        <v>87</v>
      </c>
      <c r="E19" s="2" t="s">
        <v>90</v>
      </c>
      <c r="F19" s="2">
        <f>F16</f>
        <v>2</v>
      </c>
      <c r="G19" s="2" t="s">
        <v>381</v>
      </c>
      <c r="H19" s="2" t="s">
        <v>91</v>
      </c>
      <c r="J19" s="3">
        <v>3.75</v>
      </c>
      <c r="K19" s="3">
        <f t="shared" si="2"/>
        <v>7.5</v>
      </c>
      <c r="L19" s="3" t="s">
        <v>199</v>
      </c>
      <c r="M19" s="2">
        <v>0</v>
      </c>
      <c r="N19" s="2">
        <f t="shared" si="3"/>
        <v>0</v>
      </c>
      <c r="O19" s="2" t="s">
        <v>201</v>
      </c>
      <c r="P19" s="2"/>
      <c r="R19" s="2"/>
    </row>
    <row r="20" spans="1:18" x14ac:dyDescent="0.25">
      <c r="A20" s="2" t="s">
        <v>410</v>
      </c>
      <c r="B20" s="2" t="s">
        <v>391</v>
      </c>
      <c r="C20" s="2" t="s">
        <v>135</v>
      </c>
      <c r="D20" s="2" t="s">
        <v>123</v>
      </c>
      <c r="E20" s="2" t="s">
        <v>99</v>
      </c>
      <c r="F20" s="2">
        <f>2*F16</f>
        <v>4</v>
      </c>
      <c r="G20" s="2" t="s">
        <v>381</v>
      </c>
      <c r="H20" s="2" t="s">
        <v>322</v>
      </c>
      <c r="J20" s="3">
        <f>28/12</f>
        <v>2.3333333333333335</v>
      </c>
      <c r="K20" s="3">
        <f t="shared" si="2"/>
        <v>9.3333333333333339</v>
      </c>
      <c r="L20" s="3" t="s">
        <v>199</v>
      </c>
      <c r="M20" s="2">
        <v>0</v>
      </c>
      <c r="N20" s="2">
        <f t="shared" si="3"/>
        <v>0</v>
      </c>
      <c r="O20" s="2" t="s">
        <v>201</v>
      </c>
      <c r="P20" s="2"/>
      <c r="R20" s="29" t="s">
        <v>462</v>
      </c>
    </row>
    <row r="21" spans="1:18" x14ac:dyDescent="0.25">
      <c r="A21" s="2" t="s">
        <v>410</v>
      </c>
      <c r="B21" s="2" t="s">
        <v>391</v>
      </c>
      <c r="C21" s="30" t="s">
        <v>93</v>
      </c>
      <c r="D21" s="30" t="s">
        <v>136</v>
      </c>
      <c r="E21" s="30" t="s">
        <v>137</v>
      </c>
      <c r="F21" s="30">
        <f>2*F16</f>
        <v>4</v>
      </c>
      <c r="G21" s="2" t="s">
        <v>381</v>
      </c>
      <c r="H21" s="30" t="s">
        <v>321</v>
      </c>
      <c r="J21" s="3">
        <f>4.45/2</f>
        <v>2.2250000000000001</v>
      </c>
      <c r="K21" s="3">
        <f t="shared" si="2"/>
        <v>8.9</v>
      </c>
      <c r="L21" s="3" t="s">
        <v>199</v>
      </c>
      <c r="M21" s="2">
        <v>1</v>
      </c>
      <c r="N21" s="2">
        <f t="shared" si="3"/>
        <v>4</v>
      </c>
      <c r="O21" s="2" t="s">
        <v>201</v>
      </c>
      <c r="P21" s="2"/>
      <c r="R21" s="30"/>
    </row>
    <row r="22" spans="1:18" x14ac:dyDescent="0.25">
      <c r="A22" s="2" t="s">
        <v>410</v>
      </c>
      <c r="B22" s="2" t="s">
        <v>391</v>
      </c>
      <c r="C22" s="2" t="s">
        <v>114</v>
      </c>
      <c r="D22" s="2" t="s">
        <v>123</v>
      </c>
      <c r="E22" s="2" t="s">
        <v>271</v>
      </c>
      <c r="F22" s="2">
        <f>3*F16</f>
        <v>6</v>
      </c>
      <c r="G22" s="2" t="s">
        <v>381</v>
      </c>
      <c r="H22" s="2" t="s">
        <v>323</v>
      </c>
      <c r="J22" s="3">
        <f>6.69/15</f>
        <v>0.44600000000000001</v>
      </c>
      <c r="K22" s="3">
        <f t="shared" si="2"/>
        <v>2.6760000000000002</v>
      </c>
      <c r="L22" s="3" t="s">
        <v>199</v>
      </c>
      <c r="M22" s="2">
        <v>0</v>
      </c>
      <c r="N22" s="2">
        <f t="shared" si="3"/>
        <v>0</v>
      </c>
      <c r="O22" s="2" t="s">
        <v>201</v>
      </c>
      <c r="P22" s="2"/>
      <c r="R22" s="29" t="s">
        <v>401</v>
      </c>
    </row>
    <row r="24" spans="1:18" x14ac:dyDescent="0.25">
      <c r="A24" s="2" t="s">
        <v>410</v>
      </c>
      <c r="B24" s="2" t="s">
        <v>390</v>
      </c>
      <c r="C24" s="2" t="s">
        <v>77</v>
      </c>
      <c r="D24" s="2" t="s">
        <v>81</v>
      </c>
      <c r="E24" s="2" t="s">
        <v>82</v>
      </c>
      <c r="F24" s="2">
        <v>6</v>
      </c>
      <c r="G24" s="2" t="s">
        <v>381</v>
      </c>
      <c r="H24" s="2"/>
      <c r="J24" s="3">
        <v>109.99</v>
      </c>
      <c r="K24" s="3">
        <f t="shared" ref="K24:K30" si="4">F24*J24</f>
        <v>659.93999999999994</v>
      </c>
      <c r="L24" s="3" t="s">
        <v>199</v>
      </c>
      <c r="M24" s="2">
        <v>51</v>
      </c>
      <c r="N24" s="2">
        <f t="shared" ref="N24:N30" si="5">F24*M24</f>
        <v>306</v>
      </c>
      <c r="O24" s="2" t="s">
        <v>199</v>
      </c>
      <c r="P24" s="2"/>
      <c r="R24" s="29" t="s">
        <v>460</v>
      </c>
    </row>
    <row r="25" spans="1:18" x14ac:dyDescent="0.25">
      <c r="A25" s="2" t="s">
        <v>410</v>
      </c>
      <c r="B25" s="2" t="s">
        <v>390</v>
      </c>
      <c r="C25" s="2" t="s">
        <v>83</v>
      </c>
      <c r="D25" s="2" t="s">
        <v>84</v>
      </c>
      <c r="E25" s="2" t="s">
        <v>85</v>
      </c>
      <c r="F25" s="2">
        <f>F24</f>
        <v>6</v>
      </c>
      <c r="G25" s="2" t="s">
        <v>381</v>
      </c>
      <c r="H25" s="2"/>
      <c r="J25" s="3">
        <v>2.5</v>
      </c>
      <c r="K25" s="3">
        <f t="shared" si="4"/>
        <v>15</v>
      </c>
      <c r="L25" s="3" t="s">
        <v>199</v>
      </c>
      <c r="M25" s="2">
        <v>5</v>
      </c>
      <c r="N25" s="2">
        <f t="shared" si="5"/>
        <v>30</v>
      </c>
      <c r="O25" s="2" t="s">
        <v>199</v>
      </c>
      <c r="P25" s="2"/>
      <c r="R25" s="29" t="s">
        <v>461</v>
      </c>
    </row>
    <row r="26" spans="1:18" x14ac:dyDescent="0.25">
      <c r="A26" s="2" t="s">
        <v>410</v>
      </c>
      <c r="B26" s="2" t="s">
        <v>390</v>
      </c>
      <c r="C26" s="2" t="s">
        <v>86</v>
      </c>
      <c r="D26" s="2" t="s">
        <v>87</v>
      </c>
      <c r="E26" s="2" t="s">
        <v>88</v>
      </c>
      <c r="F26" s="2">
        <f>F24</f>
        <v>6</v>
      </c>
      <c r="G26" s="2" t="s">
        <v>381</v>
      </c>
      <c r="H26" s="2" t="s">
        <v>92</v>
      </c>
      <c r="J26" s="3">
        <v>15</v>
      </c>
      <c r="K26" s="3">
        <f t="shared" si="4"/>
        <v>90</v>
      </c>
      <c r="L26" s="3" t="s">
        <v>199</v>
      </c>
      <c r="M26" s="2">
        <v>1</v>
      </c>
      <c r="N26" s="2">
        <f t="shared" si="5"/>
        <v>6</v>
      </c>
      <c r="O26" s="2" t="s">
        <v>201</v>
      </c>
      <c r="P26" s="2"/>
      <c r="R26" s="2"/>
    </row>
    <row r="27" spans="1:18" x14ac:dyDescent="0.25">
      <c r="A27" s="2" t="s">
        <v>410</v>
      </c>
      <c r="B27" s="2" t="s">
        <v>390</v>
      </c>
      <c r="C27" s="2" t="s">
        <v>89</v>
      </c>
      <c r="D27" s="2" t="s">
        <v>87</v>
      </c>
      <c r="E27" s="2" t="s">
        <v>90</v>
      </c>
      <c r="F27" s="2">
        <f>F24</f>
        <v>6</v>
      </c>
      <c r="G27" s="2" t="s">
        <v>381</v>
      </c>
      <c r="H27" s="2" t="s">
        <v>91</v>
      </c>
      <c r="J27" s="3">
        <v>3.75</v>
      </c>
      <c r="K27" s="3">
        <f t="shared" si="4"/>
        <v>22.5</v>
      </c>
      <c r="L27" s="3" t="s">
        <v>199</v>
      </c>
      <c r="M27" s="2">
        <v>0</v>
      </c>
      <c r="N27" s="2">
        <f t="shared" si="5"/>
        <v>0</v>
      </c>
      <c r="O27" s="2" t="s">
        <v>201</v>
      </c>
      <c r="P27" s="2"/>
      <c r="R27" s="2"/>
    </row>
    <row r="28" spans="1:18" x14ac:dyDescent="0.25">
      <c r="A28" s="2" t="s">
        <v>410</v>
      </c>
      <c r="B28" s="2" t="s">
        <v>390</v>
      </c>
      <c r="C28" s="2" t="s">
        <v>135</v>
      </c>
      <c r="D28" s="2" t="s">
        <v>123</v>
      </c>
      <c r="E28" s="2" t="s">
        <v>99</v>
      </c>
      <c r="F28" s="2">
        <f>2*F24</f>
        <v>12</v>
      </c>
      <c r="G28" s="2" t="s">
        <v>381</v>
      </c>
      <c r="H28" s="2" t="s">
        <v>322</v>
      </c>
      <c r="J28" s="3">
        <f>28/12</f>
        <v>2.3333333333333335</v>
      </c>
      <c r="K28" s="3">
        <f t="shared" si="4"/>
        <v>28</v>
      </c>
      <c r="L28" s="3" t="s">
        <v>199</v>
      </c>
      <c r="M28" s="2">
        <v>0</v>
      </c>
      <c r="N28" s="2">
        <f t="shared" si="5"/>
        <v>0</v>
      </c>
      <c r="O28" s="2" t="s">
        <v>201</v>
      </c>
      <c r="P28" s="2"/>
      <c r="R28" s="29" t="s">
        <v>462</v>
      </c>
    </row>
    <row r="29" spans="1:18" x14ac:dyDescent="0.25">
      <c r="A29" s="2" t="s">
        <v>410</v>
      </c>
      <c r="B29" s="2" t="s">
        <v>390</v>
      </c>
      <c r="C29" s="30" t="s">
        <v>93</v>
      </c>
      <c r="D29" s="30" t="s">
        <v>136</v>
      </c>
      <c r="E29" s="30" t="s">
        <v>137</v>
      </c>
      <c r="F29" s="30">
        <f>2*F24</f>
        <v>12</v>
      </c>
      <c r="G29" s="2" t="s">
        <v>381</v>
      </c>
      <c r="H29" s="30" t="s">
        <v>321</v>
      </c>
      <c r="J29" s="3">
        <f>4.45/2</f>
        <v>2.2250000000000001</v>
      </c>
      <c r="K29" s="3">
        <f t="shared" si="4"/>
        <v>26.700000000000003</v>
      </c>
      <c r="L29" s="3" t="s">
        <v>199</v>
      </c>
      <c r="M29" s="2">
        <v>1</v>
      </c>
      <c r="N29" s="2">
        <f t="shared" si="5"/>
        <v>12</v>
      </c>
      <c r="O29" s="2" t="s">
        <v>201</v>
      </c>
      <c r="P29" s="2"/>
      <c r="R29" s="30"/>
    </row>
    <row r="30" spans="1:18" x14ac:dyDescent="0.25">
      <c r="A30" s="2" t="s">
        <v>410</v>
      </c>
      <c r="B30" s="2" t="s">
        <v>390</v>
      </c>
      <c r="C30" s="2" t="s">
        <v>114</v>
      </c>
      <c r="D30" s="2" t="s">
        <v>123</v>
      </c>
      <c r="E30" s="2" t="s">
        <v>272</v>
      </c>
      <c r="F30" s="2">
        <f>3*F24</f>
        <v>18</v>
      </c>
      <c r="G30" s="2" t="s">
        <v>381</v>
      </c>
      <c r="H30" s="2" t="s">
        <v>323</v>
      </c>
      <c r="J30" s="3">
        <f>4.99/15</f>
        <v>0.33266666666666667</v>
      </c>
      <c r="K30" s="3">
        <f t="shared" si="4"/>
        <v>5.9879999999999995</v>
      </c>
      <c r="L30" s="3" t="s">
        <v>199</v>
      </c>
      <c r="M30" s="2">
        <v>0</v>
      </c>
      <c r="N30" s="2">
        <f t="shared" si="5"/>
        <v>0</v>
      </c>
      <c r="O30" s="2" t="s">
        <v>201</v>
      </c>
      <c r="P30" s="2"/>
      <c r="R30" s="29" t="s">
        <v>273</v>
      </c>
    </row>
    <row r="32" spans="1:18" x14ac:dyDescent="0.25">
      <c r="A32" s="2" t="s">
        <v>410</v>
      </c>
      <c r="B32" s="2" t="s">
        <v>389</v>
      </c>
      <c r="C32" s="2" t="s">
        <v>94</v>
      </c>
      <c r="D32" s="2" t="s">
        <v>97</v>
      </c>
      <c r="E32" s="2" t="s">
        <v>102</v>
      </c>
      <c r="F32" s="2">
        <v>1</v>
      </c>
      <c r="G32" s="2" t="s">
        <v>381</v>
      </c>
      <c r="H32" s="2"/>
      <c r="J32" s="3">
        <v>109.99</v>
      </c>
      <c r="K32" s="3">
        <f>F32*J32</f>
        <v>109.99</v>
      </c>
      <c r="L32" s="3" t="s">
        <v>199</v>
      </c>
      <c r="M32" s="2">
        <v>357</v>
      </c>
      <c r="N32" s="2">
        <f>F32*M32</f>
        <v>357</v>
      </c>
      <c r="O32" s="2" t="s">
        <v>199</v>
      </c>
      <c r="P32" s="2"/>
      <c r="R32" s="2"/>
    </row>
    <row r="33" spans="1:18" x14ac:dyDescent="0.25">
      <c r="A33" s="2" t="s">
        <v>410</v>
      </c>
      <c r="B33" s="2" t="s">
        <v>389</v>
      </c>
      <c r="C33" s="2" t="s">
        <v>129</v>
      </c>
      <c r="D33" s="2" t="s">
        <v>98</v>
      </c>
      <c r="E33" s="2" t="s">
        <v>103</v>
      </c>
      <c r="F33" s="2">
        <v>1</v>
      </c>
      <c r="G33" s="2" t="s">
        <v>381</v>
      </c>
      <c r="H33" s="2"/>
      <c r="J33" s="3">
        <v>102</v>
      </c>
      <c r="K33" s="3">
        <f>F33*J33</f>
        <v>102</v>
      </c>
      <c r="L33" s="3" t="s">
        <v>199</v>
      </c>
      <c r="M33" s="20">
        <v>85</v>
      </c>
      <c r="N33" s="2">
        <f>F33*M33</f>
        <v>85</v>
      </c>
      <c r="O33" s="2" t="s">
        <v>199</v>
      </c>
      <c r="P33" s="2"/>
      <c r="R33" s="2"/>
    </row>
    <row r="34" spans="1:18" x14ac:dyDescent="0.25">
      <c r="A34" s="2" t="s">
        <v>410</v>
      </c>
      <c r="B34" s="2" t="s">
        <v>389</v>
      </c>
      <c r="C34" s="4" t="s">
        <v>95</v>
      </c>
      <c r="D34" s="4" t="s">
        <v>104</v>
      </c>
      <c r="E34" s="4" t="s">
        <v>259</v>
      </c>
      <c r="F34" s="4">
        <v>1</v>
      </c>
      <c r="G34" s="2" t="s">
        <v>381</v>
      </c>
      <c r="H34" s="2" t="s">
        <v>258</v>
      </c>
      <c r="J34" s="10">
        <v>81.900000000000006</v>
      </c>
      <c r="K34" s="10">
        <f>F34*J34</f>
        <v>81.900000000000006</v>
      </c>
      <c r="L34" s="10" t="s">
        <v>199</v>
      </c>
      <c r="M34" s="4">
        <v>205</v>
      </c>
      <c r="N34" s="4">
        <f>F34*M34</f>
        <v>205</v>
      </c>
      <c r="O34" s="4" t="s">
        <v>200</v>
      </c>
      <c r="P34" s="4" t="s">
        <v>260</v>
      </c>
      <c r="R34" s="2"/>
    </row>
    <row r="35" spans="1:18" x14ac:dyDescent="0.25">
      <c r="A35" s="2" t="s">
        <v>410</v>
      </c>
      <c r="B35" s="2" t="s">
        <v>389</v>
      </c>
      <c r="C35" s="2" t="s">
        <v>96</v>
      </c>
      <c r="D35" s="2" t="s">
        <v>100</v>
      </c>
      <c r="E35" s="2" t="s">
        <v>101</v>
      </c>
      <c r="F35" s="2">
        <v>1</v>
      </c>
      <c r="G35" s="2" t="s">
        <v>381</v>
      </c>
      <c r="H35" s="2"/>
      <c r="J35" s="3">
        <v>35</v>
      </c>
      <c r="K35" s="3">
        <f>F35*J35</f>
        <v>35</v>
      </c>
      <c r="L35" s="3" t="s">
        <v>199</v>
      </c>
      <c r="M35" s="2">
        <v>50</v>
      </c>
      <c r="N35" s="2">
        <f>F35*M35</f>
        <v>50</v>
      </c>
      <c r="O35" s="2" t="s">
        <v>201</v>
      </c>
      <c r="P35" s="2"/>
      <c r="R35" s="2"/>
    </row>
    <row r="37" spans="1:18" x14ac:dyDescent="0.25">
      <c r="A37" s="2" t="s">
        <v>410</v>
      </c>
      <c r="B37" s="4" t="s">
        <v>388</v>
      </c>
      <c r="C37" s="2" t="s">
        <v>148</v>
      </c>
      <c r="D37" s="2" t="s">
        <v>124</v>
      </c>
      <c r="E37" s="2" t="s">
        <v>150</v>
      </c>
      <c r="F37" s="2">
        <v>6</v>
      </c>
      <c r="G37" s="2" t="s">
        <v>381</v>
      </c>
      <c r="H37" s="2" t="s">
        <v>204</v>
      </c>
      <c r="J37" s="3">
        <f>12.09+8.54</f>
        <v>20.63</v>
      </c>
      <c r="K37" s="3">
        <f>F37*J37</f>
        <v>123.78</v>
      </c>
      <c r="L37" s="3" t="s">
        <v>199</v>
      </c>
      <c r="M37" s="33">
        <f>17/6</f>
        <v>2.8333333333333335</v>
      </c>
      <c r="N37" s="2">
        <f>F37*M37</f>
        <v>17</v>
      </c>
      <c r="O37" s="2" t="s">
        <v>199</v>
      </c>
      <c r="P37" s="2"/>
      <c r="R37" s="2"/>
    </row>
    <row r="38" spans="1:18" x14ac:dyDescent="0.25">
      <c r="A38" s="2" t="s">
        <v>410</v>
      </c>
      <c r="B38" s="4" t="s">
        <v>388</v>
      </c>
      <c r="C38" s="2" t="s">
        <v>138</v>
      </c>
      <c r="D38" s="2" t="s">
        <v>139</v>
      </c>
      <c r="E38" s="2" t="s">
        <v>156</v>
      </c>
      <c r="F38" s="2" t="s">
        <v>155</v>
      </c>
      <c r="G38" s="2" t="s">
        <v>381</v>
      </c>
      <c r="H38" s="2" t="s">
        <v>149</v>
      </c>
      <c r="J38" s="19" t="s">
        <v>2</v>
      </c>
      <c r="K38" s="19" t="s">
        <v>2</v>
      </c>
      <c r="L38" s="19" t="s">
        <v>2</v>
      </c>
      <c r="M38" s="18" t="s">
        <v>2</v>
      </c>
      <c r="N38" s="18" t="s">
        <v>2</v>
      </c>
      <c r="O38" s="18" t="s">
        <v>2</v>
      </c>
      <c r="P38" s="18" t="s">
        <v>2</v>
      </c>
      <c r="R38" s="2"/>
    </row>
    <row r="39" spans="1:18" x14ac:dyDescent="0.25">
      <c r="A39" s="2" t="s">
        <v>410</v>
      </c>
      <c r="B39" s="4" t="s">
        <v>388</v>
      </c>
      <c r="C39" s="2" t="s">
        <v>154</v>
      </c>
      <c r="D39" s="2" t="s">
        <v>124</v>
      </c>
      <c r="E39" s="2" t="s">
        <v>257</v>
      </c>
      <c r="F39" s="2">
        <v>2</v>
      </c>
      <c r="G39" s="2" t="s">
        <v>381</v>
      </c>
      <c r="H39" s="2" t="s">
        <v>292</v>
      </c>
      <c r="J39" s="3">
        <f>12.79+8.94</f>
        <v>21.729999999999997</v>
      </c>
      <c r="K39" s="3">
        <f>F39*J39</f>
        <v>43.459999999999994</v>
      </c>
      <c r="L39" s="3" t="s">
        <v>199</v>
      </c>
      <c r="M39" s="2">
        <v>8</v>
      </c>
      <c r="N39" s="2">
        <f>F39*M39</f>
        <v>16</v>
      </c>
      <c r="O39" s="2" t="s">
        <v>199</v>
      </c>
      <c r="P39" s="2"/>
      <c r="R39" s="2"/>
    </row>
    <row r="40" spans="1:18" x14ac:dyDescent="0.25">
      <c r="A40" s="2" t="s">
        <v>410</v>
      </c>
      <c r="B40" s="4" t="s">
        <v>388</v>
      </c>
      <c r="C40" s="2" t="s">
        <v>153</v>
      </c>
      <c r="D40" s="2" t="s">
        <v>151</v>
      </c>
      <c r="E40" s="2" t="s">
        <v>152</v>
      </c>
      <c r="F40" s="2" t="s">
        <v>157</v>
      </c>
      <c r="G40" s="2" t="s">
        <v>381</v>
      </c>
      <c r="H40" s="21" t="s">
        <v>196</v>
      </c>
      <c r="J40" s="19" t="s">
        <v>2</v>
      </c>
      <c r="K40" s="19" t="s">
        <v>2</v>
      </c>
      <c r="L40" s="19" t="s">
        <v>2</v>
      </c>
      <c r="M40" s="18" t="s">
        <v>2</v>
      </c>
      <c r="N40" s="18" t="s">
        <v>2</v>
      </c>
      <c r="O40" s="18" t="s">
        <v>2</v>
      </c>
      <c r="P40" s="18" t="s">
        <v>2</v>
      </c>
      <c r="R40" s="21"/>
    </row>
    <row r="41" spans="1:18" x14ac:dyDescent="0.25">
      <c r="A41" s="2" t="s">
        <v>410</v>
      </c>
      <c r="B41" s="4" t="s">
        <v>388</v>
      </c>
      <c r="C41" s="2" t="s">
        <v>140</v>
      </c>
      <c r="D41" s="2"/>
      <c r="E41" s="2" t="s">
        <v>145</v>
      </c>
      <c r="F41" s="2">
        <f>F37</f>
        <v>6</v>
      </c>
      <c r="G41" s="2" t="s">
        <v>381</v>
      </c>
      <c r="H41" s="2" t="s">
        <v>274</v>
      </c>
      <c r="J41" s="3">
        <v>0.37</v>
      </c>
      <c r="K41" s="3">
        <f>F41*J41</f>
        <v>2.2199999999999998</v>
      </c>
      <c r="L41" s="3" t="s">
        <v>199</v>
      </c>
      <c r="M41" s="18" t="s">
        <v>2</v>
      </c>
      <c r="N41" s="18" t="s">
        <v>2</v>
      </c>
      <c r="O41" s="18" t="s">
        <v>2</v>
      </c>
      <c r="P41" s="18" t="s">
        <v>2</v>
      </c>
      <c r="R41" s="29" t="s">
        <v>431</v>
      </c>
    </row>
    <row r="42" spans="1:18" x14ac:dyDescent="0.25">
      <c r="A42" s="2" t="s">
        <v>410</v>
      </c>
      <c r="B42" s="4" t="s">
        <v>388</v>
      </c>
      <c r="C42" s="2" t="s">
        <v>141</v>
      </c>
      <c r="D42" s="2"/>
      <c r="E42" s="2" t="s">
        <v>143</v>
      </c>
      <c r="F42" s="2">
        <f>F37</f>
        <v>6</v>
      </c>
      <c r="G42" s="2" t="s">
        <v>381</v>
      </c>
      <c r="H42" s="2" t="s">
        <v>146</v>
      </c>
      <c r="J42" s="3">
        <v>0.59</v>
      </c>
      <c r="K42" s="3">
        <f>F42*J42</f>
        <v>3.54</v>
      </c>
      <c r="L42" s="3" t="s">
        <v>199</v>
      </c>
      <c r="M42" s="18" t="s">
        <v>2</v>
      </c>
      <c r="N42" s="18" t="s">
        <v>2</v>
      </c>
      <c r="O42" s="18" t="s">
        <v>2</v>
      </c>
      <c r="P42" s="18" t="s">
        <v>2</v>
      </c>
      <c r="R42" s="29" t="s">
        <v>432</v>
      </c>
    </row>
    <row r="43" spans="1:18" x14ac:dyDescent="0.25">
      <c r="A43" s="2" t="s">
        <v>410</v>
      </c>
      <c r="B43" s="4" t="s">
        <v>388</v>
      </c>
      <c r="C43" s="2" t="s">
        <v>142</v>
      </c>
      <c r="D43" s="2"/>
      <c r="E43" s="2" t="s">
        <v>144</v>
      </c>
      <c r="F43" s="2">
        <f>F39</f>
        <v>2</v>
      </c>
      <c r="G43" s="2" t="s">
        <v>381</v>
      </c>
      <c r="H43" s="2" t="s">
        <v>147</v>
      </c>
      <c r="J43" s="3">
        <v>0.38</v>
      </c>
      <c r="K43" s="3">
        <f>F43*J43</f>
        <v>0.76</v>
      </c>
      <c r="L43" s="3" t="s">
        <v>199</v>
      </c>
      <c r="M43" s="18" t="s">
        <v>2</v>
      </c>
      <c r="N43" s="18" t="s">
        <v>2</v>
      </c>
      <c r="O43" s="18" t="s">
        <v>2</v>
      </c>
      <c r="P43" s="18" t="s">
        <v>2</v>
      </c>
      <c r="R43" s="2" t="s">
        <v>433</v>
      </c>
    </row>
    <row r="44" spans="1:18" s="37" customFormat="1" x14ac:dyDescent="0.25"/>
    <row r="45" spans="1:18" x14ac:dyDescent="0.25">
      <c r="A45" s="2" t="s">
        <v>410</v>
      </c>
      <c r="B45" s="4" t="s">
        <v>413</v>
      </c>
      <c r="C45" s="2" t="s">
        <v>106</v>
      </c>
      <c r="D45" s="2" t="s">
        <v>210</v>
      </c>
      <c r="E45" s="2" t="s">
        <v>211</v>
      </c>
      <c r="F45" s="2">
        <v>1</v>
      </c>
      <c r="G45" s="2" t="s">
        <v>381</v>
      </c>
      <c r="H45" s="2" t="s">
        <v>254</v>
      </c>
      <c r="J45" s="3">
        <v>9.99</v>
      </c>
      <c r="K45" s="3">
        <f>J45*F45</f>
        <v>9.99</v>
      </c>
      <c r="L45" s="3" t="s">
        <v>202</v>
      </c>
      <c r="M45" s="2">
        <v>3</v>
      </c>
      <c r="N45" s="2">
        <f>F45*M45</f>
        <v>3</v>
      </c>
      <c r="O45" s="2" t="s">
        <v>200</v>
      </c>
      <c r="P45" s="2" t="s">
        <v>212</v>
      </c>
      <c r="R45" s="2"/>
    </row>
    <row r="46" spans="1:18" x14ac:dyDescent="0.25">
      <c r="A46" s="2" t="s">
        <v>410</v>
      </c>
      <c r="B46" s="4" t="s">
        <v>413</v>
      </c>
      <c r="C46" s="2" t="s">
        <v>107</v>
      </c>
      <c r="D46" s="2"/>
      <c r="E46" s="12"/>
      <c r="F46" s="2">
        <v>1</v>
      </c>
      <c r="G46" s="2" t="s">
        <v>381</v>
      </c>
      <c r="H46" s="2" t="s">
        <v>219</v>
      </c>
      <c r="J46" s="3">
        <v>5</v>
      </c>
      <c r="K46" s="3">
        <f>J46*F46</f>
        <v>5</v>
      </c>
      <c r="L46" s="3" t="s">
        <v>202</v>
      </c>
      <c r="M46" s="2">
        <v>15</v>
      </c>
      <c r="N46" s="2">
        <f>F46*M46</f>
        <v>15</v>
      </c>
      <c r="O46" s="2" t="s">
        <v>201</v>
      </c>
      <c r="P46" s="2"/>
      <c r="R46" s="2"/>
    </row>
    <row r="47" spans="1:18" x14ac:dyDescent="0.25">
      <c r="A47" s="2" t="s">
        <v>410</v>
      </c>
      <c r="B47" s="4" t="s">
        <v>413</v>
      </c>
      <c r="C47" s="2" t="s">
        <v>108</v>
      </c>
      <c r="D47" s="2" t="s">
        <v>109</v>
      </c>
      <c r="E47" s="12" t="s">
        <v>253</v>
      </c>
      <c r="F47" s="2">
        <v>0</v>
      </c>
      <c r="G47" s="2" t="s">
        <v>381</v>
      </c>
      <c r="H47" s="2" t="s">
        <v>110</v>
      </c>
      <c r="J47" s="3">
        <f>45 / 50</f>
        <v>0.9</v>
      </c>
      <c r="K47" s="3">
        <f>J47*F47</f>
        <v>0</v>
      </c>
      <c r="L47" s="3" t="s">
        <v>202</v>
      </c>
      <c r="M47" s="2">
        <v>0</v>
      </c>
      <c r="N47" s="2">
        <f>F47*M47</f>
        <v>0</v>
      </c>
      <c r="O47" s="2" t="s">
        <v>201</v>
      </c>
      <c r="P47" s="2"/>
      <c r="R47" s="2"/>
    </row>
    <row r="48" spans="1:18" x14ac:dyDescent="0.25">
      <c r="A48" s="2" t="s">
        <v>410</v>
      </c>
      <c r="B48" s="4" t="s">
        <v>413</v>
      </c>
      <c r="C48" s="2" t="s">
        <v>67</v>
      </c>
      <c r="D48" s="2" t="s">
        <v>68</v>
      </c>
      <c r="E48" s="12">
        <v>5812</v>
      </c>
      <c r="F48" s="2">
        <v>2</v>
      </c>
      <c r="G48" s="2" t="s">
        <v>381</v>
      </c>
      <c r="H48" s="2"/>
      <c r="J48" s="3">
        <v>40</v>
      </c>
      <c r="K48" s="3">
        <f>J48*F48</f>
        <v>80</v>
      </c>
      <c r="L48" s="3" t="s">
        <v>202</v>
      </c>
      <c r="M48" s="2">
        <v>3</v>
      </c>
      <c r="N48" s="2">
        <f>F48*M48</f>
        <v>6</v>
      </c>
      <c r="O48" s="2" t="s">
        <v>201</v>
      </c>
      <c r="P48" s="2"/>
      <c r="R48" s="29" t="s">
        <v>463</v>
      </c>
    </row>
    <row r="49" spans="1:18" s="37" customFormat="1" x14ac:dyDescent="0.25"/>
    <row r="50" spans="1:18" x14ac:dyDescent="0.25">
      <c r="A50" s="2" t="s">
        <v>410</v>
      </c>
      <c r="B50" s="4" t="s">
        <v>387</v>
      </c>
      <c r="C50" s="4" t="s">
        <v>45</v>
      </c>
      <c r="D50" s="4" t="s">
        <v>319</v>
      </c>
      <c r="E50" s="4" t="s">
        <v>320</v>
      </c>
      <c r="F50" s="4">
        <v>1</v>
      </c>
      <c r="G50" s="2" t="s">
        <v>381</v>
      </c>
      <c r="H50" s="4" t="s">
        <v>326</v>
      </c>
      <c r="J50" s="10">
        <v>122.95</v>
      </c>
      <c r="K50" s="3">
        <f t="shared" ref="K50:K51" si="6">J50*F50</f>
        <v>122.95</v>
      </c>
      <c r="L50" s="2" t="s">
        <v>199</v>
      </c>
      <c r="M50" s="2">
        <v>38</v>
      </c>
      <c r="N50" s="2">
        <f>F50*M50</f>
        <v>38</v>
      </c>
      <c r="O50" s="2" t="s">
        <v>199</v>
      </c>
      <c r="P50" s="2"/>
      <c r="R50" s="4"/>
    </row>
    <row r="51" spans="1:18" x14ac:dyDescent="0.25">
      <c r="A51" s="2" t="s">
        <v>410</v>
      </c>
      <c r="B51" s="4" t="s">
        <v>387</v>
      </c>
      <c r="C51" s="4" t="s">
        <v>394</v>
      </c>
      <c r="D51" s="4" t="s">
        <v>265</v>
      </c>
      <c r="E51" s="4" t="s">
        <v>266</v>
      </c>
      <c r="F51" s="4">
        <v>1</v>
      </c>
      <c r="G51" s="2" t="s">
        <v>381</v>
      </c>
      <c r="H51" s="4"/>
      <c r="J51" s="10">
        <v>54.99</v>
      </c>
      <c r="K51" s="3">
        <f t="shared" si="6"/>
        <v>54.99</v>
      </c>
      <c r="L51" s="2" t="s">
        <v>199</v>
      </c>
      <c r="M51" s="2">
        <v>23</v>
      </c>
      <c r="N51" s="2">
        <f>F51*M51</f>
        <v>23</v>
      </c>
      <c r="O51" s="2" t="s">
        <v>200</v>
      </c>
      <c r="P51" s="2"/>
      <c r="R51" s="4"/>
    </row>
    <row r="52" spans="1:18" x14ac:dyDescent="0.25">
      <c r="C52" s="15"/>
      <c r="D52" s="15"/>
      <c r="E52" s="31"/>
      <c r="F52" s="15"/>
      <c r="G52" s="15"/>
    </row>
    <row r="53" spans="1:18" s="37" customFormat="1" x14ac:dyDescent="0.25">
      <c r="D53" s="15"/>
      <c r="E53" s="40"/>
      <c r="F53" s="15"/>
      <c r="G53" s="15"/>
    </row>
    <row r="54" spans="1:18" x14ac:dyDescent="0.25">
      <c r="A54" s="2" t="s">
        <v>411</v>
      </c>
      <c r="B54" s="4" t="s">
        <v>404</v>
      </c>
      <c r="C54" s="2" t="s">
        <v>244</v>
      </c>
      <c r="D54" s="2"/>
      <c r="E54" s="2" t="s">
        <v>242</v>
      </c>
      <c r="F54" s="2">
        <v>4</v>
      </c>
      <c r="G54" s="2" t="s">
        <v>381</v>
      </c>
      <c r="H54" s="2" t="s">
        <v>243</v>
      </c>
      <c r="J54" s="3">
        <f>1.04/4</f>
        <v>0.26</v>
      </c>
      <c r="K54" s="3">
        <f>F54*J54</f>
        <v>1.04</v>
      </c>
      <c r="L54" s="2" t="s">
        <v>199</v>
      </c>
      <c r="M54" s="2">
        <v>0</v>
      </c>
      <c r="N54" s="2">
        <f t="shared" ref="N54:N81" si="7">F54*M54</f>
        <v>0</v>
      </c>
      <c r="O54" s="2" t="s">
        <v>201</v>
      </c>
      <c r="P54" s="2"/>
      <c r="Q54" s="16"/>
      <c r="R54" s="29" t="s">
        <v>364</v>
      </c>
    </row>
    <row r="55" spans="1:18" x14ac:dyDescent="0.25">
      <c r="A55" s="2" t="s">
        <v>411</v>
      </c>
      <c r="B55" s="4" t="s">
        <v>404</v>
      </c>
      <c r="C55" s="2" t="s">
        <v>245</v>
      </c>
      <c r="D55" s="2"/>
      <c r="E55" s="2" t="s">
        <v>283</v>
      </c>
      <c r="F55" s="2">
        <v>4</v>
      </c>
      <c r="G55" s="2" t="s">
        <v>381</v>
      </c>
      <c r="H55" s="2" t="s">
        <v>126</v>
      </c>
      <c r="J55" s="3">
        <f>6.63/50</f>
        <v>0.1326</v>
      </c>
      <c r="K55" s="3">
        <f>F55*J55</f>
        <v>0.53039999999999998</v>
      </c>
      <c r="L55" s="2" t="s">
        <v>199</v>
      </c>
      <c r="M55" s="2">
        <v>0</v>
      </c>
      <c r="N55" s="2">
        <f t="shared" si="7"/>
        <v>0</v>
      </c>
      <c r="O55" s="2" t="s">
        <v>201</v>
      </c>
      <c r="P55" s="2"/>
      <c r="Q55" s="16"/>
      <c r="R55" s="29" t="s">
        <v>419</v>
      </c>
    </row>
    <row r="56" spans="1:18" x14ac:dyDescent="0.25">
      <c r="Q56" s="37"/>
      <c r="R56"/>
    </row>
    <row r="57" spans="1:18" x14ac:dyDescent="0.25">
      <c r="A57" s="2" t="s">
        <v>411</v>
      </c>
      <c r="B57" s="4" t="s">
        <v>403</v>
      </c>
      <c r="C57" s="2" t="s">
        <v>12</v>
      </c>
      <c r="D57" s="2"/>
      <c r="E57" s="2" t="s">
        <v>279</v>
      </c>
      <c r="F57" s="2">
        <v>12</v>
      </c>
      <c r="G57" s="2" t="s">
        <v>381</v>
      </c>
      <c r="H57" s="2"/>
      <c r="J57" s="3">
        <f>19.69/100</f>
        <v>0.19690000000000002</v>
      </c>
      <c r="K57" s="3">
        <f>F57*J57</f>
        <v>2.3628</v>
      </c>
      <c r="L57" s="2" t="s">
        <v>199</v>
      </c>
      <c r="M57" s="2">
        <v>3</v>
      </c>
      <c r="N57" s="2">
        <f t="shared" si="7"/>
        <v>36</v>
      </c>
      <c r="O57" s="2" t="s">
        <v>201</v>
      </c>
      <c r="P57" s="2"/>
      <c r="Q57" s="16"/>
      <c r="R57" s="29" t="s">
        <v>417</v>
      </c>
    </row>
    <row r="58" spans="1:18" x14ac:dyDescent="0.25">
      <c r="A58" s="2" t="s">
        <v>411</v>
      </c>
      <c r="B58" s="4" t="s">
        <v>403</v>
      </c>
      <c r="C58" s="2" t="s">
        <v>13</v>
      </c>
      <c r="D58" s="2"/>
      <c r="E58" s="2" t="s">
        <v>281</v>
      </c>
      <c r="F58" s="2">
        <f>F57</f>
        <v>12</v>
      </c>
      <c r="G58" s="2" t="s">
        <v>381</v>
      </c>
      <c r="H58" s="2"/>
      <c r="J58" s="3">
        <f>7.22/100</f>
        <v>7.22E-2</v>
      </c>
      <c r="K58" s="3">
        <f>F58*J58</f>
        <v>0.86640000000000006</v>
      </c>
      <c r="L58" s="2" t="s">
        <v>199</v>
      </c>
      <c r="M58" s="2">
        <v>1.5</v>
      </c>
      <c r="N58" s="2">
        <f t="shared" si="7"/>
        <v>18</v>
      </c>
      <c r="O58" s="2" t="s">
        <v>201</v>
      </c>
      <c r="P58" s="2"/>
      <c r="Q58" s="16"/>
      <c r="R58" s="29" t="s">
        <v>418</v>
      </c>
    </row>
    <row r="59" spans="1:18" x14ac:dyDescent="0.25">
      <c r="A59" s="2" t="s">
        <v>411</v>
      </c>
      <c r="B59" s="4" t="s">
        <v>403</v>
      </c>
      <c r="C59" s="2" t="s">
        <v>291</v>
      </c>
      <c r="D59" s="2"/>
      <c r="E59" s="2" t="s">
        <v>276</v>
      </c>
      <c r="F59" s="2">
        <f>2*F57</f>
        <v>24</v>
      </c>
      <c r="G59" s="2" t="s">
        <v>381</v>
      </c>
      <c r="H59" s="2"/>
      <c r="J59" s="3">
        <f>5.48/5</f>
        <v>1.0960000000000001</v>
      </c>
      <c r="K59" s="3">
        <f>F59*J59</f>
        <v>26.304000000000002</v>
      </c>
      <c r="L59" s="2" t="s">
        <v>199</v>
      </c>
      <c r="M59" s="2">
        <v>0</v>
      </c>
      <c r="N59" s="2">
        <f t="shared" si="7"/>
        <v>0</v>
      </c>
      <c r="O59" s="2" t="s">
        <v>201</v>
      </c>
      <c r="P59" s="2"/>
      <c r="Q59" s="16"/>
      <c r="R59" s="29" t="s">
        <v>282</v>
      </c>
    </row>
    <row r="60" spans="1:18" s="37" customFormat="1" x14ac:dyDescent="0.25">
      <c r="D60" s="14"/>
      <c r="E60" s="14"/>
      <c r="F60" s="14"/>
      <c r="G60" s="14"/>
      <c r="H60" s="14"/>
      <c r="J60" s="16"/>
      <c r="K60" s="16"/>
      <c r="L60"/>
      <c r="M60"/>
      <c r="N60"/>
      <c r="O60"/>
      <c r="P60"/>
      <c r="Q60" s="16"/>
    </row>
    <row r="61" spans="1:18" x14ac:dyDescent="0.25">
      <c r="A61" s="2" t="s">
        <v>411</v>
      </c>
      <c r="B61" s="4" t="s">
        <v>405</v>
      </c>
      <c r="C61" s="2" t="s">
        <v>277</v>
      </c>
      <c r="D61" s="2"/>
      <c r="E61" s="2" t="s">
        <v>280</v>
      </c>
      <c r="F61" s="2">
        <v>2</v>
      </c>
      <c r="G61" s="2" t="s">
        <v>381</v>
      </c>
      <c r="H61" s="2" t="s">
        <v>423</v>
      </c>
      <c r="J61" s="3">
        <f>32/100</f>
        <v>0.32</v>
      </c>
      <c r="K61" s="3">
        <f>F61*J61</f>
        <v>0.64</v>
      </c>
      <c r="L61" s="2" t="s">
        <v>199</v>
      </c>
      <c r="M61" s="2">
        <v>5</v>
      </c>
      <c r="N61" s="2">
        <f t="shared" si="7"/>
        <v>10</v>
      </c>
      <c r="O61" s="2" t="s">
        <v>201</v>
      </c>
      <c r="P61" s="2"/>
      <c r="Q61" s="16"/>
      <c r="R61" s="29" t="s">
        <v>422</v>
      </c>
    </row>
    <row r="62" spans="1:18" x14ac:dyDescent="0.25">
      <c r="A62" s="2" t="s">
        <v>411</v>
      </c>
      <c r="B62" s="4" t="s">
        <v>405</v>
      </c>
      <c r="C62" s="2" t="s">
        <v>278</v>
      </c>
      <c r="D62" s="2"/>
      <c r="E62" s="2" t="s">
        <v>421</v>
      </c>
      <c r="F62" s="2">
        <f>F61</f>
        <v>2</v>
      </c>
      <c r="G62" s="2" t="s">
        <v>381</v>
      </c>
      <c r="H62" s="2"/>
      <c r="J62" s="3">
        <f>12.22/100</f>
        <v>0.1222</v>
      </c>
      <c r="K62" s="3">
        <f>F62*J62</f>
        <v>0.24440000000000001</v>
      </c>
      <c r="L62" s="2" t="s">
        <v>199</v>
      </c>
      <c r="M62" s="2">
        <v>3</v>
      </c>
      <c r="N62" s="2">
        <f t="shared" si="7"/>
        <v>6</v>
      </c>
      <c r="O62" s="2" t="s">
        <v>201</v>
      </c>
      <c r="P62" s="2"/>
      <c r="Q62" s="16"/>
      <c r="R62" s="29" t="s">
        <v>420</v>
      </c>
    </row>
    <row r="63" spans="1:18" s="37" customFormat="1" x14ac:dyDescent="0.25">
      <c r="C63" s="15"/>
      <c r="D63" s="14"/>
      <c r="E63" s="14"/>
      <c r="F63" s="14"/>
      <c r="G63" s="14"/>
      <c r="H63" s="14"/>
      <c r="J63" s="16"/>
      <c r="K63" s="16"/>
      <c r="L63"/>
      <c r="M63"/>
      <c r="N63"/>
      <c r="O63"/>
      <c r="P63"/>
      <c r="Q63" s="16"/>
    </row>
    <row r="64" spans="1:18" x14ac:dyDescent="0.25">
      <c r="J64" s="13"/>
      <c r="K64" s="16"/>
      <c r="Q64" s="16"/>
      <c r="R64"/>
    </row>
    <row r="65" spans="1:22" x14ac:dyDescent="0.25">
      <c r="A65" s="2" t="s">
        <v>412</v>
      </c>
      <c r="B65" s="4" t="s">
        <v>414</v>
      </c>
      <c r="C65" s="4" t="s">
        <v>249</v>
      </c>
      <c r="D65" s="2" t="s">
        <v>246</v>
      </c>
      <c r="E65" s="2" t="s">
        <v>247</v>
      </c>
      <c r="F65" s="2">
        <v>8</v>
      </c>
      <c r="G65" s="2" t="s">
        <v>381</v>
      </c>
      <c r="H65" s="2" t="s">
        <v>329</v>
      </c>
      <c r="J65" s="3">
        <f>11.59/10</f>
        <v>1.159</v>
      </c>
      <c r="K65" s="3">
        <f>J65*F65</f>
        <v>9.2720000000000002</v>
      </c>
      <c r="L65" s="2" t="s">
        <v>199</v>
      </c>
      <c r="M65" s="2">
        <v>1</v>
      </c>
      <c r="N65" s="2">
        <f t="shared" si="7"/>
        <v>8</v>
      </c>
      <c r="O65" s="2" t="s">
        <v>202</v>
      </c>
      <c r="P65" s="2"/>
      <c r="Q65" s="16"/>
      <c r="R65" s="29" t="s">
        <v>252</v>
      </c>
    </row>
    <row r="66" spans="1:22" x14ac:dyDescent="0.25">
      <c r="A66" s="2" t="s">
        <v>412</v>
      </c>
      <c r="B66" s="4" t="s">
        <v>414</v>
      </c>
      <c r="C66" s="4" t="s">
        <v>248</v>
      </c>
      <c r="D66" s="2" t="s">
        <v>246</v>
      </c>
      <c r="E66" s="2" t="s">
        <v>250</v>
      </c>
      <c r="F66" s="2">
        <v>8</v>
      </c>
      <c r="G66" s="2" t="s">
        <v>381</v>
      </c>
      <c r="H66" s="2" t="s">
        <v>329</v>
      </c>
      <c r="J66" s="3">
        <f>10.59/10</f>
        <v>1.0589999999999999</v>
      </c>
      <c r="K66" s="3">
        <f>J66*F66</f>
        <v>8.4719999999999995</v>
      </c>
      <c r="L66" s="2" t="s">
        <v>199</v>
      </c>
      <c r="M66" s="2">
        <v>1</v>
      </c>
      <c r="N66" s="2">
        <f t="shared" si="7"/>
        <v>8</v>
      </c>
      <c r="O66" s="2" t="s">
        <v>202</v>
      </c>
      <c r="P66" s="2"/>
      <c r="Q66" s="16"/>
      <c r="R66" s="29" t="s">
        <v>251</v>
      </c>
    </row>
    <row r="67" spans="1:22" x14ac:dyDescent="0.25">
      <c r="A67" s="2" t="s">
        <v>412</v>
      </c>
      <c r="B67" s="4" t="s">
        <v>414</v>
      </c>
      <c r="C67" s="4" t="s">
        <v>290</v>
      </c>
      <c r="D67" s="2" t="s">
        <v>300</v>
      </c>
      <c r="E67" s="2" t="s">
        <v>301</v>
      </c>
      <c r="F67" s="2">
        <v>20</v>
      </c>
      <c r="G67" s="2" t="s">
        <v>328</v>
      </c>
      <c r="H67" s="2" t="s">
        <v>424</v>
      </c>
      <c r="J67" s="3">
        <f>15.39/50</f>
        <v>0.30780000000000002</v>
      </c>
      <c r="K67" s="3">
        <f>J67*F67</f>
        <v>6.1560000000000006</v>
      </c>
      <c r="L67" s="2" t="s">
        <v>199</v>
      </c>
      <c r="M67" s="2">
        <v>3</v>
      </c>
      <c r="N67" s="2">
        <f t="shared" si="7"/>
        <v>60</v>
      </c>
      <c r="O67" s="2" t="s">
        <v>202</v>
      </c>
      <c r="P67" s="2"/>
      <c r="Q67" s="16"/>
      <c r="R67" s="29" t="s">
        <v>299</v>
      </c>
    </row>
    <row r="68" spans="1:22" s="37" customFormat="1" x14ac:dyDescent="0.25">
      <c r="L68"/>
      <c r="M68"/>
      <c r="N68"/>
      <c r="O68"/>
      <c r="P68"/>
    </row>
    <row r="69" spans="1:22" x14ac:dyDescent="0.25">
      <c r="A69" s="2" t="s">
        <v>412</v>
      </c>
      <c r="B69" s="4" t="s">
        <v>415</v>
      </c>
      <c r="C69" s="4" t="s">
        <v>360</v>
      </c>
      <c r="D69" s="2" t="s">
        <v>334</v>
      </c>
      <c r="E69" s="2" t="s">
        <v>361</v>
      </c>
      <c r="F69" s="2">
        <v>1</v>
      </c>
      <c r="G69" s="2" t="s">
        <v>381</v>
      </c>
      <c r="H69" s="2"/>
      <c r="I69" s="37"/>
      <c r="J69" s="3">
        <f>3.19/2</f>
        <v>1.595</v>
      </c>
      <c r="K69" s="3">
        <f t="shared" ref="K69:K75" si="8">J69*F69</f>
        <v>1.595</v>
      </c>
      <c r="L69" s="2" t="s">
        <v>199</v>
      </c>
      <c r="M69" s="2">
        <v>3</v>
      </c>
      <c r="N69" s="2">
        <f t="shared" si="7"/>
        <v>3</v>
      </c>
      <c r="O69" s="2" t="s">
        <v>202</v>
      </c>
      <c r="P69" s="2"/>
      <c r="Q69" s="16"/>
      <c r="R69" s="29" t="s">
        <v>362</v>
      </c>
    </row>
    <row r="70" spans="1:22" x14ac:dyDescent="0.25">
      <c r="A70" s="2" t="s">
        <v>412</v>
      </c>
      <c r="B70" s="4" t="s">
        <v>415</v>
      </c>
      <c r="C70" s="4" t="s">
        <v>289</v>
      </c>
      <c r="D70" s="2" t="s">
        <v>275</v>
      </c>
      <c r="E70" s="2" t="s">
        <v>330</v>
      </c>
      <c r="F70" s="2">
        <v>0</v>
      </c>
      <c r="G70" s="2" t="s">
        <v>381</v>
      </c>
      <c r="H70" s="2"/>
      <c r="J70" s="3">
        <v>0.19</v>
      </c>
      <c r="K70" s="3">
        <f t="shared" si="8"/>
        <v>0</v>
      </c>
      <c r="L70" s="2" t="s">
        <v>199</v>
      </c>
      <c r="M70" s="2">
        <v>1</v>
      </c>
      <c r="N70" s="2">
        <f t="shared" si="7"/>
        <v>0</v>
      </c>
      <c r="O70" s="2" t="s">
        <v>202</v>
      </c>
      <c r="P70" s="2"/>
      <c r="Q70" s="16"/>
      <c r="R70" s="29" t="s">
        <v>429</v>
      </c>
    </row>
    <row r="71" spans="1:22" x14ac:dyDescent="0.25">
      <c r="A71" s="2" t="s">
        <v>412</v>
      </c>
      <c r="B71" s="4" t="s">
        <v>415</v>
      </c>
      <c r="C71" s="4" t="s">
        <v>289</v>
      </c>
      <c r="D71" s="2" t="s">
        <v>275</v>
      </c>
      <c r="E71" s="2" t="s">
        <v>331</v>
      </c>
      <c r="F71" s="2">
        <f>2*F70</f>
        <v>0</v>
      </c>
      <c r="G71" s="2" t="s">
        <v>381</v>
      </c>
      <c r="H71" s="2"/>
      <c r="J71" s="3">
        <v>0.11</v>
      </c>
      <c r="K71" s="3">
        <f t="shared" si="8"/>
        <v>0</v>
      </c>
      <c r="L71" s="2" t="s">
        <v>199</v>
      </c>
      <c r="M71" s="2">
        <v>1</v>
      </c>
      <c r="N71" s="2">
        <f t="shared" si="7"/>
        <v>0</v>
      </c>
      <c r="O71" s="2" t="s">
        <v>202</v>
      </c>
      <c r="P71" s="2"/>
      <c r="Q71" s="16"/>
      <c r="R71" s="29" t="s">
        <v>427</v>
      </c>
    </row>
    <row r="72" spans="1:22" x14ac:dyDescent="0.25">
      <c r="A72" s="2" t="s">
        <v>412</v>
      </c>
      <c r="B72" s="4" t="s">
        <v>415</v>
      </c>
      <c r="C72" s="4" t="s">
        <v>289</v>
      </c>
      <c r="D72" s="2" t="s">
        <v>275</v>
      </c>
      <c r="E72" s="2" t="s">
        <v>332</v>
      </c>
      <c r="F72" s="2">
        <v>0</v>
      </c>
      <c r="G72" s="2" t="s">
        <v>381</v>
      </c>
      <c r="H72" s="2"/>
      <c r="J72" s="3">
        <v>0.22</v>
      </c>
      <c r="K72" s="3">
        <f t="shared" si="8"/>
        <v>0</v>
      </c>
      <c r="L72" s="2" t="s">
        <v>199</v>
      </c>
      <c r="M72" s="2">
        <v>1</v>
      </c>
      <c r="N72" s="2">
        <f t="shared" si="7"/>
        <v>0</v>
      </c>
      <c r="O72" s="2" t="s">
        <v>202</v>
      </c>
      <c r="P72" s="2"/>
      <c r="Q72" s="16"/>
      <c r="R72" s="29" t="s">
        <v>430</v>
      </c>
    </row>
    <row r="73" spans="1:22" x14ac:dyDescent="0.25">
      <c r="A73" s="2" t="s">
        <v>412</v>
      </c>
      <c r="B73" s="4" t="s">
        <v>415</v>
      </c>
      <c r="C73" s="4" t="s">
        <v>289</v>
      </c>
      <c r="D73" s="2" t="s">
        <v>275</v>
      </c>
      <c r="E73" s="2" t="s">
        <v>333</v>
      </c>
      <c r="F73" s="2">
        <f>2*F72</f>
        <v>0</v>
      </c>
      <c r="G73" s="2" t="s">
        <v>381</v>
      </c>
      <c r="H73" s="2"/>
      <c r="J73" s="3">
        <v>0.11</v>
      </c>
      <c r="K73" s="3">
        <f t="shared" si="8"/>
        <v>0</v>
      </c>
      <c r="L73" s="2" t="s">
        <v>199</v>
      </c>
      <c r="M73" s="2">
        <v>1</v>
      </c>
      <c r="N73" s="2">
        <f t="shared" si="7"/>
        <v>0</v>
      </c>
      <c r="O73" s="2" t="s">
        <v>202</v>
      </c>
      <c r="P73" s="2"/>
      <c r="Q73" s="16"/>
      <c r="R73" s="29" t="s">
        <v>428</v>
      </c>
    </row>
    <row r="74" spans="1:22" x14ac:dyDescent="0.25">
      <c r="A74" s="2" t="s">
        <v>412</v>
      </c>
      <c r="B74" s="4" t="s">
        <v>415</v>
      </c>
      <c r="C74" s="4" t="s">
        <v>285</v>
      </c>
      <c r="D74" s="2" t="s">
        <v>284</v>
      </c>
      <c r="E74" s="2" t="s">
        <v>286</v>
      </c>
      <c r="F74" s="2">
        <v>0</v>
      </c>
      <c r="G74" s="2" t="s">
        <v>385</v>
      </c>
      <c r="H74" s="2"/>
      <c r="J74" s="3">
        <f>23.63/25</f>
        <v>0.94519999999999993</v>
      </c>
      <c r="K74" s="3">
        <f t="shared" si="8"/>
        <v>0</v>
      </c>
      <c r="L74" s="2" t="s">
        <v>199</v>
      </c>
      <c r="M74" s="2">
        <v>3</v>
      </c>
      <c r="N74" s="2">
        <f t="shared" si="7"/>
        <v>0</v>
      </c>
      <c r="O74" s="2" t="s">
        <v>202</v>
      </c>
      <c r="P74" s="2"/>
      <c r="Q74" s="16"/>
      <c r="R74" s="29" t="s">
        <v>425</v>
      </c>
    </row>
    <row r="75" spans="1:22" x14ac:dyDescent="0.25">
      <c r="A75" s="2" t="s">
        <v>412</v>
      </c>
      <c r="B75" s="4" t="s">
        <v>415</v>
      </c>
      <c r="C75" s="4" t="s">
        <v>288</v>
      </c>
      <c r="D75" s="2" t="s">
        <v>284</v>
      </c>
      <c r="E75" s="2" t="s">
        <v>287</v>
      </c>
      <c r="F75" s="2">
        <v>0</v>
      </c>
      <c r="G75" s="2" t="s">
        <v>385</v>
      </c>
      <c r="H75" s="2"/>
      <c r="J75" s="3">
        <f>23.63/25</f>
        <v>0.94519999999999993</v>
      </c>
      <c r="K75" s="3">
        <f t="shared" si="8"/>
        <v>0</v>
      </c>
      <c r="L75" s="2" t="s">
        <v>199</v>
      </c>
      <c r="M75" s="2">
        <v>3</v>
      </c>
      <c r="N75" s="2">
        <f t="shared" si="7"/>
        <v>0</v>
      </c>
      <c r="O75" s="2" t="s">
        <v>202</v>
      </c>
      <c r="P75" s="2"/>
      <c r="Q75" s="16"/>
      <c r="R75" s="29" t="s">
        <v>426</v>
      </c>
    </row>
    <row r="76" spans="1:22" x14ac:dyDescent="0.25">
      <c r="C76" s="15"/>
      <c r="D76" s="14"/>
      <c r="E76" s="14"/>
      <c r="F76" s="14"/>
      <c r="G76" s="14"/>
      <c r="H76" s="35"/>
      <c r="J76" s="16"/>
      <c r="K76" s="16"/>
      <c r="Q76" s="16"/>
      <c r="R76" s="35"/>
    </row>
    <row r="77" spans="1:22" x14ac:dyDescent="0.25">
      <c r="A77" s="2" t="s">
        <v>412</v>
      </c>
      <c r="B77" s="4" t="s">
        <v>416</v>
      </c>
      <c r="C77" s="4" t="s">
        <v>335</v>
      </c>
      <c r="D77" s="2" t="s">
        <v>336</v>
      </c>
      <c r="E77" s="2" t="s">
        <v>337</v>
      </c>
      <c r="F77" s="2">
        <v>2</v>
      </c>
      <c r="G77" s="2" t="s">
        <v>381</v>
      </c>
      <c r="H77" s="2"/>
      <c r="I77" s="37"/>
      <c r="J77" s="3">
        <v>0.68</v>
      </c>
      <c r="K77" s="3">
        <f>J77*F77</f>
        <v>1.36</v>
      </c>
      <c r="L77" s="2" t="s">
        <v>199</v>
      </c>
      <c r="M77" s="2">
        <v>2</v>
      </c>
      <c r="N77" s="2">
        <f t="shared" si="7"/>
        <v>4</v>
      </c>
      <c r="O77" s="2" t="s">
        <v>202</v>
      </c>
      <c r="P77" s="2"/>
      <c r="Q77" s="16"/>
      <c r="R77" s="29" t="s">
        <v>338</v>
      </c>
      <c r="S77" s="16"/>
      <c r="T77" s="16"/>
      <c r="V77" s="35"/>
    </row>
    <row r="78" spans="1:22" x14ac:dyDescent="0.25">
      <c r="A78" s="2" t="s">
        <v>412</v>
      </c>
      <c r="B78" s="4" t="s">
        <v>416</v>
      </c>
      <c r="C78" s="4" t="s">
        <v>339</v>
      </c>
      <c r="D78" s="2" t="s">
        <v>336</v>
      </c>
      <c r="E78" s="2" t="s">
        <v>340</v>
      </c>
      <c r="F78" s="2">
        <f>F77*14</f>
        <v>28</v>
      </c>
      <c r="G78" s="2" t="s">
        <v>381</v>
      </c>
      <c r="H78" s="2"/>
      <c r="I78" s="37"/>
      <c r="J78" s="3">
        <v>0.1</v>
      </c>
      <c r="K78" s="3">
        <f>J78*F78</f>
        <v>2.8000000000000003</v>
      </c>
      <c r="L78" s="2" t="s">
        <v>199</v>
      </c>
      <c r="M78" s="2">
        <v>0</v>
      </c>
      <c r="N78" s="2">
        <f t="shared" si="7"/>
        <v>0</v>
      </c>
      <c r="O78" s="2" t="s">
        <v>202</v>
      </c>
      <c r="P78" s="2"/>
      <c r="Q78" s="16"/>
      <c r="R78" s="29" t="s">
        <v>341</v>
      </c>
      <c r="S78" s="16"/>
      <c r="T78" s="16"/>
      <c r="V78" s="35"/>
    </row>
    <row r="79" spans="1:22" x14ac:dyDescent="0.25">
      <c r="A79" s="2" t="s">
        <v>412</v>
      </c>
      <c r="B79" s="4" t="s">
        <v>416</v>
      </c>
      <c r="C79" s="4" t="s">
        <v>342</v>
      </c>
      <c r="D79" s="2" t="s">
        <v>336</v>
      </c>
      <c r="E79" s="2" t="s">
        <v>343</v>
      </c>
      <c r="F79" s="2">
        <v>2</v>
      </c>
      <c r="G79" s="2" t="s">
        <v>381</v>
      </c>
      <c r="H79" s="2"/>
      <c r="I79" s="37"/>
      <c r="J79" s="3">
        <v>0.75</v>
      </c>
      <c r="K79" s="3">
        <f>J79*F79</f>
        <v>1.5</v>
      </c>
      <c r="L79" s="2" t="s">
        <v>199</v>
      </c>
      <c r="M79" s="2">
        <v>2</v>
      </c>
      <c r="N79" s="2">
        <f t="shared" si="7"/>
        <v>4</v>
      </c>
      <c r="O79" s="2" t="s">
        <v>202</v>
      </c>
      <c r="P79" s="2"/>
      <c r="Q79" s="16"/>
      <c r="R79" s="29" t="s">
        <v>344</v>
      </c>
      <c r="S79" s="16"/>
      <c r="T79" s="16"/>
      <c r="V79" s="35"/>
    </row>
    <row r="80" spans="1:22" x14ac:dyDescent="0.25">
      <c r="A80" s="2" t="s">
        <v>412</v>
      </c>
      <c r="B80" s="4" t="s">
        <v>416</v>
      </c>
      <c r="C80" s="4" t="s">
        <v>345</v>
      </c>
      <c r="D80" s="2" t="s">
        <v>336</v>
      </c>
      <c r="E80" s="2" t="s">
        <v>346</v>
      </c>
      <c r="F80" s="2">
        <f>F79*14</f>
        <v>28</v>
      </c>
      <c r="G80" s="2" t="s">
        <v>381</v>
      </c>
      <c r="H80" s="2"/>
      <c r="I80" s="37"/>
      <c r="J80" s="3">
        <v>0.1</v>
      </c>
      <c r="K80" s="3">
        <f>J80*F80</f>
        <v>2.8000000000000003</v>
      </c>
      <c r="L80" s="2" t="s">
        <v>199</v>
      </c>
      <c r="M80" s="2">
        <v>0</v>
      </c>
      <c r="N80" s="2">
        <f t="shared" si="7"/>
        <v>0</v>
      </c>
      <c r="O80" s="2" t="s">
        <v>202</v>
      </c>
      <c r="P80" s="2"/>
      <c r="Q80" s="16"/>
      <c r="R80" s="29" t="s">
        <v>347</v>
      </c>
      <c r="S80" s="16"/>
      <c r="T80" s="16"/>
      <c r="V80" s="35"/>
    </row>
    <row r="81" spans="1:18" x14ac:dyDescent="0.25">
      <c r="A81" s="2" t="s">
        <v>412</v>
      </c>
      <c r="B81" s="4" t="s">
        <v>416</v>
      </c>
      <c r="C81" s="4" t="s">
        <v>304</v>
      </c>
      <c r="D81" s="2" t="s">
        <v>406</v>
      </c>
      <c r="E81" s="2" t="s">
        <v>407</v>
      </c>
      <c r="F81" s="2">
        <f>2*4*6+2*2*2+2*4*1</f>
        <v>64</v>
      </c>
      <c r="G81" s="2" t="s">
        <v>385</v>
      </c>
      <c r="H81" s="2"/>
      <c r="I81" s="37"/>
      <c r="J81" s="3">
        <f>19/(6*25)</f>
        <v>0.12666666666666668</v>
      </c>
      <c r="K81" s="3">
        <f>J81*F81</f>
        <v>8.1066666666666674</v>
      </c>
      <c r="L81" s="2" t="s">
        <v>199</v>
      </c>
      <c r="M81" s="2">
        <v>1</v>
      </c>
      <c r="N81" s="2">
        <f t="shared" si="7"/>
        <v>64</v>
      </c>
      <c r="O81" s="2" t="s">
        <v>202</v>
      </c>
      <c r="P81" s="2"/>
      <c r="Q81" s="16"/>
      <c r="R81" s="29" t="s">
        <v>363</v>
      </c>
    </row>
    <row r="82" spans="1:18" x14ac:dyDescent="0.25">
      <c r="R82"/>
    </row>
    <row r="83" spans="1:18" x14ac:dyDescent="0.25">
      <c r="K83" s="5" t="s">
        <v>209</v>
      </c>
      <c r="N83" s="5" t="s">
        <v>209</v>
      </c>
    </row>
    <row r="84" spans="1:18" x14ac:dyDescent="0.25">
      <c r="K84" s="22">
        <f>SUM(K1:K83)</f>
        <v>4481.1269999999986</v>
      </c>
      <c r="N84" s="23">
        <f>SUM(N1:N83)</f>
        <v>2106.4</v>
      </c>
    </row>
  </sheetData>
  <hyperlinks>
    <hyperlink ref="R30" r:id="rId1"/>
    <hyperlink ref="R22" r:id="rId2"/>
    <hyperlink ref="R54" r:id="rId3"/>
    <hyperlink ref="R59" r:id="rId4"/>
    <hyperlink ref="R65" r:id="rId5"/>
    <hyperlink ref="R66" r:id="rId6"/>
    <hyperlink ref="R67" r:id="rId7"/>
    <hyperlink ref="R77" r:id="rId8"/>
    <hyperlink ref="R78" r:id="rId9"/>
    <hyperlink ref="R79" r:id="rId10"/>
    <hyperlink ref="R80" r:id="rId11"/>
    <hyperlink ref="R69" r:id="rId12"/>
    <hyperlink ref="R81" r:id="rId13"/>
    <hyperlink ref="R74" r:id="rId14"/>
    <hyperlink ref="R75" r:id="rId15"/>
    <hyperlink ref="R41" r:id="rId16"/>
    <hyperlink ref="R42" r:id="rId17"/>
    <hyperlink ref="R14" r:id="rId18"/>
    <hyperlink ref="R13" r:id="rId19"/>
    <hyperlink ref="R24" r:id="rId20"/>
    <hyperlink ref="R16" r:id="rId21"/>
    <hyperlink ref="R17" r:id="rId22"/>
    <hyperlink ref="R25" r:id="rId23"/>
    <hyperlink ref="R20" r:id="rId24"/>
    <hyperlink ref="R28" r:id="rId25"/>
    <hyperlink ref="R48" r:id="rId26"/>
  </hyperlinks>
  <pageMargins left="0.7" right="0.7" top="0.75" bottom="0.75" header="0.3" footer="0.3"/>
  <pageSetup orientation="portrait" r:id="rId2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H32" sqref="H32"/>
    </sheetView>
  </sheetViews>
  <sheetFormatPr defaultRowHeight="15" x14ac:dyDescent="0.25"/>
  <cols>
    <col min="1" max="1" width="31.85546875" bestFit="1" customWidth="1"/>
    <col min="2" max="2" width="14.7109375" bestFit="1" customWidth="1"/>
    <col min="3" max="3" width="36.28515625" bestFit="1" customWidth="1"/>
    <col min="4" max="4" width="13.7109375" bestFit="1" customWidth="1"/>
    <col min="5" max="5" width="13.7109375" style="37" customWidth="1"/>
    <col min="6" max="6" width="53.42578125" customWidth="1"/>
    <col min="7" max="7" width="1.42578125" customWidth="1"/>
    <col min="8" max="8" width="11.140625" bestFit="1" customWidth="1"/>
    <col min="9" max="9" width="12" bestFit="1" customWidth="1"/>
    <col min="10" max="10" width="1.7109375" customWidth="1"/>
    <col min="11" max="11" width="64.140625" bestFit="1" customWidth="1"/>
  </cols>
  <sheetData>
    <row r="1" spans="1:11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380</v>
      </c>
      <c r="F1" s="25" t="s">
        <v>1</v>
      </c>
      <c r="H1" s="26" t="s">
        <v>205</v>
      </c>
      <c r="I1" s="26" t="s">
        <v>206</v>
      </c>
      <c r="K1" s="25" t="s">
        <v>365</v>
      </c>
    </row>
    <row r="3" spans="1:11" x14ac:dyDescent="0.25">
      <c r="A3" s="4" t="s">
        <v>78</v>
      </c>
      <c r="B3" s="2" t="s">
        <v>71</v>
      </c>
      <c r="C3" s="2" t="s">
        <v>2</v>
      </c>
      <c r="D3" s="2">
        <v>2</v>
      </c>
      <c r="E3" s="2" t="s">
        <v>381</v>
      </c>
      <c r="F3" s="2" t="s">
        <v>225</v>
      </c>
      <c r="H3" s="3">
        <v>15</v>
      </c>
      <c r="I3" s="3">
        <f>D3*H3</f>
        <v>30</v>
      </c>
      <c r="K3" s="29"/>
    </row>
    <row r="4" spans="1:11" x14ac:dyDescent="0.25">
      <c r="A4" s="4" t="s">
        <v>127</v>
      </c>
      <c r="B4" s="2" t="s">
        <v>74</v>
      </c>
      <c r="C4" s="2">
        <v>530</v>
      </c>
      <c r="D4" s="2">
        <v>3</v>
      </c>
      <c r="E4" s="2" t="s">
        <v>382</v>
      </c>
      <c r="F4" s="2" t="s">
        <v>79</v>
      </c>
      <c r="H4" s="3">
        <v>44.95</v>
      </c>
      <c r="I4" s="3">
        <f>D4*H4</f>
        <v>134.85000000000002</v>
      </c>
      <c r="K4" s="29" t="s">
        <v>366</v>
      </c>
    </row>
    <row r="5" spans="1:11" x14ac:dyDescent="0.25">
      <c r="A5" s="2" t="s">
        <v>111</v>
      </c>
      <c r="B5" s="2" t="s">
        <v>71</v>
      </c>
      <c r="C5" s="2" t="s">
        <v>2</v>
      </c>
      <c r="D5" s="2">
        <v>1</v>
      </c>
      <c r="E5" s="2" t="s">
        <v>381</v>
      </c>
      <c r="F5" s="2" t="s">
        <v>303</v>
      </c>
      <c r="H5" s="3">
        <v>200</v>
      </c>
      <c r="I5" s="3">
        <f>D5*H5</f>
        <v>200</v>
      </c>
      <c r="K5" s="29"/>
    </row>
    <row r="6" spans="1:11" x14ac:dyDescent="0.25">
      <c r="A6" s="2" t="s">
        <v>293</v>
      </c>
      <c r="B6" s="2" t="s">
        <v>74</v>
      </c>
      <c r="C6" s="2">
        <v>243</v>
      </c>
      <c r="D6" s="2">
        <v>6</v>
      </c>
      <c r="E6" s="2" t="s">
        <v>382</v>
      </c>
      <c r="F6" s="2" t="s">
        <v>112</v>
      </c>
      <c r="H6" s="3">
        <v>8.35</v>
      </c>
      <c r="I6" s="3">
        <f>D6*H6</f>
        <v>50.099999999999994</v>
      </c>
      <c r="K6" s="29" t="s">
        <v>367</v>
      </c>
    </row>
    <row r="7" spans="1:11" x14ac:dyDescent="0.25">
      <c r="A7" s="2" t="s">
        <v>294</v>
      </c>
      <c r="B7" s="2" t="s">
        <v>74</v>
      </c>
      <c r="C7" s="2">
        <v>530</v>
      </c>
      <c r="D7" s="2">
        <v>1</v>
      </c>
      <c r="E7" s="2" t="s">
        <v>382</v>
      </c>
      <c r="F7" s="2" t="s">
        <v>79</v>
      </c>
      <c r="H7" s="3">
        <v>44.95</v>
      </c>
      <c r="I7" s="3">
        <f>D7*H7</f>
        <v>44.95</v>
      </c>
      <c r="K7" s="29" t="s">
        <v>366</v>
      </c>
    </row>
    <row r="9" spans="1:11" x14ac:dyDescent="0.25">
      <c r="A9" s="2" t="s">
        <v>119</v>
      </c>
      <c r="B9" s="2" t="s">
        <v>118</v>
      </c>
      <c r="C9" s="2" t="s">
        <v>120</v>
      </c>
      <c r="D9" s="2">
        <v>1</v>
      </c>
      <c r="E9" s="2" t="s">
        <v>381</v>
      </c>
      <c r="F9" s="2" t="s">
        <v>121</v>
      </c>
      <c r="H9" s="3">
        <v>158.5</v>
      </c>
      <c r="I9" s="3">
        <f>H9*D9</f>
        <v>158.5</v>
      </c>
      <c r="K9" s="29" t="s">
        <v>379</v>
      </c>
    </row>
    <row r="10" spans="1:11" x14ac:dyDescent="0.25">
      <c r="A10" s="2" t="s">
        <v>69</v>
      </c>
      <c r="B10" s="2" t="s">
        <v>70</v>
      </c>
      <c r="C10" s="2"/>
      <c r="D10" s="2">
        <v>1</v>
      </c>
      <c r="E10" s="2" t="s">
        <v>381</v>
      </c>
      <c r="F10" s="2"/>
      <c r="H10" s="3">
        <v>48</v>
      </c>
      <c r="I10" s="3">
        <f>H10*D10</f>
        <v>48</v>
      </c>
      <c r="K10" s="29"/>
    </row>
    <row r="11" spans="1:11" x14ac:dyDescent="0.25">
      <c r="A11" s="2" t="s">
        <v>113</v>
      </c>
      <c r="B11" s="2"/>
      <c r="C11" s="2"/>
      <c r="D11" s="2">
        <v>1</v>
      </c>
      <c r="E11" s="2" t="s">
        <v>381</v>
      </c>
      <c r="F11" s="2" t="s">
        <v>125</v>
      </c>
      <c r="H11" s="3">
        <v>10.99</v>
      </c>
      <c r="I11" s="3">
        <f>D11*H11</f>
        <v>10.99</v>
      </c>
      <c r="K11" s="29" t="s">
        <v>305</v>
      </c>
    </row>
    <row r="13" spans="1:11" x14ac:dyDescent="0.25">
      <c r="A13" s="2" t="s">
        <v>128</v>
      </c>
      <c r="B13" s="2"/>
      <c r="C13" s="2"/>
      <c r="D13" s="2">
        <v>1</v>
      </c>
      <c r="E13" s="2" t="s">
        <v>381</v>
      </c>
      <c r="F13" s="2" t="s">
        <v>302</v>
      </c>
      <c r="H13" s="3">
        <v>575</v>
      </c>
      <c r="I13" s="3">
        <f>D13*H13</f>
        <v>575</v>
      </c>
      <c r="K13" s="29"/>
    </row>
    <row r="14" spans="1:11" x14ac:dyDescent="0.25">
      <c r="A14" s="2" t="s">
        <v>297</v>
      </c>
      <c r="B14" s="2" t="s">
        <v>74</v>
      </c>
      <c r="C14" s="2">
        <v>543</v>
      </c>
      <c r="D14" s="2">
        <v>3</v>
      </c>
      <c r="E14" s="2" t="s">
        <v>382</v>
      </c>
      <c r="F14" s="2" t="s">
        <v>298</v>
      </c>
      <c r="H14" s="3">
        <v>9.25</v>
      </c>
      <c r="I14" s="3">
        <f>D14*H14</f>
        <v>27.75</v>
      </c>
      <c r="K14" s="29"/>
    </row>
    <row r="15" spans="1:11" x14ac:dyDescent="0.25">
      <c r="A15" s="2" t="s">
        <v>296</v>
      </c>
      <c r="B15" s="2" t="s">
        <v>74</v>
      </c>
      <c r="C15" s="2">
        <v>530</v>
      </c>
      <c r="D15" s="2">
        <v>1</v>
      </c>
      <c r="E15" s="2" t="s">
        <v>382</v>
      </c>
      <c r="F15" s="2" t="s">
        <v>295</v>
      </c>
      <c r="H15" s="3">
        <v>44.95</v>
      </c>
      <c r="I15" s="3">
        <f>D15*H15</f>
        <v>44.95</v>
      </c>
      <c r="K15" s="29"/>
    </row>
    <row r="17" spans="1:11" x14ac:dyDescent="0.25">
      <c r="A17" s="38" t="s">
        <v>369</v>
      </c>
    </row>
    <row r="18" spans="1:11" x14ac:dyDescent="0.25">
      <c r="A18" s="2" t="s">
        <v>72</v>
      </c>
      <c r="B18" s="2" t="s">
        <v>74</v>
      </c>
      <c r="C18" s="2">
        <v>2000</v>
      </c>
      <c r="D18" s="2">
        <v>1</v>
      </c>
      <c r="E18" s="2" t="s">
        <v>371</v>
      </c>
      <c r="F18" s="2"/>
      <c r="H18" s="3">
        <v>104.95</v>
      </c>
      <c r="I18" s="3">
        <f t="shared" ref="I18:I25" si="0">H18*D18</f>
        <v>104.95</v>
      </c>
      <c r="K18" s="29" t="s">
        <v>368</v>
      </c>
    </row>
    <row r="19" spans="1:11" x14ac:dyDescent="0.25">
      <c r="A19" s="2" t="s">
        <v>76</v>
      </c>
      <c r="B19" s="2" t="s">
        <v>74</v>
      </c>
      <c r="C19" s="2">
        <v>2060</v>
      </c>
      <c r="D19" s="2">
        <v>1</v>
      </c>
      <c r="E19" s="2" t="s">
        <v>383</v>
      </c>
      <c r="F19" s="2"/>
      <c r="H19" s="3">
        <v>44.95</v>
      </c>
      <c r="I19" s="3">
        <f t="shared" si="0"/>
        <v>44.95</v>
      </c>
      <c r="K19" s="29" t="s">
        <v>370</v>
      </c>
    </row>
    <row r="20" spans="1:11" x14ac:dyDescent="0.25">
      <c r="A20" s="2" t="s">
        <v>115</v>
      </c>
      <c r="B20" s="2" t="s">
        <v>74</v>
      </c>
      <c r="C20" s="2">
        <v>1580</v>
      </c>
      <c r="D20" s="2">
        <v>10</v>
      </c>
      <c r="E20" s="2" t="s">
        <v>382</v>
      </c>
      <c r="F20" s="2"/>
      <c r="H20" s="3">
        <v>5.75</v>
      </c>
      <c r="I20" s="3">
        <f t="shared" si="0"/>
        <v>57.5</v>
      </c>
      <c r="K20" s="29" t="s">
        <v>378</v>
      </c>
    </row>
    <row r="21" spans="1:11" x14ac:dyDescent="0.25">
      <c r="A21" s="4" t="s">
        <v>73</v>
      </c>
      <c r="B21" s="2" t="s">
        <v>74</v>
      </c>
      <c r="C21" s="2">
        <v>579</v>
      </c>
      <c r="D21" s="2">
        <v>10</v>
      </c>
      <c r="E21" s="2" t="s">
        <v>382</v>
      </c>
      <c r="F21" s="2"/>
      <c r="H21" s="3">
        <v>4.75</v>
      </c>
      <c r="I21" s="3">
        <f t="shared" si="0"/>
        <v>47.5</v>
      </c>
      <c r="K21" s="29" t="s">
        <v>372</v>
      </c>
    </row>
    <row r="22" spans="1:11" x14ac:dyDescent="0.25">
      <c r="A22" s="4" t="s">
        <v>116</v>
      </c>
      <c r="B22" s="2" t="s">
        <v>74</v>
      </c>
      <c r="C22" s="2">
        <v>1678</v>
      </c>
      <c r="D22" s="2">
        <v>10</v>
      </c>
      <c r="E22" s="2" t="s">
        <v>382</v>
      </c>
      <c r="F22" s="2"/>
      <c r="H22" s="3">
        <v>3.9</v>
      </c>
      <c r="I22" s="3">
        <f t="shared" si="0"/>
        <v>39</v>
      </c>
      <c r="K22" s="29" t="s">
        <v>373</v>
      </c>
    </row>
    <row r="23" spans="1:11" s="37" customFormat="1" x14ac:dyDescent="0.25">
      <c r="A23" s="4" t="s">
        <v>374</v>
      </c>
      <c r="B23" s="2" t="s">
        <v>74</v>
      </c>
      <c r="C23" s="2">
        <v>584</v>
      </c>
      <c r="D23" s="2">
        <v>1</v>
      </c>
      <c r="E23" s="2" t="s">
        <v>381</v>
      </c>
      <c r="F23" s="2" t="s">
        <v>384</v>
      </c>
      <c r="H23" s="3">
        <v>29.95</v>
      </c>
      <c r="I23" s="3">
        <f t="shared" si="0"/>
        <v>29.95</v>
      </c>
      <c r="K23" s="29" t="s">
        <v>375</v>
      </c>
    </row>
    <row r="24" spans="1:11" x14ac:dyDescent="0.25">
      <c r="A24" s="4" t="s">
        <v>117</v>
      </c>
      <c r="B24" s="2" t="s">
        <v>74</v>
      </c>
      <c r="C24" s="2">
        <v>581</v>
      </c>
      <c r="D24" s="2">
        <v>5</v>
      </c>
      <c r="E24" s="2" t="s">
        <v>381</v>
      </c>
      <c r="F24" s="2" t="s">
        <v>376</v>
      </c>
      <c r="H24" s="3">
        <v>7.95</v>
      </c>
      <c r="I24" s="3">
        <f t="shared" si="0"/>
        <v>39.75</v>
      </c>
      <c r="K24" s="29" t="s">
        <v>377</v>
      </c>
    </row>
    <row r="25" spans="1:11" x14ac:dyDescent="0.25">
      <c r="A25" s="4" t="s">
        <v>75</v>
      </c>
      <c r="B25" s="2"/>
      <c r="C25" s="2"/>
      <c r="D25" s="2">
        <v>1</v>
      </c>
      <c r="E25" s="2" t="s">
        <v>381</v>
      </c>
      <c r="F25" s="2" t="s">
        <v>122</v>
      </c>
      <c r="H25" s="3">
        <v>300</v>
      </c>
      <c r="I25" s="3">
        <f t="shared" si="0"/>
        <v>300</v>
      </c>
      <c r="K25" s="29"/>
    </row>
    <row r="27" spans="1:11" x14ac:dyDescent="0.25">
      <c r="A27" s="2" t="s">
        <v>80</v>
      </c>
      <c r="B27" s="2"/>
      <c r="C27" s="2" t="s">
        <v>270</v>
      </c>
      <c r="D27" s="2">
        <v>1</v>
      </c>
      <c r="E27" s="2" t="s">
        <v>381</v>
      </c>
      <c r="F27" s="2" t="s">
        <v>230</v>
      </c>
      <c r="H27" s="3">
        <v>46.25</v>
      </c>
      <c r="I27" s="3">
        <f>H27*D27</f>
        <v>46.25</v>
      </c>
      <c r="J27" s="37"/>
      <c r="K27" s="29"/>
    </row>
    <row r="28" spans="1:11" x14ac:dyDescent="0.25">
      <c r="A28" s="2" t="s">
        <v>80</v>
      </c>
      <c r="B28" s="2"/>
      <c r="C28" s="2" t="s">
        <v>434</v>
      </c>
      <c r="D28" s="2">
        <v>2</v>
      </c>
      <c r="E28" s="2" t="s">
        <v>381</v>
      </c>
      <c r="F28" s="2" t="s">
        <v>231</v>
      </c>
      <c r="H28" s="3">
        <v>11.56</v>
      </c>
      <c r="I28" s="3">
        <f>H28*D28</f>
        <v>23.12</v>
      </c>
      <c r="J28" s="37"/>
      <c r="K28" s="29"/>
    </row>
    <row r="30" spans="1:11" x14ac:dyDescent="0.25">
      <c r="H30" s="38" t="s">
        <v>209</v>
      </c>
    </row>
    <row r="31" spans="1:11" x14ac:dyDescent="0.25">
      <c r="H31" s="22">
        <f>SUM(H1:H30)</f>
        <v>1719.9500000000003</v>
      </c>
    </row>
    <row r="50" spans="1:9" x14ac:dyDescent="0.25">
      <c r="F50" s="32"/>
    </row>
    <row r="51" spans="1:9" x14ac:dyDescent="0.25">
      <c r="I51" s="5" t="s">
        <v>209</v>
      </c>
    </row>
    <row r="52" spans="1:9" x14ac:dyDescent="0.25">
      <c r="A52" s="15"/>
      <c r="I52" s="22">
        <f>SUM(I2:I25)</f>
        <v>1988.6900000000003</v>
      </c>
    </row>
  </sheetData>
  <hyperlinks>
    <hyperlink ref="K11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42" sqref="J42"/>
    </sheetView>
  </sheetViews>
  <sheetFormatPr defaultRowHeight="15" x14ac:dyDescent="0.25"/>
  <cols>
    <col min="1" max="1" width="25.5703125" bestFit="1" customWidth="1"/>
    <col min="2" max="2" width="15.42578125" bestFit="1" customWidth="1"/>
    <col min="3" max="3" width="31.85546875" bestFit="1" customWidth="1"/>
    <col min="5" max="5" width="21.28515625" customWidth="1"/>
    <col min="6" max="6" width="1.7109375" style="37" customWidth="1"/>
    <col min="7" max="7" width="14.5703125" bestFit="1" customWidth="1"/>
    <col min="8" max="8" width="14.85546875" customWidth="1"/>
    <col min="9" max="9" width="1.7109375" customWidth="1"/>
    <col min="10" max="10" width="24.140625" style="37" customWidth="1"/>
  </cols>
  <sheetData>
    <row r="1" spans="1:10" ht="32.25" thickBot="1" x14ac:dyDescent="0.3">
      <c r="A1" s="25" t="s">
        <v>0</v>
      </c>
      <c r="B1" s="25" t="s">
        <v>20</v>
      </c>
      <c r="C1" s="25" t="s">
        <v>21</v>
      </c>
      <c r="D1" s="25" t="s">
        <v>18</v>
      </c>
      <c r="E1" s="25" t="s">
        <v>1</v>
      </c>
      <c r="G1" s="26" t="s">
        <v>205</v>
      </c>
      <c r="H1" s="26" t="s">
        <v>206</v>
      </c>
      <c r="J1" s="25" t="s">
        <v>365</v>
      </c>
    </row>
    <row r="2" spans="1:10" s="37" customFormat="1" x14ac:dyDescent="0.25">
      <c r="A2" s="38" t="s">
        <v>399</v>
      </c>
      <c r="J2" s="39"/>
    </row>
    <row r="3" spans="1:10" x14ac:dyDescent="0.25">
      <c r="A3" s="2" t="s">
        <v>25</v>
      </c>
      <c r="B3" s="2" t="s">
        <v>26</v>
      </c>
      <c r="C3" s="2" t="s">
        <v>27</v>
      </c>
      <c r="D3" s="2">
        <v>1</v>
      </c>
      <c r="E3" s="2"/>
      <c r="G3" s="3">
        <v>1300</v>
      </c>
      <c r="H3" s="3">
        <f t="shared" ref="H3:H26" si="0">G3*D3</f>
        <v>1300</v>
      </c>
      <c r="J3" s="29"/>
    </row>
    <row r="4" spans="1:10" x14ac:dyDescent="0.25">
      <c r="A4" s="2" t="s">
        <v>28</v>
      </c>
      <c r="B4" s="2" t="s">
        <v>131</v>
      </c>
      <c r="C4" s="12" t="s">
        <v>132</v>
      </c>
      <c r="D4" s="2">
        <v>3</v>
      </c>
      <c r="E4" s="2"/>
      <c r="G4" s="3">
        <v>13</v>
      </c>
      <c r="H4" s="3">
        <f t="shared" si="0"/>
        <v>39</v>
      </c>
      <c r="J4" s="29"/>
    </row>
    <row r="5" spans="1:10" x14ac:dyDescent="0.25">
      <c r="A5" s="2" t="s">
        <v>29</v>
      </c>
      <c r="B5" s="4" t="s">
        <v>30</v>
      </c>
      <c r="C5" s="2" t="s">
        <v>31</v>
      </c>
      <c r="D5" s="4">
        <v>1</v>
      </c>
      <c r="E5" s="2"/>
      <c r="G5" s="3">
        <v>37</v>
      </c>
      <c r="H5" s="3">
        <f t="shared" si="0"/>
        <v>37</v>
      </c>
      <c r="J5" s="29"/>
    </row>
    <row r="6" spans="1:10" x14ac:dyDescent="0.25">
      <c r="A6" s="2" t="s">
        <v>32</v>
      </c>
      <c r="B6" s="4" t="s">
        <v>134</v>
      </c>
      <c r="C6" s="12" t="s">
        <v>133</v>
      </c>
      <c r="D6" s="4">
        <v>1</v>
      </c>
      <c r="E6" s="2"/>
      <c r="G6" s="3">
        <v>9.11</v>
      </c>
      <c r="H6" s="3">
        <f t="shared" si="0"/>
        <v>9.11</v>
      </c>
      <c r="J6" s="29"/>
    </row>
    <row r="7" spans="1:10" x14ac:dyDescent="0.25">
      <c r="J7" s="39"/>
    </row>
    <row r="8" spans="1:10" s="37" customFormat="1" x14ac:dyDescent="0.25">
      <c r="A8" s="38" t="s">
        <v>398</v>
      </c>
      <c r="J8" s="39"/>
    </row>
    <row r="9" spans="1:10" x14ac:dyDescent="0.25">
      <c r="A9" s="2" t="s">
        <v>214</v>
      </c>
      <c r="B9" s="2" t="s">
        <v>130</v>
      </c>
      <c r="C9" s="2" t="s">
        <v>217</v>
      </c>
      <c r="D9" s="2">
        <v>1</v>
      </c>
      <c r="E9" s="2"/>
      <c r="G9" s="3">
        <v>399.99</v>
      </c>
      <c r="H9" s="3">
        <f>G9*D9</f>
        <v>399.99</v>
      </c>
      <c r="J9" s="29"/>
    </row>
    <row r="10" spans="1:10" x14ac:dyDescent="0.25">
      <c r="A10" s="2" t="s">
        <v>22</v>
      </c>
      <c r="B10" s="2" t="s">
        <v>130</v>
      </c>
      <c r="C10" s="2" t="s">
        <v>218</v>
      </c>
      <c r="D10" s="4">
        <v>1</v>
      </c>
      <c r="E10" s="2"/>
      <c r="G10" s="10">
        <v>69.989999999999995</v>
      </c>
      <c r="H10" s="11">
        <f>G10*D10</f>
        <v>69.989999999999995</v>
      </c>
      <c r="J10" s="29"/>
    </row>
    <row r="11" spans="1:10" x14ac:dyDescent="0.25">
      <c r="J11" s="39"/>
    </row>
    <row r="12" spans="1:10" x14ac:dyDescent="0.25">
      <c r="A12" s="5" t="s">
        <v>387</v>
      </c>
      <c r="J12" s="39"/>
    </row>
    <row r="13" spans="1:10" s="37" customFormat="1" x14ac:dyDescent="0.25">
      <c r="A13" s="4" t="s">
        <v>395</v>
      </c>
      <c r="B13" s="4"/>
      <c r="C13" s="4"/>
      <c r="D13" s="4"/>
      <c r="E13" s="2"/>
      <c r="G13" s="10"/>
      <c r="H13" s="3"/>
      <c r="J13" s="29"/>
    </row>
    <row r="14" spans="1:10" x14ac:dyDescent="0.25">
      <c r="A14" s="4" t="s">
        <v>44</v>
      </c>
      <c r="B14" s="4" t="s">
        <v>264</v>
      </c>
      <c r="C14" s="4" t="s">
        <v>268</v>
      </c>
      <c r="D14" s="4">
        <v>1</v>
      </c>
      <c r="E14" s="2" t="s">
        <v>267</v>
      </c>
      <c r="G14" s="10">
        <v>153.99</v>
      </c>
      <c r="H14" s="3">
        <f>G14*D14</f>
        <v>153.99</v>
      </c>
      <c r="J14" s="29"/>
    </row>
    <row r="15" spans="1:10" x14ac:dyDescent="0.25">
      <c r="A15" s="4" t="s">
        <v>269</v>
      </c>
      <c r="B15" s="4" t="s">
        <v>264</v>
      </c>
      <c r="C15" s="4"/>
      <c r="D15" s="2">
        <v>1</v>
      </c>
      <c r="E15" s="2"/>
      <c r="G15" s="3">
        <v>40</v>
      </c>
      <c r="H15" s="3">
        <f>G15*D15</f>
        <v>40</v>
      </c>
      <c r="J15" s="29"/>
    </row>
    <row r="16" spans="1:10" x14ac:dyDescent="0.25">
      <c r="A16" s="15"/>
      <c r="B16" s="15"/>
      <c r="C16" s="15"/>
      <c r="D16" s="14"/>
      <c r="E16" s="14"/>
      <c r="G16" s="16"/>
      <c r="H16" s="16"/>
      <c r="J16" s="35"/>
    </row>
    <row r="17" spans="1:10" x14ac:dyDescent="0.25">
      <c r="A17" s="34" t="s">
        <v>392</v>
      </c>
      <c r="B17" s="15"/>
      <c r="C17" s="15"/>
      <c r="D17" s="14"/>
      <c r="E17" s="14"/>
      <c r="G17" s="16"/>
      <c r="H17" s="16"/>
      <c r="J17" s="35"/>
    </row>
    <row r="18" spans="1:10" x14ac:dyDescent="0.25">
      <c r="A18" s="4" t="s">
        <v>306</v>
      </c>
      <c r="B18" s="4"/>
      <c r="C18" s="4" t="s">
        <v>307</v>
      </c>
      <c r="D18" s="4">
        <v>3</v>
      </c>
      <c r="E18" s="2"/>
      <c r="G18" s="10">
        <v>3</v>
      </c>
      <c r="H18" s="3">
        <f t="shared" ref="H18:H22" si="1">G18*D18</f>
        <v>9</v>
      </c>
      <c r="J18" s="29"/>
    </row>
    <row r="19" spans="1:10" x14ac:dyDescent="0.25">
      <c r="A19" s="4" t="s">
        <v>308</v>
      </c>
      <c r="B19" s="4"/>
      <c r="C19" s="4" t="s">
        <v>309</v>
      </c>
      <c r="D19" s="4">
        <v>34</v>
      </c>
      <c r="E19" s="2"/>
      <c r="G19" s="10">
        <v>0.9</v>
      </c>
      <c r="H19" s="3">
        <f t="shared" si="1"/>
        <v>30.6</v>
      </c>
      <c r="J19" s="29"/>
    </row>
    <row r="20" spans="1:10" x14ac:dyDescent="0.25">
      <c r="A20" s="4" t="s">
        <v>310</v>
      </c>
      <c r="B20" s="4"/>
      <c r="C20" s="4" t="s">
        <v>311</v>
      </c>
      <c r="D20" s="4">
        <v>4</v>
      </c>
      <c r="E20" s="2"/>
      <c r="G20" s="10">
        <f>10.4/4</f>
        <v>2.6</v>
      </c>
      <c r="H20" s="3">
        <f t="shared" si="1"/>
        <v>10.4</v>
      </c>
      <c r="J20" s="29" t="s">
        <v>317</v>
      </c>
    </row>
    <row r="21" spans="1:10" x14ac:dyDescent="0.25">
      <c r="A21" s="4" t="s">
        <v>312</v>
      </c>
      <c r="B21" s="4"/>
      <c r="C21" s="4" t="s">
        <v>313</v>
      </c>
      <c r="D21" s="4">
        <v>4</v>
      </c>
      <c r="E21" s="2"/>
      <c r="G21" s="10">
        <f>15.2/4</f>
        <v>3.8</v>
      </c>
      <c r="H21" s="3">
        <f t="shared" si="1"/>
        <v>15.2</v>
      </c>
      <c r="J21" s="29" t="s">
        <v>316</v>
      </c>
    </row>
    <row r="22" spans="1:10" x14ac:dyDescent="0.25">
      <c r="A22" s="4" t="s">
        <v>314</v>
      </c>
      <c r="B22" s="4"/>
      <c r="C22" s="4" t="s">
        <v>315</v>
      </c>
      <c r="D22" s="4">
        <v>1</v>
      </c>
      <c r="E22" s="2"/>
      <c r="G22" s="10">
        <v>10.99</v>
      </c>
      <c r="H22" s="3">
        <f t="shared" si="1"/>
        <v>10.99</v>
      </c>
      <c r="J22" s="29" t="s">
        <v>318</v>
      </c>
    </row>
    <row r="23" spans="1:10" s="37" customFormat="1" x14ac:dyDescent="0.25">
      <c r="A23" s="4" t="s">
        <v>393</v>
      </c>
      <c r="B23" s="4"/>
      <c r="C23" s="4"/>
      <c r="D23" s="4">
        <v>3</v>
      </c>
      <c r="E23" s="2"/>
      <c r="G23" s="10"/>
      <c r="H23" s="3">
        <f t="shared" ref="H23" si="2">G23*D23</f>
        <v>0</v>
      </c>
      <c r="J23" s="29"/>
    </row>
    <row r="24" spans="1:10" s="37" customFormat="1" x14ac:dyDescent="0.25">
      <c r="J24" s="39"/>
    </row>
    <row r="25" spans="1:10" s="37" customFormat="1" x14ac:dyDescent="0.25">
      <c r="A25" s="38" t="s">
        <v>396</v>
      </c>
      <c r="J25" s="39"/>
    </row>
    <row r="26" spans="1:10" x14ac:dyDescent="0.25">
      <c r="A26" s="2" t="s">
        <v>33</v>
      </c>
      <c r="B26" s="4" t="s">
        <v>34</v>
      </c>
      <c r="C26" s="2" t="s">
        <v>35</v>
      </c>
      <c r="D26" s="2">
        <v>1</v>
      </c>
      <c r="E26" s="2"/>
      <c r="G26" s="3">
        <v>219</v>
      </c>
      <c r="H26" s="3">
        <f t="shared" si="0"/>
        <v>219</v>
      </c>
      <c r="J26" s="29"/>
    </row>
    <row r="27" spans="1:10" x14ac:dyDescent="0.25">
      <c r="A27" s="4" t="s">
        <v>39</v>
      </c>
      <c r="B27" s="2" t="s">
        <v>40</v>
      </c>
      <c r="C27" s="12" t="s">
        <v>41</v>
      </c>
      <c r="D27" s="2">
        <v>3</v>
      </c>
      <c r="E27" s="2" t="s">
        <v>226</v>
      </c>
      <c r="G27" s="3">
        <v>29.95</v>
      </c>
      <c r="H27" s="3">
        <f>G27*D27</f>
        <v>89.85</v>
      </c>
      <c r="J27" s="29"/>
    </row>
    <row r="28" spans="1:10" x14ac:dyDescent="0.25">
      <c r="A28" s="4" t="s">
        <v>42</v>
      </c>
      <c r="B28" s="4" t="s">
        <v>40</v>
      </c>
      <c r="C28" s="2" t="s">
        <v>43</v>
      </c>
      <c r="D28" s="4">
        <v>2</v>
      </c>
      <c r="E28" s="2" t="s">
        <v>226</v>
      </c>
      <c r="G28" s="10">
        <v>99.95</v>
      </c>
      <c r="H28" s="3">
        <f>G28*D28</f>
        <v>199.9</v>
      </c>
      <c r="J28" s="29"/>
    </row>
    <row r="29" spans="1:10" s="37" customFormat="1" x14ac:dyDescent="0.25">
      <c r="A29" s="4" t="s">
        <v>400</v>
      </c>
      <c r="B29" s="4"/>
      <c r="C29" s="2"/>
      <c r="D29" s="4"/>
      <c r="E29" s="2"/>
      <c r="G29" s="10"/>
      <c r="H29" s="3"/>
      <c r="J29" s="29"/>
    </row>
    <row r="30" spans="1:10" x14ac:dyDescent="0.25">
      <c r="A30" s="15"/>
      <c r="B30" s="15"/>
      <c r="C30" s="15"/>
      <c r="D30" s="14"/>
      <c r="E30" s="14"/>
      <c r="G30" s="16"/>
      <c r="J30" s="35"/>
    </row>
    <row r="31" spans="1:10" s="37" customFormat="1" x14ac:dyDescent="0.25">
      <c r="A31" s="34" t="s">
        <v>397</v>
      </c>
      <c r="B31" s="15"/>
      <c r="C31" s="15"/>
      <c r="D31" s="14"/>
      <c r="E31" s="14"/>
      <c r="G31" s="16"/>
      <c r="J31" s="35"/>
    </row>
    <row r="32" spans="1:10" x14ac:dyDescent="0.25">
      <c r="A32" s="2" t="s">
        <v>36</v>
      </c>
      <c r="B32" s="2" t="s">
        <v>37</v>
      </c>
      <c r="C32" s="2" t="s">
        <v>38</v>
      </c>
      <c r="D32" s="2">
        <v>1</v>
      </c>
      <c r="E32" s="2"/>
      <c r="G32" s="3">
        <v>24.95</v>
      </c>
      <c r="H32" s="3">
        <f>G32*D32</f>
        <v>24.95</v>
      </c>
      <c r="J32" s="29"/>
    </row>
    <row r="33" spans="1:10" x14ac:dyDescent="0.25">
      <c r="A33" s="2" t="s">
        <v>23</v>
      </c>
      <c r="B33" s="2" t="s">
        <v>104</v>
      </c>
      <c r="C33" s="2" t="s">
        <v>24</v>
      </c>
      <c r="D33" s="2">
        <v>1</v>
      </c>
      <c r="E33" s="2"/>
      <c r="G33" s="3">
        <v>119.99</v>
      </c>
      <c r="H33" s="3">
        <f>G33*D33</f>
        <v>119.99</v>
      </c>
      <c r="J33" s="29"/>
    </row>
    <row r="34" spans="1:10" s="37" customFormat="1" x14ac:dyDescent="0.25">
      <c r="A34" s="14"/>
      <c r="B34" s="14"/>
      <c r="C34" s="14"/>
      <c r="D34" s="14"/>
      <c r="E34" s="14"/>
      <c r="G34" s="16"/>
      <c r="H34" s="16"/>
      <c r="J34" s="14"/>
    </row>
    <row r="35" spans="1:10" s="37" customFormat="1" x14ac:dyDescent="0.25">
      <c r="A35" s="14"/>
      <c r="B35" s="14"/>
      <c r="C35" s="14"/>
      <c r="D35" s="14"/>
      <c r="E35" s="14"/>
      <c r="G35" s="16"/>
      <c r="H35" s="16"/>
      <c r="J35" s="14"/>
    </row>
    <row r="36" spans="1:10" x14ac:dyDescent="0.25">
      <c r="A36" s="15"/>
      <c r="B36" s="15"/>
      <c r="C36" s="15"/>
      <c r="D36" s="14"/>
      <c r="E36" s="14"/>
      <c r="G36" s="16"/>
      <c r="H36" s="5" t="s">
        <v>209</v>
      </c>
      <c r="J36" s="14"/>
    </row>
    <row r="37" spans="1:10" x14ac:dyDescent="0.25">
      <c r="H37" s="22">
        <f>SUM(H9:H30)</f>
        <v>1248.9100000000001</v>
      </c>
    </row>
  </sheetData>
  <hyperlinks>
    <hyperlink ref="J20" r:id="rId1"/>
    <hyperlink ref="J21" r:id="rId2"/>
    <hyperlink ref="J22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Sheet</vt:lpstr>
      <vt:lpstr>Parts List</vt:lpstr>
      <vt:lpstr> Flight Systems and Standards</vt:lpstr>
      <vt:lpstr>Materials Consumables</vt:lpstr>
      <vt:lpstr>Ground Support Equip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 Taylor</dc:creator>
  <cp:lastModifiedBy>Chris Regan</cp:lastModifiedBy>
  <dcterms:created xsi:type="dcterms:W3CDTF">2013-07-31T15:06:08Z</dcterms:created>
  <dcterms:modified xsi:type="dcterms:W3CDTF">2015-04-10T23:34:05Z</dcterms:modified>
</cp:coreProperties>
</file>