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4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yanlei/ryanlei/Data/AVM/avm-ctc/tools/convexhull_framework/bin/"/>
    </mc:Choice>
  </mc:AlternateContent>
  <xr:revisionPtr revIDLastSave="0" documentId="13_ncr:1_{7F06DFD4-3F80-384C-9486-5071924AC9DF}" xr6:coauthVersionLast="47" xr6:coauthVersionMax="47" xr10:uidLastSave="{00000000-0000-0000-0000-000000000000}"/>
  <bookViews>
    <workbookView xWindow="0" yWindow="760" windowWidth="34560" windowHeight="20060" activeTab="12" xr2:uid="{00000000-000D-0000-FFFF-FFFF00000000}"/>
  </bookViews>
  <sheets>
    <sheet name="Summary" sheetId="1" r:id="rId1"/>
    <sheet name="Summary (Full)" sheetId="2" r:id="rId2"/>
    <sheet name="Plots" sheetId="3" r:id="rId3"/>
    <sheet name="BoxingPractice" sheetId="4" r:id="rId4"/>
    <sheet name="Tango" sheetId="5" r:id="rId5"/>
    <sheet name="CrossWalk" sheetId="6" r:id="rId6"/>
    <sheet name="FoodMarket2" sheetId="7" r:id="rId7"/>
    <sheet name="Neon1224" sheetId="8" r:id="rId8"/>
    <sheet name="NocturneDance" sheetId="9" r:id="rId9"/>
    <sheet name="PierSeaside" sheetId="10" r:id="rId10"/>
    <sheet name="Timelapse" sheetId="11" r:id="rId11"/>
    <sheet name="Anchor" sheetId="12" r:id="rId12"/>
    <sheet name="Test" sheetId="13" r:id="rId13"/>
  </sheets>
  <functionGroups builtInGroupCount="19">
    <functionGroup name="エンジニアリング"/>
    <functionGroup name="WebCab XL"/>
    <functionGroup name="工程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N4" i="11" l="1"/>
  <c r="FL4" i="11"/>
  <c r="EQ4" i="11"/>
  <c r="EP4" i="11"/>
  <c r="EO4" i="11"/>
  <c r="EN4" i="11"/>
  <c r="EM4" i="11"/>
  <c r="EL4" i="11"/>
  <c r="EK4" i="11"/>
  <c r="EJ4" i="11"/>
  <c r="EI4" i="11"/>
  <c r="EH4" i="11"/>
  <c r="EG4" i="11"/>
  <c r="EF4" i="11"/>
  <c r="EE4" i="11"/>
  <c r="ED4" i="11"/>
  <c r="EC4" i="11"/>
  <c r="EB4" i="11"/>
  <c r="DX4" i="11"/>
  <c r="DW4" i="11"/>
  <c r="DV4" i="11"/>
  <c r="DU4" i="11"/>
  <c r="DT4" i="11"/>
  <c r="DR4" i="11"/>
  <c r="DP4" i="11"/>
  <c r="DN4" i="11"/>
  <c r="DL4" i="11"/>
  <c r="DI4" i="11"/>
  <c r="DF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FN4" i="10"/>
  <c r="FL4" i="10"/>
  <c r="EQ4" i="10"/>
  <c r="EP4" i="10"/>
  <c r="EO4" i="10"/>
  <c r="EN4" i="10"/>
  <c r="EM4" i="10"/>
  <c r="EL4" i="10"/>
  <c r="EK4" i="10"/>
  <c r="EJ4" i="10"/>
  <c r="EI4" i="10"/>
  <c r="EH4" i="10"/>
  <c r="EG4" i="10"/>
  <c r="EF4" i="10"/>
  <c r="EE4" i="10"/>
  <c r="ED4" i="10"/>
  <c r="EC4" i="10"/>
  <c r="EB4" i="10"/>
  <c r="DX4" i="10"/>
  <c r="DW4" i="10"/>
  <c r="DV4" i="10"/>
  <c r="DU4" i="10"/>
  <c r="DT4" i="10"/>
  <c r="DR4" i="10"/>
  <c r="DP4" i="10"/>
  <c r="DN4" i="10"/>
  <c r="DL4" i="10"/>
  <c r="DI4" i="10"/>
  <c r="DF4" i="10"/>
  <c r="DC4" i="10"/>
  <c r="DB4" i="10"/>
  <c r="DA4" i="10"/>
  <c r="CZ4" i="10"/>
  <c r="CY4" i="10"/>
  <c r="CX4" i="10"/>
  <c r="CW4" i="10"/>
  <c r="CV4" i="10"/>
  <c r="CU4" i="10"/>
  <c r="CT4" i="10"/>
  <c r="CS4" i="10"/>
  <c r="CR4" i="10"/>
  <c r="CQ4" i="10"/>
  <c r="CP4" i="10"/>
  <c r="CO4" i="10"/>
  <c r="CN4" i="10"/>
  <c r="CM4" i="10"/>
  <c r="CL4" i="10"/>
  <c r="FN4" i="9"/>
  <c r="FL4" i="9"/>
  <c r="EQ4" i="9"/>
  <c r="EP4" i="9"/>
  <c r="EO4" i="9"/>
  <c r="EN4" i="9"/>
  <c r="EM4" i="9"/>
  <c r="EL4" i="9"/>
  <c r="EK4" i="9"/>
  <c r="EJ4" i="9"/>
  <c r="EI4" i="9"/>
  <c r="EH4" i="9"/>
  <c r="EG4" i="9"/>
  <c r="EF4" i="9"/>
  <c r="EE4" i="9"/>
  <c r="ED4" i="9"/>
  <c r="EC4" i="9"/>
  <c r="EB4" i="9"/>
  <c r="DX4" i="9"/>
  <c r="DW4" i="9"/>
  <c r="DV4" i="9"/>
  <c r="DU4" i="9"/>
  <c r="DT4" i="9"/>
  <c r="DR4" i="9"/>
  <c r="DP4" i="9"/>
  <c r="DN4" i="9"/>
  <c r="DL4" i="9"/>
  <c r="DI4" i="9"/>
  <c r="DF4" i="9"/>
  <c r="DC4" i="9"/>
  <c r="DB4" i="9"/>
  <c r="DA4" i="9"/>
  <c r="CZ4" i="9"/>
  <c r="CY4" i="9"/>
  <c r="CX4" i="9"/>
  <c r="CW4" i="9"/>
  <c r="CV4" i="9"/>
  <c r="CU4" i="9"/>
  <c r="CT4" i="9"/>
  <c r="CS4" i="9"/>
  <c r="CR4" i="9"/>
  <c r="CQ4" i="9"/>
  <c r="CP4" i="9"/>
  <c r="CO4" i="9"/>
  <c r="CN4" i="9"/>
  <c r="CM4" i="9"/>
  <c r="CL4" i="9"/>
  <c r="FN4" i="8"/>
  <c r="FL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DX4" i="8"/>
  <c r="DW4" i="8"/>
  <c r="DV4" i="8"/>
  <c r="DU4" i="8"/>
  <c r="DT4" i="8"/>
  <c r="DR4" i="8"/>
  <c r="DP4" i="8"/>
  <c r="DN4" i="8"/>
  <c r="DL4" i="8"/>
  <c r="DI4" i="8"/>
  <c r="DF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FN4" i="7"/>
  <c r="FL4" i="7"/>
  <c r="EQ4" i="7"/>
  <c r="EP4" i="7"/>
  <c r="EO4" i="7"/>
  <c r="EN4" i="7"/>
  <c r="EM4" i="7"/>
  <c r="EL4" i="7"/>
  <c r="EK4" i="7"/>
  <c r="EJ4" i="7"/>
  <c r="EI4" i="7"/>
  <c r="EH4" i="7"/>
  <c r="EG4" i="7"/>
  <c r="EF4" i="7"/>
  <c r="EE4" i="7"/>
  <c r="ED4" i="7"/>
  <c r="EC4" i="7"/>
  <c r="EB4" i="7"/>
  <c r="DX4" i="7"/>
  <c r="DW4" i="7"/>
  <c r="DV4" i="7"/>
  <c r="DU4" i="7"/>
  <c r="DT4" i="7"/>
  <c r="DR4" i="7"/>
  <c r="DP4" i="7"/>
  <c r="DN4" i="7"/>
  <c r="DL4" i="7"/>
  <c r="DI4" i="7"/>
  <c r="DF4" i="7"/>
  <c r="DC4" i="7"/>
  <c r="DB4" i="7"/>
  <c r="DA4" i="7"/>
  <c r="CZ4" i="7"/>
  <c r="CY4" i="7"/>
  <c r="CX4" i="7"/>
  <c r="CW4" i="7"/>
  <c r="CV4" i="7"/>
  <c r="CU4" i="7"/>
  <c r="CT4" i="7"/>
  <c r="CS4" i="7"/>
  <c r="CR4" i="7"/>
  <c r="CQ4" i="7"/>
  <c r="CP4" i="7"/>
  <c r="CO4" i="7"/>
  <c r="CN4" i="7"/>
  <c r="CM4" i="7"/>
  <c r="CL4" i="7"/>
  <c r="FN4" i="6"/>
  <c r="FL4" i="6"/>
  <c r="EQ4" i="6"/>
  <c r="EP4" i="6"/>
  <c r="EO4" i="6"/>
  <c r="EN4" i="6"/>
  <c r="EM4" i="6"/>
  <c r="EL4" i="6"/>
  <c r="EK4" i="6"/>
  <c r="EJ4" i="6"/>
  <c r="EI4" i="6"/>
  <c r="EH4" i="6"/>
  <c r="EG4" i="6"/>
  <c r="EF4" i="6"/>
  <c r="EE4" i="6"/>
  <c r="ED4" i="6"/>
  <c r="EC4" i="6"/>
  <c r="EB4" i="6"/>
  <c r="DX4" i="6"/>
  <c r="DW4" i="6"/>
  <c r="DV4" i="6"/>
  <c r="DU4" i="6"/>
  <c r="DT4" i="6"/>
  <c r="DR4" i="6"/>
  <c r="DP4" i="6"/>
  <c r="DN4" i="6"/>
  <c r="DL4" i="6"/>
  <c r="DI4" i="6"/>
  <c r="DF4" i="6"/>
  <c r="DC4" i="6"/>
  <c r="DB4" i="6"/>
  <c r="DA4" i="6"/>
  <c r="CZ4" i="6"/>
  <c r="CY4" i="6"/>
  <c r="CX4" i="6"/>
  <c r="CW4" i="6"/>
  <c r="CV4" i="6"/>
  <c r="CU4" i="6"/>
  <c r="CT4" i="6"/>
  <c r="CS4" i="6"/>
  <c r="CR4" i="6"/>
  <c r="CQ4" i="6"/>
  <c r="CP4" i="6"/>
  <c r="CO4" i="6"/>
  <c r="CN4" i="6"/>
  <c r="CM4" i="6"/>
  <c r="CL4" i="6"/>
  <c r="FN4" i="4"/>
  <c r="FL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DX4" i="4"/>
  <c r="DW4" i="4"/>
  <c r="DV4" i="4"/>
  <c r="DU4" i="4"/>
  <c r="DT4" i="4"/>
  <c r="DR4" i="4"/>
  <c r="DP4" i="4"/>
  <c r="DN4" i="4"/>
  <c r="DL4" i="4"/>
  <c r="DI4" i="4"/>
  <c r="DF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FN4" i="5" l="1"/>
  <c r="FL4" i="5"/>
  <c r="EQ4" i="5"/>
  <c r="EP4" i="5"/>
  <c r="EO4" i="5"/>
  <c r="EN4" i="5"/>
  <c r="EM4" i="5"/>
  <c r="EL4" i="5"/>
  <c r="EK4" i="5"/>
  <c r="EJ4" i="5"/>
  <c r="EI4" i="5"/>
  <c r="EH4" i="5"/>
  <c r="EG4" i="5"/>
  <c r="EF4" i="5"/>
  <c r="EE4" i="5"/>
  <c r="ED4" i="5"/>
  <c r="EC4" i="5"/>
  <c r="EB4" i="5"/>
  <c r="DX4" i="5"/>
  <c r="DW4" i="5"/>
  <c r="DV4" i="5"/>
  <c r="DU4" i="5"/>
  <c r="DT4" i="5"/>
  <c r="DR4" i="5"/>
  <c r="DP4" i="5"/>
  <c r="DN4" i="5"/>
  <c r="DL4" i="5"/>
  <c r="DI4" i="5"/>
  <c r="DF4" i="5"/>
  <c r="DC4" i="5"/>
  <c r="DB4" i="5"/>
  <c r="DA4" i="5"/>
  <c r="CZ4" i="5"/>
  <c r="CY4" i="5"/>
  <c r="CX4" i="5"/>
  <c r="CW4" i="5"/>
  <c r="CV4" i="5"/>
  <c r="CU4" i="5"/>
  <c r="CT4" i="5"/>
  <c r="CS4" i="5"/>
  <c r="CR4" i="5"/>
  <c r="CQ4" i="5"/>
  <c r="CP4" i="5"/>
  <c r="CO4" i="5"/>
  <c r="CN4" i="5"/>
  <c r="CM4" i="5"/>
  <c r="CL4" i="5"/>
  <c r="AK40" i="11"/>
  <c r="AJ40" i="11"/>
  <c r="AH40" i="11"/>
  <c r="AG40" i="11"/>
  <c r="AF40" i="11"/>
  <c r="AE40" i="11"/>
  <c r="AD40" i="11"/>
  <c r="AC40" i="11"/>
  <c r="AB40" i="11"/>
  <c r="AA40" i="11"/>
  <c r="Z40" i="11"/>
  <c r="X40" i="11"/>
  <c r="W40" i="11"/>
  <c r="V40" i="11"/>
  <c r="U40" i="11"/>
  <c r="S40" i="11"/>
  <c r="R40" i="11"/>
  <c r="P40" i="11"/>
  <c r="O40" i="11"/>
  <c r="N40" i="11"/>
  <c r="M40" i="11"/>
  <c r="L40" i="11"/>
  <c r="K40" i="11"/>
  <c r="J40" i="11"/>
  <c r="I40" i="11"/>
  <c r="H40" i="11"/>
  <c r="F40" i="11"/>
  <c r="E40" i="11"/>
  <c r="D40" i="11"/>
  <c r="C40" i="11"/>
  <c r="AK39" i="11"/>
  <c r="AJ39" i="11"/>
  <c r="AH39" i="11"/>
  <c r="AG39" i="11"/>
  <c r="AF39" i="11"/>
  <c r="AE39" i="11"/>
  <c r="AD39" i="11"/>
  <c r="AC39" i="11"/>
  <c r="AB39" i="11"/>
  <c r="AA39" i="11"/>
  <c r="Z39" i="11"/>
  <c r="X39" i="11"/>
  <c r="W39" i="11"/>
  <c r="V39" i="11"/>
  <c r="U39" i="11"/>
  <c r="S39" i="11"/>
  <c r="R39" i="11"/>
  <c r="P39" i="11"/>
  <c r="O39" i="11"/>
  <c r="N39" i="11"/>
  <c r="M39" i="11"/>
  <c r="L39" i="11"/>
  <c r="K39" i="11"/>
  <c r="J39" i="11"/>
  <c r="I39" i="11"/>
  <c r="H39" i="11"/>
  <c r="F39" i="11"/>
  <c r="E39" i="11"/>
  <c r="D39" i="11"/>
  <c r="C39" i="11"/>
  <c r="AK38" i="11"/>
  <c r="AJ38" i="11"/>
  <c r="AH38" i="11"/>
  <c r="AG38" i="11"/>
  <c r="AF38" i="11"/>
  <c r="AE38" i="11"/>
  <c r="AD38" i="11"/>
  <c r="AC38" i="11"/>
  <c r="AB38" i="11"/>
  <c r="AA38" i="11"/>
  <c r="Z38" i="11"/>
  <c r="X38" i="11"/>
  <c r="W38" i="11"/>
  <c r="V38" i="11"/>
  <c r="U38" i="11"/>
  <c r="S38" i="11"/>
  <c r="R38" i="11"/>
  <c r="P38" i="11"/>
  <c r="O38" i="11"/>
  <c r="N38" i="11"/>
  <c r="M38" i="11"/>
  <c r="L38" i="11"/>
  <c r="K38" i="11"/>
  <c r="J38" i="11"/>
  <c r="I38" i="11"/>
  <c r="H38" i="11"/>
  <c r="F38" i="11"/>
  <c r="E38" i="11"/>
  <c r="D38" i="11"/>
  <c r="C38" i="11"/>
  <c r="AK37" i="11"/>
  <c r="AJ37" i="11"/>
  <c r="AH37" i="11"/>
  <c r="AG37" i="11"/>
  <c r="AF37" i="11"/>
  <c r="AE37" i="11"/>
  <c r="AD37" i="11"/>
  <c r="AC37" i="11"/>
  <c r="AB37" i="11"/>
  <c r="AA37" i="11"/>
  <c r="Z37" i="11"/>
  <c r="X37" i="11"/>
  <c r="W37" i="11"/>
  <c r="V37" i="11"/>
  <c r="U37" i="11"/>
  <c r="S37" i="11"/>
  <c r="R37" i="11"/>
  <c r="P37" i="11"/>
  <c r="O37" i="11"/>
  <c r="N37" i="11"/>
  <c r="M37" i="11"/>
  <c r="L37" i="11"/>
  <c r="K37" i="11"/>
  <c r="J37" i="11"/>
  <c r="I37" i="11"/>
  <c r="H37" i="11"/>
  <c r="F37" i="11"/>
  <c r="E37" i="11"/>
  <c r="D37" i="11"/>
  <c r="C37" i="11"/>
  <c r="AK36" i="11"/>
  <c r="AJ36" i="11"/>
  <c r="AL36" i="11" s="1"/>
  <c r="AH36" i="11"/>
  <c r="AG36" i="11"/>
  <c r="AF36" i="11"/>
  <c r="AE36" i="11"/>
  <c r="AD36" i="11"/>
  <c r="AC36" i="11"/>
  <c r="AB36" i="11"/>
  <c r="AA36" i="11"/>
  <c r="Z36" i="11"/>
  <c r="X36" i="11"/>
  <c r="W36" i="11"/>
  <c r="V36" i="11"/>
  <c r="U36" i="11"/>
  <c r="S36" i="11"/>
  <c r="R36" i="11"/>
  <c r="P36" i="11"/>
  <c r="O36" i="11"/>
  <c r="N36" i="11"/>
  <c r="M36" i="11"/>
  <c r="L36" i="11"/>
  <c r="K36" i="11"/>
  <c r="J36" i="11"/>
  <c r="I36" i="11"/>
  <c r="H36" i="11"/>
  <c r="F36" i="11"/>
  <c r="E36" i="11"/>
  <c r="D36" i="11"/>
  <c r="C36" i="11"/>
  <c r="AK35" i="11"/>
  <c r="AJ35" i="11"/>
  <c r="AH35" i="11"/>
  <c r="AG35" i="11"/>
  <c r="AF35" i="11"/>
  <c r="AE35" i="11"/>
  <c r="AD35" i="11"/>
  <c r="AC35" i="11"/>
  <c r="AB35" i="11"/>
  <c r="AA35" i="11"/>
  <c r="Z35" i="11"/>
  <c r="X35" i="11"/>
  <c r="W35" i="11"/>
  <c r="V35" i="11"/>
  <c r="U35" i="11"/>
  <c r="S35" i="11"/>
  <c r="AM35" i="11" s="1"/>
  <c r="R35" i="11"/>
  <c r="P35" i="11"/>
  <c r="O35" i="11"/>
  <c r="N35" i="11"/>
  <c r="M35" i="11"/>
  <c r="L35" i="11"/>
  <c r="K35" i="11"/>
  <c r="J35" i="11"/>
  <c r="I35" i="11"/>
  <c r="H35" i="11"/>
  <c r="F35" i="11"/>
  <c r="E35" i="11"/>
  <c r="D35" i="11"/>
  <c r="C35" i="11"/>
  <c r="AK34" i="11"/>
  <c r="AJ34" i="11"/>
  <c r="AH34" i="11"/>
  <c r="AG34" i="11"/>
  <c r="AF34" i="11"/>
  <c r="AE34" i="11"/>
  <c r="AD34" i="11"/>
  <c r="AC34" i="11"/>
  <c r="AB34" i="11"/>
  <c r="AA34" i="11"/>
  <c r="Z34" i="11"/>
  <c r="X34" i="11"/>
  <c r="W34" i="11"/>
  <c r="V34" i="11"/>
  <c r="U34" i="11"/>
  <c r="S34" i="11"/>
  <c r="R34" i="11"/>
  <c r="P34" i="11"/>
  <c r="O34" i="11"/>
  <c r="N34" i="11"/>
  <c r="M34" i="11"/>
  <c r="L34" i="11"/>
  <c r="K34" i="11"/>
  <c r="J34" i="11"/>
  <c r="I34" i="11"/>
  <c r="H34" i="11"/>
  <c r="F34" i="11"/>
  <c r="E34" i="11"/>
  <c r="D34" i="11"/>
  <c r="C34" i="11"/>
  <c r="AK33" i="11"/>
  <c r="AJ33" i="11"/>
  <c r="AH33" i="11"/>
  <c r="AG33" i="11"/>
  <c r="AF33" i="11"/>
  <c r="AE33" i="11"/>
  <c r="AD33" i="11"/>
  <c r="AC33" i="11"/>
  <c r="AB33" i="11"/>
  <c r="AA33" i="11"/>
  <c r="Z33" i="11"/>
  <c r="X33" i="11"/>
  <c r="W33" i="11"/>
  <c r="V33" i="11"/>
  <c r="U33" i="11"/>
  <c r="S33" i="11"/>
  <c r="R33" i="11"/>
  <c r="P33" i="11"/>
  <c r="O33" i="11"/>
  <c r="N33" i="11"/>
  <c r="M33" i="11"/>
  <c r="L33" i="11"/>
  <c r="K33" i="11"/>
  <c r="J33" i="11"/>
  <c r="I33" i="11"/>
  <c r="H33" i="11"/>
  <c r="F33" i="11"/>
  <c r="E33" i="11"/>
  <c r="D33" i="11"/>
  <c r="C33" i="11"/>
  <c r="AK32" i="11"/>
  <c r="AJ32" i="11"/>
  <c r="AH32" i="11"/>
  <c r="AG32" i="11"/>
  <c r="AF32" i="11"/>
  <c r="AE32" i="11"/>
  <c r="AD32" i="11"/>
  <c r="AC32" i="11"/>
  <c r="AB32" i="11"/>
  <c r="AA32" i="11"/>
  <c r="Z32" i="11"/>
  <c r="X32" i="11"/>
  <c r="W32" i="11"/>
  <c r="V32" i="11"/>
  <c r="U32" i="11"/>
  <c r="S32" i="11"/>
  <c r="R32" i="11"/>
  <c r="P32" i="11"/>
  <c r="O32" i="11"/>
  <c r="N32" i="11"/>
  <c r="M32" i="11"/>
  <c r="L32" i="11"/>
  <c r="K32" i="11"/>
  <c r="J32" i="11"/>
  <c r="I32" i="11"/>
  <c r="H32" i="11"/>
  <c r="F32" i="11"/>
  <c r="E32" i="11"/>
  <c r="D32" i="11"/>
  <c r="C32" i="11"/>
  <c r="AK31" i="11"/>
  <c r="AJ31" i="11"/>
  <c r="AH31" i="11"/>
  <c r="AG31" i="11"/>
  <c r="AF31" i="11"/>
  <c r="AE31" i="11"/>
  <c r="AD31" i="11"/>
  <c r="AC31" i="11"/>
  <c r="AB31" i="11"/>
  <c r="AA31" i="11"/>
  <c r="Z31" i="11"/>
  <c r="X31" i="11"/>
  <c r="W31" i="11"/>
  <c r="V31" i="11"/>
  <c r="U31" i="11"/>
  <c r="S31" i="11"/>
  <c r="R31" i="11"/>
  <c r="P31" i="11"/>
  <c r="O31" i="11"/>
  <c r="N31" i="11"/>
  <c r="M31" i="11"/>
  <c r="L31" i="11"/>
  <c r="K31" i="11"/>
  <c r="J31" i="11"/>
  <c r="I31" i="11"/>
  <c r="H31" i="11"/>
  <c r="F31" i="11"/>
  <c r="E31" i="11"/>
  <c r="D31" i="11"/>
  <c r="C31" i="11"/>
  <c r="AK30" i="11"/>
  <c r="AJ30" i="11"/>
  <c r="AH30" i="11"/>
  <c r="AG30" i="11"/>
  <c r="AF30" i="11"/>
  <c r="AE30" i="11"/>
  <c r="AD30" i="11"/>
  <c r="AC30" i="11"/>
  <c r="AB30" i="11"/>
  <c r="AA30" i="11"/>
  <c r="Z30" i="11"/>
  <c r="X30" i="11"/>
  <c r="W30" i="11"/>
  <c r="V30" i="11"/>
  <c r="U30" i="11"/>
  <c r="S30" i="11"/>
  <c r="R30" i="11"/>
  <c r="P30" i="11"/>
  <c r="O30" i="11"/>
  <c r="N30" i="11"/>
  <c r="M30" i="11"/>
  <c r="L30" i="11"/>
  <c r="K30" i="11"/>
  <c r="J30" i="11"/>
  <c r="I30" i="11"/>
  <c r="H30" i="11"/>
  <c r="F30" i="11"/>
  <c r="E30" i="11"/>
  <c r="D30" i="11"/>
  <c r="C30" i="11"/>
  <c r="AK29" i="11"/>
  <c r="AJ29" i="11"/>
  <c r="AH29" i="11"/>
  <c r="AG29" i="11"/>
  <c r="AF29" i="11"/>
  <c r="AE29" i="11"/>
  <c r="AD29" i="11"/>
  <c r="AC29" i="11"/>
  <c r="AB29" i="11"/>
  <c r="AA29" i="11"/>
  <c r="Z29" i="11"/>
  <c r="X29" i="11"/>
  <c r="W29" i="11"/>
  <c r="V29" i="11"/>
  <c r="U29" i="11"/>
  <c r="S29" i="11"/>
  <c r="R29" i="11"/>
  <c r="P29" i="11"/>
  <c r="O29" i="11"/>
  <c r="N29" i="11"/>
  <c r="M29" i="11"/>
  <c r="L29" i="11"/>
  <c r="K29" i="11"/>
  <c r="J29" i="11"/>
  <c r="I29" i="11"/>
  <c r="H29" i="11"/>
  <c r="F29" i="11"/>
  <c r="E29" i="11"/>
  <c r="D29" i="11"/>
  <c r="C29" i="11"/>
  <c r="AK28" i="11"/>
  <c r="AJ28" i="11"/>
  <c r="AH28" i="11"/>
  <c r="AG28" i="11"/>
  <c r="AF28" i="11"/>
  <c r="AE28" i="11"/>
  <c r="AD28" i="11"/>
  <c r="AC28" i="11"/>
  <c r="AB28" i="11"/>
  <c r="AA28" i="11"/>
  <c r="Z28" i="11"/>
  <c r="X28" i="11"/>
  <c r="W28" i="11"/>
  <c r="V28" i="11"/>
  <c r="U28" i="11"/>
  <c r="S28" i="11"/>
  <c r="R28" i="11"/>
  <c r="P28" i="11"/>
  <c r="O28" i="11"/>
  <c r="N28" i="11"/>
  <c r="M28" i="11"/>
  <c r="L28" i="11"/>
  <c r="K28" i="11"/>
  <c r="J28" i="11"/>
  <c r="I28" i="11"/>
  <c r="H28" i="11"/>
  <c r="F28" i="11"/>
  <c r="E28" i="11"/>
  <c r="D28" i="11"/>
  <c r="C28" i="11"/>
  <c r="AK27" i="11"/>
  <c r="AJ27" i="11"/>
  <c r="AH27" i="11"/>
  <c r="AG27" i="11"/>
  <c r="AF27" i="11"/>
  <c r="AE27" i="11"/>
  <c r="AD27" i="11"/>
  <c r="AC27" i="11"/>
  <c r="AB27" i="11"/>
  <c r="AA27" i="11"/>
  <c r="Z27" i="11"/>
  <c r="X27" i="11"/>
  <c r="W27" i="11"/>
  <c r="V27" i="11"/>
  <c r="U27" i="11"/>
  <c r="S27" i="11"/>
  <c r="AM27" i="11" s="1"/>
  <c r="R27" i="11"/>
  <c r="P27" i="11"/>
  <c r="O27" i="11"/>
  <c r="N27" i="11"/>
  <c r="M27" i="11"/>
  <c r="L27" i="11"/>
  <c r="K27" i="11"/>
  <c r="J27" i="11"/>
  <c r="I27" i="11"/>
  <c r="H27" i="11"/>
  <c r="F27" i="11"/>
  <c r="E27" i="11"/>
  <c r="D27" i="11"/>
  <c r="C27" i="11"/>
  <c r="AK26" i="11"/>
  <c r="AJ26" i="11"/>
  <c r="AH26" i="11"/>
  <c r="AG26" i="11"/>
  <c r="AF26" i="11"/>
  <c r="AE26" i="11"/>
  <c r="AD26" i="11"/>
  <c r="AC26" i="11"/>
  <c r="AB26" i="11"/>
  <c r="AA26" i="11"/>
  <c r="Z26" i="11"/>
  <c r="X26" i="11"/>
  <c r="W26" i="11"/>
  <c r="V26" i="11"/>
  <c r="U26" i="11"/>
  <c r="S26" i="11"/>
  <c r="R26" i="11"/>
  <c r="P26" i="11"/>
  <c r="O26" i="11"/>
  <c r="N26" i="11"/>
  <c r="M26" i="11"/>
  <c r="L26" i="11"/>
  <c r="K26" i="11"/>
  <c r="J26" i="11"/>
  <c r="I26" i="11"/>
  <c r="H26" i="11"/>
  <c r="F26" i="11"/>
  <c r="E26" i="11"/>
  <c r="D26" i="11"/>
  <c r="C26" i="11"/>
  <c r="AK25" i="11"/>
  <c r="AJ25" i="11"/>
  <c r="AH25" i="11"/>
  <c r="AG25" i="11"/>
  <c r="AF25" i="11"/>
  <c r="AE25" i="11"/>
  <c r="AD25" i="11"/>
  <c r="AC25" i="11"/>
  <c r="AB25" i="11"/>
  <c r="AA25" i="11"/>
  <c r="Z25" i="11"/>
  <c r="X25" i="11"/>
  <c r="W25" i="11"/>
  <c r="V25" i="11"/>
  <c r="U25" i="11"/>
  <c r="S25" i="11"/>
  <c r="R25" i="11"/>
  <c r="P25" i="11"/>
  <c r="O25" i="11"/>
  <c r="N25" i="11"/>
  <c r="M25" i="11"/>
  <c r="L25" i="11"/>
  <c r="K25" i="11"/>
  <c r="J25" i="11"/>
  <c r="I25" i="11"/>
  <c r="H25" i="11"/>
  <c r="F25" i="11"/>
  <c r="E25" i="11"/>
  <c r="D25" i="11"/>
  <c r="C25" i="11"/>
  <c r="AK24" i="11"/>
  <c r="AJ24" i="11"/>
  <c r="AH24" i="11"/>
  <c r="AG24" i="11"/>
  <c r="AF24" i="11"/>
  <c r="AE24" i="11"/>
  <c r="AD24" i="11"/>
  <c r="AC24" i="11"/>
  <c r="AB24" i="11"/>
  <c r="AA24" i="11"/>
  <c r="Z24" i="11"/>
  <c r="X24" i="11"/>
  <c r="W24" i="11"/>
  <c r="V24" i="11"/>
  <c r="U24" i="11"/>
  <c r="S24" i="11"/>
  <c r="R24" i="11"/>
  <c r="P24" i="11"/>
  <c r="O24" i="11"/>
  <c r="N24" i="11"/>
  <c r="M24" i="11"/>
  <c r="L24" i="11"/>
  <c r="K24" i="11"/>
  <c r="J24" i="11"/>
  <c r="I24" i="11"/>
  <c r="H24" i="11"/>
  <c r="F24" i="11"/>
  <c r="E24" i="11"/>
  <c r="D24" i="11"/>
  <c r="C24" i="11"/>
  <c r="AK23" i="11"/>
  <c r="AJ23" i="11"/>
  <c r="AH23" i="11"/>
  <c r="AG23" i="11"/>
  <c r="AF23" i="11"/>
  <c r="AE23" i="11"/>
  <c r="AD23" i="11"/>
  <c r="AC23" i="11"/>
  <c r="AB23" i="11"/>
  <c r="AA23" i="11"/>
  <c r="Z23" i="11"/>
  <c r="X23" i="11"/>
  <c r="W23" i="11"/>
  <c r="V23" i="11"/>
  <c r="U23" i="11"/>
  <c r="S23" i="11"/>
  <c r="R23" i="11"/>
  <c r="P23" i="11"/>
  <c r="O23" i="11"/>
  <c r="N23" i="11"/>
  <c r="M23" i="11"/>
  <c r="L23" i="11"/>
  <c r="K23" i="11"/>
  <c r="J23" i="11"/>
  <c r="I23" i="11"/>
  <c r="H23" i="11"/>
  <c r="F23" i="11"/>
  <c r="E23" i="11"/>
  <c r="D23" i="11"/>
  <c r="C23" i="11"/>
  <c r="AK22" i="11"/>
  <c r="AJ22" i="11"/>
  <c r="AH22" i="11"/>
  <c r="AG22" i="11"/>
  <c r="AF22" i="11"/>
  <c r="AE22" i="11"/>
  <c r="AD22" i="11"/>
  <c r="AC22" i="11"/>
  <c r="AB22" i="11"/>
  <c r="AA22" i="11"/>
  <c r="Z22" i="11"/>
  <c r="X22" i="11"/>
  <c r="W22" i="11"/>
  <c r="V22" i="11"/>
  <c r="U22" i="11"/>
  <c r="S22" i="11"/>
  <c r="R22" i="11"/>
  <c r="P22" i="11"/>
  <c r="O22" i="11"/>
  <c r="N22" i="11"/>
  <c r="M22" i="11"/>
  <c r="L22" i="11"/>
  <c r="K22" i="11"/>
  <c r="J22" i="11"/>
  <c r="I22" i="11"/>
  <c r="H22" i="11"/>
  <c r="F22" i="11"/>
  <c r="E22" i="11"/>
  <c r="D22" i="11"/>
  <c r="C22" i="11"/>
  <c r="AK21" i="11"/>
  <c r="AJ21" i="11"/>
  <c r="AH21" i="11"/>
  <c r="AG21" i="11"/>
  <c r="AF21" i="11"/>
  <c r="AE21" i="11"/>
  <c r="AD21" i="11"/>
  <c r="AC21" i="11"/>
  <c r="AB21" i="11"/>
  <c r="AA21" i="11"/>
  <c r="Z21" i="11"/>
  <c r="X21" i="11"/>
  <c r="W21" i="11"/>
  <c r="V21" i="11"/>
  <c r="U21" i="11"/>
  <c r="S21" i="11"/>
  <c r="R21" i="11"/>
  <c r="P21" i="11"/>
  <c r="O21" i="11"/>
  <c r="N21" i="11"/>
  <c r="M21" i="11"/>
  <c r="L21" i="11"/>
  <c r="K21" i="11"/>
  <c r="J21" i="11"/>
  <c r="I21" i="11"/>
  <c r="H21" i="11"/>
  <c r="F21" i="11"/>
  <c r="E21" i="11"/>
  <c r="D21" i="11"/>
  <c r="C21" i="11"/>
  <c r="AK20" i="11"/>
  <c r="AJ20" i="11"/>
  <c r="AH20" i="11"/>
  <c r="AG20" i="11"/>
  <c r="AF20" i="11"/>
  <c r="AE20" i="11"/>
  <c r="AD20" i="11"/>
  <c r="AC20" i="11"/>
  <c r="AB20" i="11"/>
  <c r="AA20" i="11"/>
  <c r="Z20" i="11"/>
  <c r="X20" i="11"/>
  <c r="W20" i="11"/>
  <c r="V20" i="11"/>
  <c r="U20" i="11"/>
  <c r="S20" i="11"/>
  <c r="R20" i="11"/>
  <c r="P20" i="11"/>
  <c r="O20" i="11"/>
  <c r="N20" i="11"/>
  <c r="M20" i="11"/>
  <c r="L20" i="11"/>
  <c r="K20" i="11"/>
  <c r="J20" i="11"/>
  <c r="I20" i="11"/>
  <c r="H20" i="11"/>
  <c r="F20" i="11"/>
  <c r="E20" i="11"/>
  <c r="D20" i="11"/>
  <c r="C20" i="11"/>
  <c r="AK19" i="11"/>
  <c r="AJ19" i="11"/>
  <c r="AH19" i="11"/>
  <c r="AG19" i="11"/>
  <c r="AF19" i="11"/>
  <c r="AE19" i="11"/>
  <c r="AD19" i="11"/>
  <c r="AC19" i="11"/>
  <c r="AB19" i="11"/>
  <c r="AA19" i="11"/>
  <c r="Z19" i="11"/>
  <c r="X19" i="11"/>
  <c r="W19" i="11"/>
  <c r="V19" i="11"/>
  <c r="U19" i="11"/>
  <c r="S19" i="11"/>
  <c r="R19" i="11"/>
  <c r="AL19" i="11" s="1"/>
  <c r="P19" i="11"/>
  <c r="O19" i="11"/>
  <c r="N19" i="11"/>
  <c r="M19" i="11"/>
  <c r="L19" i="11"/>
  <c r="K19" i="11"/>
  <c r="J19" i="11"/>
  <c r="I19" i="11"/>
  <c r="H19" i="11"/>
  <c r="F19" i="11"/>
  <c r="E19" i="11"/>
  <c r="D19" i="11"/>
  <c r="C19" i="11"/>
  <c r="AK18" i="11"/>
  <c r="AJ18" i="11"/>
  <c r="AH18" i="11"/>
  <c r="AG18" i="11"/>
  <c r="AF18" i="11"/>
  <c r="AE18" i="11"/>
  <c r="AD18" i="11"/>
  <c r="AC18" i="11"/>
  <c r="AB18" i="11"/>
  <c r="AA18" i="11"/>
  <c r="Z18" i="11"/>
  <c r="X18" i="11"/>
  <c r="W18" i="11"/>
  <c r="V18" i="11"/>
  <c r="U18" i="11"/>
  <c r="S18" i="11"/>
  <c r="R18" i="11"/>
  <c r="P18" i="11"/>
  <c r="O18" i="11"/>
  <c r="N18" i="11"/>
  <c r="M18" i="11"/>
  <c r="L18" i="11"/>
  <c r="K18" i="11"/>
  <c r="J18" i="11"/>
  <c r="I18" i="11"/>
  <c r="H18" i="11"/>
  <c r="F18" i="11"/>
  <c r="E18" i="11"/>
  <c r="D18" i="11"/>
  <c r="C18" i="11"/>
  <c r="AK17" i="11"/>
  <c r="AJ17" i="11"/>
  <c r="AH17" i="11"/>
  <c r="AG17" i="11"/>
  <c r="AF17" i="11"/>
  <c r="AE17" i="11"/>
  <c r="AD17" i="11"/>
  <c r="AC17" i="11"/>
  <c r="AB17" i="11"/>
  <c r="AA17" i="11"/>
  <c r="Z17" i="11"/>
  <c r="X17" i="11"/>
  <c r="W17" i="11"/>
  <c r="V17" i="11"/>
  <c r="U17" i="11"/>
  <c r="S17" i="11"/>
  <c r="R17" i="11"/>
  <c r="P17" i="11"/>
  <c r="O17" i="11"/>
  <c r="N17" i="11"/>
  <c r="M17" i="11"/>
  <c r="L17" i="11"/>
  <c r="K17" i="11"/>
  <c r="J17" i="11"/>
  <c r="I17" i="11"/>
  <c r="H17" i="11"/>
  <c r="F17" i="11"/>
  <c r="E17" i="11"/>
  <c r="D17" i="11"/>
  <c r="C17" i="11"/>
  <c r="AK16" i="11"/>
  <c r="AJ16" i="11"/>
  <c r="AH16" i="11"/>
  <c r="AG16" i="11"/>
  <c r="AF16" i="11"/>
  <c r="AE16" i="11"/>
  <c r="AD16" i="11"/>
  <c r="AC16" i="11"/>
  <c r="AB16" i="11"/>
  <c r="AA16" i="11"/>
  <c r="Z16" i="11"/>
  <c r="X16" i="11"/>
  <c r="W16" i="11"/>
  <c r="V16" i="11"/>
  <c r="U16" i="11"/>
  <c r="S16" i="11"/>
  <c r="R16" i="11"/>
  <c r="P16" i="11"/>
  <c r="O16" i="11"/>
  <c r="N16" i="11"/>
  <c r="M16" i="11"/>
  <c r="L16" i="11"/>
  <c r="K16" i="11"/>
  <c r="J16" i="11"/>
  <c r="I16" i="11"/>
  <c r="H16" i="11"/>
  <c r="F16" i="11"/>
  <c r="E16" i="11"/>
  <c r="D16" i="11"/>
  <c r="C16" i="11"/>
  <c r="AK15" i="11"/>
  <c r="AJ15" i="11"/>
  <c r="AH15" i="11"/>
  <c r="AG15" i="11"/>
  <c r="AF15" i="11"/>
  <c r="AE15" i="11"/>
  <c r="AD15" i="11"/>
  <c r="AC15" i="11"/>
  <c r="AB15" i="11"/>
  <c r="AA15" i="11"/>
  <c r="Z15" i="11"/>
  <c r="X15" i="11"/>
  <c r="W15" i="11"/>
  <c r="V15" i="11"/>
  <c r="U15" i="11"/>
  <c r="S15" i="11"/>
  <c r="R15" i="11"/>
  <c r="P15" i="11"/>
  <c r="O15" i="11"/>
  <c r="N15" i="11"/>
  <c r="M15" i="11"/>
  <c r="L15" i="11"/>
  <c r="K15" i="11"/>
  <c r="J15" i="11"/>
  <c r="I15" i="11"/>
  <c r="H15" i="11"/>
  <c r="F15" i="11"/>
  <c r="E15" i="11"/>
  <c r="D15" i="11"/>
  <c r="C15" i="11"/>
  <c r="AK14" i="11"/>
  <c r="AJ14" i="11"/>
  <c r="AH14" i="11"/>
  <c r="AG14" i="11"/>
  <c r="AF14" i="11"/>
  <c r="AE14" i="11"/>
  <c r="AD14" i="11"/>
  <c r="AC14" i="11"/>
  <c r="AB14" i="11"/>
  <c r="AA14" i="11"/>
  <c r="Z14" i="11"/>
  <c r="X14" i="11"/>
  <c r="W14" i="11"/>
  <c r="V14" i="11"/>
  <c r="U14" i="11"/>
  <c r="S14" i="11"/>
  <c r="R14" i="11"/>
  <c r="P14" i="11"/>
  <c r="O14" i="11"/>
  <c r="N14" i="11"/>
  <c r="M14" i="11"/>
  <c r="L14" i="11"/>
  <c r="K14" i="11"/>
  <c r="J14" i="11"/>
  <c r="I14" i="11"/>
  <c r="H14" i="11"/>
  <c r="F14" i="11"/>
  <c r="E14" i="11"/>
  <c r="D14" i="11"/>
  <c r="C14" i="11"/>
  <c r="AK13" i="11"/>
  <c r="AJ13" i="11"/>
  <c r="AH13" i="11"/>
  <c r="AG13" i="11"/>
  <c r="AF13" i="11"/>
  <c r="AE13" i="11"/>
  <c r="AD13" i="11"/>
  <c r="AC13" i="11"/>
  <c r="AB13" i="11"/>
  <c r="AA13" i="11"/>
  <c r="Z13" i="11"/>
  <c r="X13" i="11"/>
  <c r="W13" i="11"/>
  <c r="V13" i="11"/>
  <c r="U13" i="11"/>
  <c r="S13" i="11"/>
  <c r="R13" i="11"/>
  <c r="P13" i="11"/>
  <c r="O13" i="11"/>
  <c r="N13" i="11"/>
  <c r="M13" i="11"/>
  <c r="L13" i="11"/>
  <c r="K13" i="11"/>
  <c r="J13" i="11"/>
  <c r="I13" i="11"/>
  <c r="H13" i="11"/>
  <c r="F13" i="11"/>
  <c r="E13" i="11"/>
  <c r="D13" i="11"/>
  <c r="C13" i="11"/>
  <c r="AK12" i="11"/>
  <c r="AJ12" i="11"/>
  <c r="AH12" i="11"/>
  <c r="AG12" i="11"/>
  <c r="AF12" i="11"/>
  <c r="AE12" i="11"/>
  <c r="AD12" i="11"/>
  <c r="AC12" i="11"/>
  <c r="AB12" i="11"/>
  <c r="AA12" i="11"/>
  <c r="Z12" i="11"/>
  <c r="X12" i="11"/>
  <c r="W12" i="11"/>
  <c r="V12" i="11"/>
  <c r="U12" i="11"/>
  <c r="S12" i="11"/>
  <c r="R12" i="11"/>
  <c r="P12" i="11"/>
  <c r="O12" i="11"/>
  <c r="N12" i="11"/>
  <c r="M12" i="11"/>
  <c r="L12" i="11"/>
  <c r="K12" i="11"/>
  <c r="J12" i="11"/>
  <c r="I12" i="11"/>
  <c r="H12" i="11"/>
  <c r="F12" i="11"/>
  <c r="E12" i="11"/>
  <c r="D12" i="11"/>
  <c r="C12" i="11"/>
  <c r="AK11" i="11"/>
  <c r="AJ11" i="11"/>
  <c r="AH11" i="11"/>
  <c r="AG11" i="11"/>
  <c r="AF11" i="11"/>
  <c r="AE11" i="11"/>
  <c r="AD11" i="11"/>
  <c r="AC11" i="11"/>
  <c r="AB11" i="11"/>
  <c r="AA11" i="11"/>
  <c r="Z11" i="11"/>
  <c r="X11" i="11"/>
  <c r="W11" i="11"/>
  <c r="V11" i="11"/>
  <c r="U11" i="11"/>
  <c r="S11" i="11"/>
  <c r="R11" i="11"/>
  <c r="P11" i="11"/>
  <c r="O11" i="11"/>
  <c r="N11" i="11"/>
  <c r="M11" i="11"/>
  <c r="L11" i="11"/>
  <c r="K11" i="11"/>
  <c r="J11" i="11"/>
  <c r="I11" i="11"/>
  <c r="H11" i="11"/>
  <c r="F11" i="11"/>
  <c r="E11" i="11"/>
  <c r="D11" i="11"/>
  <c r="C11" i="11"/>
  <c r="AK10" i="11"/>
  <c r="AJ10" i="11"/>
  <c r="AH10" i="11"/>
  <c r="AG10" i="11"/>
  <c r="AF10" i="11"/>
  <c r="AE10" i="11"/>
  <c r="AD10" i="11"/>
  <c r="AC10" i="11"/>
  <c r="AB10" i="11"/>
  <c r="AA10" i="11"/>
  <c r="Z10" i="11"/>
  <c r="X10" i="11"/>
  <c r="W10" i="11"/>
  <c r="V10" i="11"/>
  <c r="U10" i="11"/>
  <c r="S10" i="11"/>
  <c r="R10" i="11"/>
  <c r="P10" i="11"/>
  <c r="O10" i="11"/>
  <c r="N10" i="11"/>
  <c r="M10" i="11"/>
  <c r="L10" i="11"/>
  <c r="K10" i="11"/>
  <c r="J10" i="11"/>
  <c r="I10" i="11"/>
  <c r="H10" i="11"/>
  <c r="F10" i="11"/>
  <c r="E10" i="11"/>
  <c r="D10" i="11"/>
  <c r="C10" i="11"/>
  <c r="AK9" i="11"/>
  <c r="AJ9" i="11"/>
  <c r="AH9" i="11"/>
  <c r="AG9" i="11"/>
  <c r="AF9" i="11"/>
  <c r="AE9" i="11"/>
  <c r="AD9" i="11"/>
  <c r="AC9" i="11"/>
  <c r="AB9" i="11"/>
  <c r="AA9" i="11"/>
  <c r="Z9" i="11"/>
  <c r="X9" i="11"/>
  <c r="W9" i="11"/>
  <c r="V9" i="11"/>
  <c r="U9" i="11"/>
  <c r="S9" i="11"/>
  <c r="R9" i="11"/>
  <c r="P9" i="11"/>
  <c r="O9" i="11"/>
  <c r="N9" i="11"/>
  <c r="M9" i="11"/>
  <c r="L9" i="11"/>
  <c r="K9" i="11"/>
  <c r="J9" i="11"/>
  <c r="I9" i="11"/>
  <c r="H9" i="11"/>
  <c r="F9" i="11"/>
  <c r="E9" i="11"/>
  <c r="D9" i="11"/>
  <c r="C9" i="11"/>
  <c r="AK8" i="11"/>
  <c r="AJ8" i="11"/>
  <c r="AH8" i="11"/>
  <c r="AG8" i="11"/>
  <c r="AF8" i="11"/>
  <c r="AE8" i="11"/>
  <c r="AD8" i="11"/>
  <c r="AC8" i="11"/>
  <c r="AB8" i="11"/>
  <c r="AA8" i="11"/>
  <c r="Z8" i="11"/>
  <c r="X8" i="11"/>
  <c r="W8" i="11"/>
  <c r="V8" i="11"/>
  <c r="U8" i="11"/>
  <c r="S8" i="11"/>
  <c r="R8" i="11"/>
  <c r="P8" i="11"/>
  <c r="O8" i="11"/>
  <c r="N8" i="11"/>
  <c r="M8" i="11"/>
  <c r="L8" i="11"/>
  <c r="K8" i="11"/>
  <c r="J8" i="11"/>
  <c r="I8" i="11"/>
  <c r="H8" i="11"/>
  <c r="F8" i="11"/>
  <c r="E8" i="11"/>
  <c r="D8" i="11"/>
  <c r="C8" i="11"/>
  <c r="AK7" i="11"/>
  <c r="AJ7" i="11"/>
  <c r="AH7" i="11"/>
  <c r="AG7" i="11"/>
  <c r="AF7" i="11"/>
  <c r="AE7" i="11"/>
  <c r="AD7" i="11"/>
  <c r="AC7" i="11"/>
  <c r="AB7" i="11"/>
  <c r="AA7" i="11"/>
  <c r="Z7" i="11"/>
  <c r="X7" i="11"/>
  <c r="W7" i="11"/>
  <c r="V7" i="11"/>
  <c r="U7" i="11"/>
  <c r="S7" i="11"/>
  <c r="R7" i="11"/>
  <c r="P7" i="11"/>
  <c r="O7" i="11"/>
  <c r="N7" i="11"/>
  <c r="M7" i="11"/>
  <c r="L7" i="11"/>
  <c r="K7" i="11"/>
  <c r="J7" i="11"/>
  <c r="I7" i="11"/>
  <c r="H7" i="11"/>
  <c r="F7" i="11"/>
  <c r="E7" i="11"/>
  <c r="D7" i="11"/>
  <c r="C7" i="11"/>
  <c r="AK6" i="11"/>
  <c r="AJ6" i="11"/>
  <c r="AH6" i="11"/>
  <c r="AG6" i="11"/>
  <c r="AF6" i="11"/>
  <c r="AE6" i="11"/>
  <c r="AD6" i="11"/>
  <c r="AC6" i="11"/>
  <c r="AB6" i="11"/>
  <c r="AA6" i="11"/>
  <c r="Z6" i="11"/>
  <c r="X6" i="11"/>
  <c r="W6" i="11"/>
  <c r="V6" i="11"/>
  <c r="U6" i="11"/>
  <c r="S6" i="11"/>
  <c r="R6" i="11"/>
  <c r="P6" i="11"/>
  <c r="O6" i="11"/>
  <c r="N6" i="11"/>
  <c r="M6" i="11"/>
  <c r="L6" i="11"/>
  <c r="K6" i="11"/>
  <c r="J6" i="11"/>
  <c r="I6" i="11"/>
  <c r="H6" i="11"/>
  <c r="F6" i="11"/>
  <c r="E6" i="11"/>
  <c r="D6" i="11"/>
  <c r="C6" i="11"/>
  <c r="AK5" i="11"/>
  <c r="AJ5" i="11"/>
  <c r="AH5" i="11"/>
  <c r="AG5" i="11"/>
  <c r="AF5" i="11"/>
  <c r="AE5" i="11"/>
  <c r="AD5" i="11"/>
  <c r="AC5" i="11"/>
  <c r="AB5" i="11"/>
  <c r="AA5" i="11"/>
  <c r="Z5" i="11"/>
  <c r="X5" i="11"/>
  <c r="W5" i="11"/>
  <c r="V5" i="11"/>
  <c r="U5" i="11"/>
  <c r="S5" i="11"/>
  <c r="R5" i="11"/>
  <c r="P5" i="11"/>
  <c r="O5" i="11"/>
  <c r="N5" i="11"/>
  <c r="M5" i="11"/>
  <c r="L5" i="11"/>
  <c r="K5" i="11"/>
  <c r="J5" i="11"/>
  <c r="I5" i="11"/>
  <c r="H5" i="11"/>
  <c r="F5" i="11"/>
  <c r="E5" i="11"/>
  <c r="D5" i="11"/>
  <c r="C5" i="11"/>
  <c r="AK40" i="10"/>
  <c r="AJ40" i="10"/>
  <c r="AH40" i="10"/>
  <c r="AG40" i="10"/>
  <c r="AF40" i="10"/>
  <c r="AE40" i="10"/>
  <c r="AD40" i="10"/>
  <c r="AC40" i="10"/>
  <c r="AB40" i="10"/>
  <c r="AA40" i="10"/>
  <c r="Z40" i="10"/>
  <c r="X40" i="10"/>
  <c r="W40" i="10"/>
  <c r="V40" i="10"/>
  <c r="U40" i="10"/>
  <c r="S40" i="10"/>
  <c r="R40" i="10"/>
  <c r="P40" i="10"/>
  <c r="O40" i="10"/>
  <c r="N40" i="10"/>
  <c r="M40" i="10"/>
  <c r="L40" i="10"/>
  <c r="K40" i="10"/>
  <c r="J40" i="10"/>
  <c r="I40" i="10"/>
  <c r="H40" i="10"/>
  <c r="F40" i="10"/>
  <c r="E40" i="10"/>
  <c r="D40" i="10"/>
  <c r="C40" i="10"/>
  <c r="AK39" i="10"/>
  <c r="AJ39" i="10"/>
  <c r="AH39" i="10"/>
  <c r="AG39" i="10"/>
  <c r="AF39" i="10"/>
  <c r="AE39" i="10"/>
  <c r="AD39" i="10"/>
  <c r="AC39" i="10"/>
  <c r="AB39" i="10"/>
  <c r="AA39" i="10"/>
  <c r="Z39" i="10"/>
  <c r="X39" i="10"/>
  <c r="W39" i="10"/>
  <c r="V39" i="10"/>
  <c r="U39" i="10"/>
  <c r="S39" i="10"/>
  <c r="R39" i="10"/>
  <c r="P39" i="10"/>
  <c r="O39" i="10"/>
  <c r="N39" i="10"/>
  <c r="M39" i="10"/>
  <c r="L39" i="10"/>
  <c r="K39" i="10"/>
  <c r="J39" i="10"/>
  <c r="I39" i="10"/>
  <c r="H39" i="10"/>
  <c r="F39" i="10"/>
  <c r="E39" i="10"/>
  <c r="D39" i="10"/>
  <c r="C39" i="10"/>
  <c r="AK38" i="10"/>
  <c r="AJ38" i="10"/>
  <c r="AH38" i="10"/>
  <c r="AG38" i="10"/>
  <c r="AF38" i="10"/>
  <c r="AE38" i="10"/>
  <c r="AD38" i="10"/>
  <c r="AC38" i="10"/>
  <c r="AB38" i="10"/>
  <c r="AA38" i="10"/>
  <c r="Z38" i="10"/>
  <c r="X38" i="10"/>
  <c r="W38" i="10"/>
  <c r="V38" i="10"/>
  <c r="U38" i="10"/>
  <c r="S38" i="10"/>
  <c r="R38" i="10"/>
  <c r="P38" i="10"/>
  <c r="O38" i="10"/>
  <c r="N38" i="10"/>
  <c r="M38" i="10"/>
  <c r="L38" i="10"/>
  <c r="K38" i="10"/>
  <c r="J38" i="10"/>
  <c r="I38" i="10"/>
  <c r="H38" i="10"/>
  <c r="F38" i="10"/>
  <c r="E38" i="10"/>
  <c r="D38" i="10"/>
  <c r="C38" i="10"/>
  <c r="AK37" i="10"/>
  <c r="AJ37" i="10"/>
  <c r="AH37" i="10"/>
  <c r="AG37" i="10"/>
  <c r="AF37" i="10"/>
  <c r="AE37" i="10"/>
  <c r="AD37" i="10"/>
  <c r="AC37" i="10"/>
  <c r="AB37" i="10"/>
  <c r="AA37" i="10"/>
  <c r="Z37" i="10"/>
  <c r="X37" i="10"/>
  <c r="W37" i="10"/>
  <c r="V37" i="10"/>
  <c r="U37" i="10"/>
  <c r="S37" i="10"/>
  <c r="R37" i="10"/>
  <c r="P37" i="10"/>
  <c r="O37" i="10"/>
  <c r="N37" i="10"/>
  <c r="M37" i="10"/>
  <c r="L37" i="10"/>
  <c r="K37" i="10"/>
  <c r="J37" i="10"/>
  <c r="I37" i="10"/>
  <c r="H37" i="10"/>
  <c r="F37" i="10"/>
  <c r="E37" i="10"/>
  <c r="D37" i="10"/>
  <c r="C37" i="10"/>
  <c r="AK36" i="10"/>
  <c r="AM36" i="10" s="1"/>
  <c r="AJ36" i="10"/>
  <c r="AH36" i="10"/>
  <c r="AG36" i="10"/>
  <c r="AF36" i="10"/>
  <c r="AE36" i="10"/>
  <c r="AD36" i="10"/>
  <c r="AC36" i="10"/>
  <c r="AB36" i="10"/>
  <c r="AA36" i="10"/>
  <c r="Z36" i="10"/>
  <c r="X36" i="10"/>
  <c r="W36" i="10"/>
  <c r="V36" i="10"/>
  <c r="U36" i="10"/>
  <c r="S36" i="10"/>
  <c r="R36" i="10"/>
  <c r="P36" i="10"/>
  <c r="O36" i="10"/>
  <c r="N36" i="10"/>
  <c r="M36" i="10"/>
  <c r="L36" i="10"/>
  <c r="K36" i="10"/>
  <c r="J36" i="10"/>
  <c r="I36" i="10"/>
  <c r="H36" i="10"/>
  <c r="F36" i="10"/>
  <c r="E36" i="10"/>
  <c r="D36" i="10"/>
  <c r="C36" i="10"/>
  <c r="AK35" i="10"/>
  <c r="AJ35" i="10"/>
  <c r="AH35" i="10"/>
  <c r="AG35" i="10"/>
  <c r="AF35" i="10"/>
  <c r="AE35" i="10"/>
  <c r="AD35" i="10"/>
  <c r="AC35" i="10"/>
  <c r="AB35" i="10"/>
  <c r="AA35" i="10"/>
  <c r="Z35" i="10"/>
  <c r="X35" i="10"/>
  <c r="W35" i="10"/>
  <c r="V35" i="10"/>
  <c r="U35" i="10"/>
  <c r="S35" i="10"/>
  <c r="AM35" i="10" s="1"/>
  <c r="R35" i="10"/>
  <c r="P35" i="10"/>
  <c r="O35" i="10"/>
  <c r="N35" i="10"/>
  <c r="M35" i="10"/>
  <c r="L35" i="10"/>
  <c r="K35" i="10"/>
  <c r="J35" i="10"/>
  <c r="I35" i="10"/>
  <c r="H35" i="10"/>
  <c r="F35" i="10"/>
  <c r="E35" i="10"/>
  <c r="D35" i="10"/>
  <c r="C35" i="10"/>
  <c r="AK34" i="10"/>
  <c r="AJ34" i="10"/>
  <c r="AH34" i="10"/>
  <c r="AG34" i="10"/>
  <c r="AF34" i="10"/>
  <c r="AE34" i="10"/>
  <c r="AD34" i="10"/>
  <c r="AC34" i="10"/>
  <c r="AB34" i="10"/>
  <c r="AA34" i="10"/>
  <c r="Z34" i="10"/>
  <c r="X34" i="10"/>
  <c r="W34" i="10"/>
  <c r="V34" i="10"/>
  <c r="U34" i="10"/>
  <c r="S34" i="10"/>
  <c r="AM34" i="10" s="1"/>
  <c r="R34" i="10"/>
  <c r="P34" i="10"/>
  <c r="O34" i="10"/>
  <c r="N34" i="10"/>
  <c r="M34" i="10"/>
  <c r="L34" i="10"/>
  <c r="K34" i="10"/>
  <c r="J34" i="10"/>
  <c r="I34" i="10"/>
  <c r="H34" i="10"/>
  <c r="F34" i="10"/>
  <c r="E34" i="10"/>
  <c r="D34" i="10"/>
  <c r="C34" i="10"/>
  <c r="AK33" i="10"/>
  <c r="AJ33" i="10"/>
  <c r="AH33" i="10"/>
  <c r="AG33" i="10"/>
  <c r="AF33" i="10"/>
  <c r="AE33" i="10"/>
  <c r="AD33" i="10"/>
  <c r="AC33" i="10"/>
  <c r="AB33" i="10"/>
  <c r="AA33" i="10"/>
  <c r="Z33" i="10"/>
  <c r="X33" i="10"/>
  <c r="W33" i="10"/>
  <c r="V33" i="10"/>
  <c r="U33" i="10"/>
  <c r="S33" i="10"/>
  <c r="R33" i="10"/>
  <c r="P33" i="10"/>
  <c r="O33" i="10"/>
  <c r="N33" i="10"/>
  <c r="M33" i="10"/>
  <c r="L33" i="10"/>
  <c r="K33" i="10"/>
  <c r="J33" i="10"/>
  <c r="I33" i="10"/>
  <c r="H33" i="10"/>
  <c r="F33" i="10"/>
  <c r="E33" i="10"/>
  <c r="D33" i="10"/>
  <c r="C33" i="10"/>
  <c r="AK32" i="10"/>
  <c r="AJ32" i="10"/>
  <c r="AH32" i="10"/>
  <c r="AG32" i="10"/>
  <c r="AF32" i="10"/>
  <c r="AE32" i="10"/>
  <c r="AD32" i="10"/>
  <c r="AC32" i="10"/>
  <c r="AB32" i="10"/>
  <c r="AA32" i="10"/>
  <c r="Z32" i="10"/>
  <c r="X32" i="10"/>
  <c r="W32" i="10"/>
  <c r="V32" i="10"/>
  <c r="U32" i="10"/>
  <c r="S32" i="10"/>
  <c r="R32" i="10"/>
  <c r="P32" i="10"/>
  <c r="O32" i="10"/>
  <c r="N32" i="10"/>
  <c r="M32" i="10"/>
  <c r="L32" i="10"/>
  <c r="K32" i="10"/>
  <c r="J32" i="10"/>
  <c r="I32" i="10"/>
  <c r="H32" i="10"/>
  <c r="F32" i="10"/>
  <c r="E32" i="10"/>
  <c r="D32" i="10"/>
  <c r="C32" i="10"/>
  <c r="AK31" i="10"/>
  <c r="AJ31" i="10"/>
  <c r="AH31" i="10"/>
  <c r="AG31" i="10"/>
  <c r="AF31" i="10"/>
  <c r="AE31" i="10"/>
  <c r="AD31" i="10"/>
  <c r="AC31" i="10"/>
  <c r="AB31" i="10"/>
  <c r="AA31" i="10"/>
  <c r="Z31" i="10"/>
  <c r="X31" i="10"/>
  <c r="W31" i="10"/>
  <c r="V31" i="10"/>
  <c r="U31" i="10"/>
  <c r="S31" i="10"/>
  <c r="R31" i="10"/>
  <c r="P31" i="10"/>
  <c r="O31" i="10"/>
  <c r="N31" i="10"/>
  <c r="M31" i="10"/>
  <c r="L31" i="10"/>
  <c r="K31" i="10"/>
  <c r="J31" i="10"/>
  <c r="I31" i="10"/>
  <c r="H31" i="10"/>
  <c r="F31" i="10"/>
  <c r="E31" i="10"/>
  <c r="D31" i="10"/>
  <c r="C31" i="10"/>
  <c r="AK30" i="10"/>
  <c r="AJ30" i="10"/>
  <c r="AH30" i="10"/>
  <c r="AG30" i="10"/>
  <c r="AF30" i="10"/>
  <c r="AE30" i="10"/>
  <c r="AD30" i="10"/>
  <c r="AC30" i="10"/>
  <c r="AB30" i="10"/>
  <c r="AA30" i="10"/>
  <c r="Z30" i="10"/>
  <c r="X30" i="10"/>
  <c r="W30" i="10"/>
  <c r="V30" i="10"/>
  <c r="U30" i="10"/>
  <c r="S30" i="10"/>
  <c r="R30" i="10"/>
  <c r="P30" i="10"/>
  <c r="O30" i="10"/>
  <c r="N30" i="10"/>
  <c r="M30" i="10"/>
  <c r="L30" i="10"/>
  <c r="K30" i="10"/>
  <c r="J30" i="10"/>
  <c r="I30" i="10"/>
  <c r="H30" i="10"/>
  <c r="F30" i="10"/>
  <c r="E30" i="10"/>
  <c r="D30" i="10"/>
  <c r="C30" i="10"/>
  <c r="AK29" i="10"/>
  <c r="AJ29" i="10"/>
  <c r="AL29" i="10" s="1"/>
  <c r="AH29" i="10"/>
  <c r="AG29" i="10"/>
  <c r="AF29" i="10"/>
  <c r="AE29" i="10"/>
  <c r="AD29" i="10"/>
  <c r="AC29" i="10"/>
  <c r="AB29" i="10"/>
  <c r="AA29" i="10"/>
  <c r="Z29" i="10"/>
  <c r="X29" i="10"/>
  <c r="W29" i="10"/>
  <c r="V29" i="10"/>
  <c r="U29" i="10"/>
  <c r="S29" i="10"/>
  <c r="R29" i="10"/>
  <c r="P29" i="10"/>
  <c r="O29" i="10"/>
  <c r="N29" i="10"/>
  <c r="M29" i="10"/>
  <c r="L29" i="10"/>
  <c r="K29" i="10"/>
  <c r="J29" i="10"/>
  <c r="I29" i="10"/>
  <c r="H29" i="10"/>
  <c r="F29" i="10"/>
  <c r="E29" i="10"/>
  <c r="D29" i="10"/>
  <c r="C29" i="10"/>
  <c r="AK28" i="10"/>
  <c r="AJ28" i="10"/>
  <c r="AL28" i="10" s="1"/>
  <c r="AH28" i="10"/>
  <c r="AG28" i="10"/>
  <c r="AF28" i="10"/>
  <c r="AE28" i="10"/>
  <c r="AD28" i="10"/>
  <c r="AC28" i="10"/>
  <c r="AB28" i="10"/>
  <c r="AA28" i="10"/>
  <c r="Z28" i="10"/>
  <c r="X28" i="10"/>
  <c r="W28" i="10"/>
  <c r="V28" i="10"/>
  <c r="U28" i="10"/>
  <c r="S28" i="10"/>
  <c r="R28" i="10"/>
  <c r="P28" i="10"/>
  <c r="O28" i="10"/>
  <c r="N28" i="10"/>
  <c r="M28" i="10"/>
  <c r="L28" i="10"/>
  <c r="K28" i="10"/>
  <c r="J28" i="10"/>
  <c r="I28" i="10"/>
  <c r="H28" i="10"/>
  <c r="F28" i="10"/>
  <c r="E28" i="10"/>
  <c r="D28" i="10"/>
  <c r="C28" i="10"/>
  <c r="AK27" i="10"/>
  <c r="AJ27" i="10"/>
  <c r="AH27" i="10"/>
  <c r="AG27" i="10"/>
  <c r="AF27" i="10"/>
  <c r="AE27" i="10"/>
  <c r="AD27" i="10"/>
  <c r="AC27" i="10"/>
  <c r="AB27" i="10"/>
  <c r="AA27" i="10"/>
  <c r="Z27" i="10"/>
  <c r="X27" i="10"/>
  <c r="W27" i="10"/>
  <c r="V27" i="10"/>
  <c r="U27" i="10"/>
  <c r="S27" i="10"/>
  <c r="R27" i="10"/>
  <c r="P27" i="10"/>
  <c r="O27" i="10"/>
  <c r="N27" i="10"/>
  <c r="M27" i="10"/>
  <c r="L27" i="10"/>
  <c r="K27" i="10"/>
  <c r="J27" i="10"/>
  <c r="I27" i="10"/>
  <c r="H27" i="10"/>
  <c r="F27" i="10"/>
  <c r="E27" i="10"/>
  <c r="D27" i="10"/>
  <c r="C27" i="10"/>
  <c r="AK26" i="10"/>
  <c r="AJ26" i="10"/>
  <c r="AH26" i="10"/>
  <c r="AG26" i="10"/>
  <c r="AF26" i="10"/>
  <c r="AE26" i="10"/>
  <c r="AD26" i="10"/>
  <c r="AC26" i="10"/>
  <c r="AB26" i="10"/>
  <c r="AA26" i="10"/>
  <c r="Z26" i="10"/>
  <c r="X26" i="10"/>
  <c r="W26" i="10"/>
  <c r="V26" i="10"/>
  <c r="U26" i="10"/>
  <c r="S26" i="10"/>
  <c r="R26" i="10"/>
  <c r="P26" i="10"/>
  <c r="O26" i="10"/>
  <c r="N26" i="10"/>
  <c r="M26" i="10"/>
  <c r="L26" i="10"/>
  <c r="K26" i="10"/>
  <c r="J26" i="10"/>
  <c r="I26" i="10"/>
  <c r="H26" i="10"/>
  <c r="F26" i="10"/>
  <c r="E26" i="10"/>
  <c r="D26" i="10"/>
  <c r="C26" i="10"/>
  <c r="AK25" i="10"/>
  <c r="AJ25" i="10"/>
  <c r="AH25" i="10"/>
  <c r="AG25" i="10"/>
  <c r="AF25" i="10"/>
  <c r="AE25" i="10"/>
  <c r="AD25" i="10"/>
  <c r="AC25" i="10"/>
  <c r="AB25" i="10"/>
  <c r="AA25" i="10"/>
  <c r="Z25" i="10"/>
  <c r="X25" i="10"/>
  <c r="W25" i="10"/>
  <c r="V25" i="10"/>
  <c r="U25" i="10"/>
  <c r="S25" i="10"/>
  <c r="R25" i="10"/>
  <c r="P25" i="10"/>
  <c r="O25" i="10"/>
  <c r="N25" i="10"/>
  <c r="M25" i="10"/>
  <c r="L25" i="10"/>
  <c r="K25" i="10"/>
  <c r="J25" i="10"/>
  <c r="I25" i="10"/>
  <c r="H25" i="10"/>
  <c r="F25" i="10"/>
  <c r="E25" i="10"/>
  <c r="D25" i="10"/>
  <c r="C25" i="10"/>
  <c r="AK24" i="10"/>
  <c r="AJ24" i="10"/>
  <c r="AH24" i="10"/>
  <c r="AG24" i="10"/>
  <c r="AF24" i="10"/>
  <c r="AE24" i="10"/>
  <c r="AD24" i="10"/>
  <c r="AC24" i="10"/>
  <c r="AB24" i="10"/>
  <c r="AA24" i="10"/>
  <c r="Z24" i="10"/>
  <c r="X24" i="10"/>
  <c r="W24" i="10"/>
  <c r="V24" i="10"/>
  <c r="U24" i="10"/>
  <c r="S24" i="10"/>
  <c r="R24" i="10"/>
  <c r="P24" i="10"/>
  <c r="O24" i="10"/>
  <c r="N24" i="10"/>
  <c r="M24" i="10"/>
  <c r="L24" i="10"/>
  <c r="K24" i="10"/>
  <c r="J24" i="10"/>
  <c r="I24" i="10"/>
  <c r="H24" i="10"/>
  <c r="F24" i="10"/>
  <c r="E24" i="10"/>
  <c r="D24" i="10"/>
  <c r="C24" i="10"/>
  <c r="AK23" i="10"/>
  <c r="AJ23" i="10"/>
  <c r="AH23" i="10"/>
  <c r="AG23" i="10"/>
  <c r="AF23" i="10"/>
  <c r="AE23" i="10"/>
  <c r="AD23" i="10"/>
  <c r="AC23" i="10"/>
  <c r="AB23" i="10"/>
  <c r="AA23" i="10"/>
  <c r="Z23" i="10"/>
  <c r="X23" i="10"/>
  <c r="W23" i="10"/>
  <c r="V23" i="10"/>
  <c r="U23" i="10"/>
  <c r="S23" i="10"/>
  <c r="R23" i="10"/>
  <c r="P23" i="10"/>
  <c r="O23" i="10"/>
  <c r="N23" i="10"/>
  <c r="M23" i="10"/>
  <c r="L23" i="10"/>
  <c r="K23" i="10"/>
  <c r="J23" i="10"/>
  <c r="I23" i="10"/>
  <c r="H23" i="10"/>
  <c r="F23" i="10"/>
  <c r="E23" i="10"/>
  <c r="D23" i="10"/>
  <c r="C23" i="10"/>
  <c r="AK22" i="10"/>
  <c r="AJ22" i="10"/>
  <c r="AH22" i="10"/>
  <c r="AG22" i="10"/>
  <c r="AF22" i="10"/>
  <c r="AE22" i="10"/>
  <c r="AD22" i="10"/>
  <c r="AC22" i="10"/>
  <c r="AB22" i="10"/>
  <c r="AA22" i="10"/>
  <c r="Z22" i="10"/>
  <c r="X22" i="10"/>
  <c r="W22" i="10"/>
  <c r="V22" i="10"/>
  <c r="U22" i="10"/>
  <c r="S22" i="10"/>
  <c r="R22" i="10"/>
  <c r="P22" i="10"/>
  <c r="O22" i="10"/>
  <c r="N22" i="10"/>
  <c r="M22" i="10"/>
  <c r="L22" i="10"/>
  <c r="K22" i="10"/>
  <c r="J22" i="10"/>
  <c r="I22" i="10"/>
  <c r="H22" i="10"/>
  <c r="F22" i="10"/>
  <c r="E22" i="10"/>
  <c r="D22" i="10"/>
  <c r="C22" i="10"/>
  <c r="AK21" i="10"/>
  <c r="AJ21" i="10"/>
  <c r="AH21" i="10"/>
  <c r="AG21" i="10"/>
  <c r="AF21" i="10"/>
  <c r="AE21" i="10"/>
  <c r="AD21" i="10"/>
  <c r="AC21" i="10"/>
  <c r="AB21" i="10"/>
  <c r="AA21" i="10"/>
  <c r="Z21" i="10"/>
  <c r="X21" i="10"/>
  <c r="W21" i="10"/>
  <c r="V21" i="10"/>
  <c r="U21" i="10"/>
  <c r="S21" i="10"/>
  <c r="R21" i="10"/>
  <c r="P21" i="10"/>
  <c r="O21" i="10"/>
  <c r="N21" i="10"/>
  <c r="M21" i="10"/>
  <c r="L21" i="10"/>
  <c r="K21" i="10"/>
  <c r="J21" i="10"/>
  <c r="I21" i="10"/>
  <c r="H21" i="10"/>
  <c r="F21" i="10"/>
  <c r="E21" i="10"/>
  <c r="D21" i="10"/>
  <c r="C21" i="10"/>
  <c r="AK20" i="10"/>
  <c r="AJ20" i="10"/>
  <c r="AH20" i="10"/>
  <c r="AG20" i="10"/>
  <c r="AF20" i="10"/>
  <c r="AE20" i="10"/>
  <c r="AD20" i="10"/>
  <c r="AC20" i="10"/>
  <c r="AB20" i="10"/>
  <c r="AA20" i="10"/>
  <c r="Z20" i="10"/>
  <c r="X20" i="10"/>
  <c r="W20" i="10"/>
  <c r="V20" i="10"/>
  <c r="U20" i="10"/>
  <c r="S20" i="10"/>
  <c r="R20" i="10"/>
  <c r="P20" i="10"/>
  <c r="O20" i="10"/>
  <c r="N20" i="10"/>
  <c r="M20" i="10"/>
  <c r="L20" i="10"/>
  <c r="K20" i="10"/>
  <c r="J20" i="10"/>
  <c r="I20" i="10"/>
  <c r="H20" i="10"/>
  <c r="F20" i="10"/>
  <c r="E20" i="10"/>
  <c r="D20" i="10"/>
  <c r="C20" i="10"/>
  <c r="AK19" i="10"/>
  <c r="AJ19" i="10"/>
  <c r="AH19" i="10"/>
  <c r="AG19" i="10"/>
  <c r="AF19" i="10"/>
  <c r="AE19" i="10"/>
  <c r="AD19" i="10"/>
  <c r="AC19" i="10"/>
  <c r="AB19" i="10"/>
  <c r="AA19" i="10"/>
  <c r="Z19" i="10"/>
  <c r="X19" i="10"/>
  <c r="W19" i="10"/>
  <c r="V19" i="10"/>
  <c r="U19" i="10"/>
  <c r="S19" i="10"/>
  <c r="R19" i="10"/>
  <c r="P19" i="10"/>
  <c r="O19" i="10"/>
  <c r="N19" i="10"/>
  <c r="M19" i="10"/>
  <c r="L19" i="10"/>
  <c r="K19" i="10"/>
  <c r="J19" i="10"/>
  <c r="I19" i="10"/>
  <c r="H19" i="10"/>
  <c r="F19" i="10"/>
  <c r="E19" i="10"/>
  <c r="D19" i="10"/>
  <c r="C19" i="10"/>
  <c r="AK18" i="10"/>
  <c r="AJ18" i="10"/>
  <c r="AH18" i="10"/>
  <c r="AG18" i="10"/>
  <c r="AF18" i="10"/>
  <c r="AE18" i="10"/>
  <c r="AD18" i="10"/>
  <c r="AC18" i="10"/>
  <c r="AB18" i="10"/>
  <c r="AA18" i="10"/>
  <c r="Z18" i="10"/>
  <c r="X18" i="10"/>
  <c r="W18" i="10"/>
  <c r="V18" i="10"/>
  <c r="U18" i="10"/>
  <c r="S18" i="10"/>
  <c r="R18" i="10"/>
  <c r="P18" i="10"/>
  <c r="O18" i="10"/>
  <c r="N18" i="10"/>
  <c r="M18" i="10"/>
  <c r="L18" i="10"/>
  <c r="K18" i="10"/>
  <c r="J18" i="10"/>
  <c r="I18" i="10"/>
  <c r="H18" i="10"/>
  <c r="F18" i="10"/>
  <c r="E18" i="10"/>
  <c r="D18" i="10"/>
  <c r="C18" i="10"/>
  <c r="AK17" i="10"/>
  <c r="AJ17" i="10"/>
  <c r="AH17" i="10"/>
  <c r="AG17" i="10"/>
  <c r="AF17" i="10"/>
  <c r="AE17" i="10"/>
  <c r="AD17" i="10"/>
  <c r="AC17" i="10"/>
  <c r="AB17" i="10"/>
  <c r="AA17" i="10"/>
  <c r="Z17" i="10"/>
  <c r="X17" i="10"/>
  <c r="W17" i="10"/>
  <c r="V17" i="10"/>
  <c r="U17" i="10"/>
  <c r="S17" i="10"/>
  <c r="R17" i="10"/>
  <c r="P17" i="10"/>
  <c r="O17" i="10"/>
  <c r="N17" i="10"/>
  <c r="M17" i="10"/>
  <c r="L17" i="10"/>
  <c r="K17" i="10"/>
  <c r="J17" i="10"/>
  <c r="I17" i="10"/>
  <c r="H17" i="10"/>
  <c r="F17" i="10"/>
  <c r="E17" i="10"/>
  <c r="D17" i="10"/>
  <c r="C17" i="10"/>
  <c r="AK16" i="10"/>
  <c r="AJ16" i="10"/>
  <c r="AH16" i="10"/>
  <c r="AG16" i="10"/>
  <c r="AF16" i="10"/>
  <c r="AE16" i="10"/>
  <c r="AD16" i="10"/>
  <c r="AC16" i="10"/>
  <c r="AB16" i="10"/>
  <c r="AA16" i="10"/>
  <c r="Z16" i="10"/>
  <c r="X16" i="10"/>
  <c r="W16" i="10"/>
  <c r="V16" i="10"/>
  <c r="U16" i="10"/>
  <c r="S16" i="10"/>
  <c r="R16" i="10"/>
  <c r="P16" i="10"/>
  <c r="O16" i="10"/>
  <c r="N16" i="10"/>
  <c r="M16" i="10"/>
  <c r="L16" i="10"/>
  <c r="K16" i="10"/>
  <c r="J16" i="10"/>
  <c r="I16" i="10"/>
  <c r="H16" i="10"/>
  <c r="F16" i="10"/>
  <c r="E16" i="10"/>
  <c r="D16" i="10"/>
  <c r="C16" i="10"/>
  <c r="AK15" i="10"/>
  <c r="AJ15" i="10"/>
  <c r="AH15" i="10"/>
  <c r="AG15" i="10"/>
  <c r="AF15" i="10"/>
  <c r="AE15" i="10"/>
  <c r="AD15" i="10"/>
  <c r="AC15" i="10"/>
  <c r="AB15" i="10"/>
  <c r="AA15" i="10"/>
  <c r="Z15" i="10"/>
  <c r="X15" i="10"/>
  <c r="W15" i="10"/>
  <c r="V15" i="10"/>
  <c r="U15" i="10"/>
  <c r="S15" i="10"/>
  <c r="R15" i="10"/>
  <c r="P15" i="10"/>
  <c r="O15" i="10"/>
  <c r="N15" i="10"/>
  <c r="M15" i="10"/>
  <c r="L15" i="10"/>
  <c r="K15" i="10"/>
  <c r="J15" i="10"/>
  <c r="I15" i="10"/>
  <c r="H15" i="10"/>
  <c r="F15" i="10"/>
  <c r="E15" i="10"/>
  <c r="D15" i="10"/>
  <c r="C15" i="10"/>
  <c r="AK14" i="10"/>
  <c r="AJ14" i="10"/>
  <c r="AH14" i="10"/>
  <c r="AG14" i="10"/>
  <c r="AF14" i="10"/>
  <c r="AE14" i="10"/>
  <c r="AD14" i="10"/>
  <c r="AC14" i="10"/>
  <c r="AB14" i="10"/>
  <c r="AA14" i="10"/>
  <c r="Z14" i="10"/>
  <c r="X14" i="10"/>
  <c r="W14" i="10"/>
  <c r="V14" i="10"/>
  <c r="U14" i="10"/>
  <c r="S14" i="10"/>
  <c r="R14" i="10"/>
  <c r="P14" i="10"/>
  <c r="O14" i="10"/>
  <c r="N14" i="10"/>
  <c r="M14" i="10"/>
  <c r="L14" i="10"/>
  <c r="K14" i="10"/>
  <c r="J14" i="10"/>
  <c r="I14" i="10"/>
  <c r="H14" i="10"/>
  <c r="F14" i="10"/>
  <c r="E14" i="10"/>
  <c r="D14" i="10"/>
  <c r="C14" i="10"/>
  <c r="AK13" i="10"/>
  <c r="AJ13" i="10"/>
  <c r="AH13" i="10"/>
  <c r="AG13" i="10"/>
  <c r="AF13" i="10"/>
  <c r="AE13" i="10"/>
  <c r="AD13" i="10"/>
  <c r="AC13" i="10"/>
  <c r="AB13" i="10"/>
  <c r="AA13" i="10"/>
  <c r="Z13" i="10"/>
  <c r="X13" i="10"/>
  <c r="W13" i="10"/>
  <c r="V13" i="10"/>
  <c r="U13" i="10"/>
  <c r="S13" i="10"/>
  <c r="R13" i="10"/>
  <c r="P13" i="10"/>
  <c r="O13" i="10"/>
  <c r="N13" i="10"/>
  <c r="M13" i="10"/>
  <c r="L13" i="10"/>
  <c r="K13" i="10"/>
  <c r="J13" i="10"/>
  <c r="I13" i="10"/>
  <c r="H13" i="10"/>
  <c r="F13" i="10"/>
  <c r="E13" i="10"/>
  <c r="D13" i="10"/>
  <c r="C13" i="10"/>
  <c r="AK12" i="10"/>
  <c r="AM12" i="10" s="1"/>
  <c r="AJ12" i="10"/>
  <c r="AH12" i="10"/>
  <c r="AG12" i="10"/>
  <c r="AF12" i="10"/>
  <c r="AE12" i="10"/>
  <c r="AD12" i="10"/>
  <c r="AC12" i="10"/>
  <c r="AB12" i="10"/>
  <c r="AA12" i="10"/>
  <c r="Z12" i="10"/>
  <c r="X12" i="10"/>
  <c r="W12" i="10"/>
  <c r="V12" i="10"/>
  <c r="U12" i="10"/>
  <c r="S12" i="10"/>
  <c r="R12" i="10"/>
  <c r="P12" i="10"/>
  <c r="O12" i="10"/>
  <c r="N12" i="10"/>
  <c r="M12" i="10"/>
  <c r="L12" i="10"/>
  <c r="K12" i="10"/>
  <c r="J12" i="10"/>
  <c r="I12" i="10"/>
  <c r="H12" i="10"/>
  <c r="F12" i="10"/>
  <c r="E12" i="10"/>
  <c r="D12" i="10"/>
  <c r="C12" i="10"/>
  <c r="AK11" i="10"/>
  <c r="AJ11" i="10"/>
  <c r="AH11" i="10"/>
  <c r="AG11" i="10"/>
  <c r="AF11" i="10"/>
  <c r="AE11" i="10"/>
  <c r="AD11" i="10"/>
  <c r="AC11" i="10"/>
  <c r="AB11" i="10"/>
  <c r="AA11" i="10"/>
  <c r="Z11" i="10"/>
  <c r="X11" i="10"/>
  <c r="W11" i="10"/>
  <c r="V11" i="10"/>
  <c r="U11" i="10"/>
  <c r="S11" i="10"/>
  <c r="R11" i="10"/>
  <c r="P11" i="10"/>
  <c r="O11" i="10"/>
  <c r="N11" i="10"/>
  <c r="M11" i="10"/>
  <c r="L11" i="10"/>
  <c r="K11" i="10"/>
  <c r="J11" i="10"/>
  <c r="I11" i="10"/>
  <c r="H11" i="10"/>
  <c r="F11" i="10"/>
  <c r="E11" i="10"/>
  <c r="D11" i="10"/>
  <c r="C11" i="10"/>
  <c r="AK10" i="10"/>
  <c r="AJ10" i="10"/>
  <c r="AH10" i="10"/>
  <c r="AG10" i="10"/>
  <c r="AF10" i="10"/>
  <c r="AE10" i="10"/>
  <c r="AD10" i="10"/>
  <c r="AC10" i="10"/>
  <c r="AB10" i="10"/>
  <c r="AA10" i="10"/>
  <c r="Z10" i="10"/>
  <c r="X10" i="10"/>
  <c r="W10" i="10"/>
  <c r="V10" i="10"/>
  <c r="U10" i="10"/>
  <c r="S10" i="10"/>
  <c r="R10" i="10"/>
  <c r="P10" i="10"/>
  <c r="O10" i="10"/>
  <c r="N10" i="10"/>
  <c r="M10" i="10"/>
  <c r="L10" i="10"/>
  <c r="K10" i="10"/>
  <c r="J10" i="10"/>
  <c r="I10" i="10"/>
  <c r="H10" i="10"/>
  <c r="F10" i="10"/>
  <c r="E10" i="10"/>
  <c r="D10" i="10"/>
  <c r="C10" i="10"/>
  <c r="AK9" i="10"/>
  <c r="AM9" i="10" s="1"/>
  <c r="AJ9" i="10"/>
  <c r="AH9" i="10"/>
  <c r="AG9" i="10"/>
  <c r="AF9" i="10"/>
  <c r="AE9" i="10"/>
  <c r="AD9" i="10"/>
  <c r="AC9" i="10"/>
  <c r="AB9" i="10"/>
  <c r="AA9" i="10"/>
  <c r="Z9" i="10"/>
  <c r="X9" i="10"/>
  <c r="W9" i="10"/>
  <c r="V9" i="10"/>
  <c r="U9" i="10"/>
  <c r="S9" i="10"/>
  <c r="R9" i="10"/>
  <c r="P9" i="10"/>
  <c r="O9" i="10"/>
  <c r="N9" i="10"/>
  <c r="M9" i="10"/>
  <c r="L9" i="10"/>
  <c r="K9" i="10"/>
  <c r="J9" i="10"/>
  <c r="I9" i="10"/>
  <c r="H9" i="10"/>
  <c r="F9" i="10"/>
  <c r="E9" i="10"/>
  <c r="D9" i="10"/>
  <c r="C9" i="10"/>
  <c r="AK8" i="10"/>
  <c r="AJ8" i="10"/>
  <c r="AH8" i="10"/>
  <c r="AG8" i="10"/>
  <c r="AF8" i="10"/>
  <c r="AE8" i="10"/>
  <c r="AD8" i="10"/>
  <c r="AC8" i="10"/>
  <c r="AB8" i="10"/>
  <c r="AA8" i="10"/>
  <c r="Z8" i="10"/>
  <c r="X8" i="10"/>
  <c r="W8" i="10"/>
  <c r="V8" i="10"/>
  <c r="U8" i="10"/>
  <c r="S8" i="10"/>
  <c r="R8" i="10"/>
  <c r="P8" i="10"/>
  <c r="O8" i="10"/>
  <c r="N8" i="10"/>
  <c r="M8" i="10"/>
  <c r="L8" i="10"/>
  <c r="K8" i="10"/>
  <c r="J8" i="10"/>
  <c r="I8" i="10"/>
  <c r="H8" i="10"/>
  <c r="F8" i="10"/>
  <c r="E8" i="10"/>
  <c r="D8" i="10"/>
  <c r="C8" i="10"/>
  <c r="AK7" i="10"/>
  <c r="AJ7" i="10"/>
  <c r="AH7" i="10"/>
  <c r="AG7" i="10"/>
  <c r="AF7" i="10"/>
  <c r="AE7" i="10"/>
  <c r="AD7" i="10"/>
  <c r="AC7" i="10"/>
  <c r="AB7" i="10"/>
  <c r="AA7" i="10"/>
  <c r="Z7" i="10"/>
  <c r="X7" i="10"/>
  <c r="W7" i="10"/>
  <c r="V7" i="10"/>
  <c r="U7" i="10"/>
  <c r="S7" i="10"/>
  <c r="R7" i="10"/>
  <c r="P7" i="10"/>
  <c r="O7" i="10"/>
  <c r="N7" i="10"/>
  <c r="M7" i="10"/>
  <c r="L7" i="10"/>
  <c r="K7" i="10"/>
  <c r="J7" i="10"/>
  <c r="I7" i="10"/>
  <c r="H7" i="10"/>
  <c r="F7" i="10"/>
  <c r="E7" i="10"/>
  <c r="D7" i="10"/>
  <c r="C7" i="10"/>
  <c r="AK6" i="10"/>
  <c r="AJ6" i="10"/>
  <c r="AH6" i="10"/>
  <c r="AG6" i="10"/>
  <c r="AF6" i="10"/>
  <c r="AE6" i="10"/>
  <c r="AD6" i="10"/>
  <c r="AC6" i="10"/>
  <c r="AB6" i="10"/>
  <c r="AA6" i="10"/>
  <c r="Z6" i="10"/>
  <c r="X6" i="10"/>
  <c r="W6" i="10"/>
  <c r="V6" i="10"/>
  <c r="U6" i="10"/>
  <c r="S6" i="10"/>
  <c r="R6" i="10"/>
  <c r="P6" i="10"/>
  <c r="O6" i="10"/>
  <c r="N6" i="10"/>
  <c r="M6" i="10"/>
  <c r="L6" i="10"/>
  <c r="K6" i="10"/>
  <c r="J6" i="10"/>
  <c r="I6" i="10"/>
  <c r="H6" i="10"/>
  <c r="F6" i="10"/>
  <c r="E6" i="10"/>
  <c r="D6" i="10"/>
  <c r="C6" i="10"/>
  <c r="AK5" i="10"/>
  <c r="AJ5" i="10"/>
  <c r="AH5" i="10"/>
  <c r="AG5" i="10"/>
  <c r="AF5" i="10"/>
  <c r="AE5" i="10"/>
  <c r="AD5" i="10"/>
  <c r="AC5" i="10"/>
  <c r="AB5" i="10"/>
  <c r="AA5" i="10"/>
  <c r="Z5" i="10"/>
  <c r="X5" i="10"/>
  <c r="W5" i="10"/>
  <c r="V5" i="10"/>
  <c r="U5" i="10"/>
  <c r="S5" i="10"/>
  <c r="R5" i="10"/>
  <c r="P5" i="10"/>
  <c r="O5" i="10"/>
  <c r="N5" i="10"/>
  <c r="M5" i="10"/>
  <c r="L5" i="10"/>
  <c r="K5" i="10"/>
  <c r="J5" i="10"/>
  <c r="I5" i="10"/>
  <c r="H5" i="10"/>
  <c r="F5" i="10"/>
  <c r="E5" i="10"/>
  <c r="D5" i="10"/>
  <c r="C5" i="10"/>
  <c r="AK40" i="9"/>
  <c r="AJ40" i="9"/>
  <c r="AH40" i="9"/>
  <c r="AG40" i="9"/>
  <c r="AF40" i="9"/>
  <c r="AE40" i="9"/>
  <c r="AD40" i="9"/>
  <c r="AC40" i="9"/>
  <c r="AB40" i="9"/>
  <c r="AA40" i="9"/>
  <c r="Z40" i="9"/>
  <c r="X40" i="9"/>
  <c r="W40" i="9"/>
  <c r="V40" i="9"/>
  <c r="U40" i="9"/>
  <c r="S40" i="9"/>
  <c r="R40" i="9"/>
  <c r="P40" i="9"/>
  <c r="O40" i="9"/>
  <c r="N40" i="9"/>
  <c r="M40" i="9"/>
  <c r="L40" i="9"/>
  <c r="K40" i="9"/>
  <c r="J40" i="9"/>
  <c r="I40" i="9"/>
  <c r="H40" i="9"/>
  <c r="F40" i="9"/>
  <c r="E40" i="9"/>
  <c r="D40" i="9"/>
  <c r="C40" i="9"/>
  <c r="AK39" i="9"/>
  <c r="AJ39" i="9"/>
  <c r="AH39" i="9"/>
  <c r="AG39" i="9"/>
  <c r="AF39" i="9"/>
  <c r="AE39" i="9"/>
  <c r="AD39" i="9"/>
  <c r="AC39" i="9"/>
  <c r="AB39" i="9"/>
  <c r="AA39" i="9"/>
  <c r="Z39" i="9"/>
  <c r="X39" i="9"/>
  <c r="W39" i="9"/>
  <c r="V39" i="9"/>
  <c r="U39" i="9"/>
  <c r="S39" i="9"/>
  <c r="R39" i="9"/>
  <c r="P39" i="9"/>
  <c r="O39" i="9"/>
  <c r="N39" i="9"/>
  <c r="M39" i="9"/>
  <c r="L39" i="9"/>
  <c r="K39" i="9"/>
  <c r="J39" i="9"/>
  <c r="I39" i="9"/>
  <c r="H39" i="9"/>
  <c r="F39" i="9"/>
  <c r="E39" i="9"/>
  <c r="D39" i="9"/>
  <c r="C39" i="9"/>
  <c r="AK38" i="9"/>
  <c r="AJ38" i="9"/>
  <c r="AH38" i="9"/>
  <c r="AG38" i="9"/>
  <c r="AF38" i="9"/>
  <c r="AE38" i="9"/>
  <c r="AD38" i="9"/>
  <c r="AC38" i="9"/>
  <c r="AB38" i="9"/>
  <c r="AA38" i="9"/>
  <c r="Z38" i="9"/>
  <c r="X38" i="9"/>
  <c r="W38" i="9"/>
  <c r="V38" i="9"/>
  <c r="U38" i="9"/>
  <c r="S38" i="9"/>
  <c r="R38" i="9"/>
  <c r="P38" i="9"/>
  <c r="O38" i="9"/>
  <c r="N38" i="9"/>
  <c r="M38" i="9"/>
  <c r="L38" i="9"/>
  <c r="K38" i="9"/>
  <c r="J38" i="9"/>
  <c r="I38" i="9"/>
  <c r="H38" i="9"/>
  <c r="F38" i="9"/>
  <c r="E38" i="9"/>
  <c r="D38" i="9"/>
  <c r="C38" i="9"/>
  <c r="AK37" i="9"/>
  <c r="AJ37" i="9"/>
  <c r="AH37" i="9"/>
  <c r="AG37" i="9"/>
  <c r="AF37" i="9"/>
  <c r="AE37" i="9"/>
  <c r="AD37" i="9"/>
  <c r="AC37" i="9"/>
  <c r="AB37" i="9"/>
  <c r="AA37" i="9"/>
  <c r="Z37" i="9"/>
  <c r="X37" i="9"/>
  <c r="W37" i="9"/>
  <c r="V37" i="9"/>
  <c r="U37" i="9"/>
  <c r="S37" i="9"/>
  <c r="R37" i="9"/>
  <c r="P37" i="9"/>
  <c r="O37" i="9"/>
  <c r="N37" i="9"/>
  <c r="M37" i="9"/>
  <c r="L37" i="9"/>
  <c r="K37" i="9"/>
  <c r="J37" i="9"/>
  <c r="I37" i="9"/>
  <c r="H37" i="9"/>
  <c r="F37" i="9"/>
  <c r="E37" i="9"/>
  <c r="D37" i="9"/>
  <c r="C37" i="9"/>
  <c r="AK36" i="9"/>
  <c r="AJ36" i="9"/>
  <c r="AL36" i="9" s="1"/>
  <c r="AH36" i="9"/>
  <c r="AG36" i="9"/>
  <c r="AF36" i="9"/>
  <c r="AE36" i="9"/>
  <c r="AD36" i="9"/>
  <c r="AC36" i="9"/>
  <c r="AB36" i="9"/>
  <c r="AA36" i="9"/>
  <c r="Z36" i="9"/>
  <c r="X36" i="9"/>
  <c r="W36" i="9"/>
  <c r="V36" i="9"/>
  <c r="U36" i="9"/>
  <c r="S36" i="9"/>
  <c r="R36" i="9"/>
  <c r="P36" i="9"/>
  <c r="O36" i="9"/>
  <c r="N36" i="9"/>
  <c r="M36" i="9"/>
  <c r="L36" i="9"/>
  <c r="K36" i="9"/>
  <c r="J36" i="9"/>
  <c r="I36" i="9"/>
  <c r="H36" i="9"/>
  <c r="F36" i="9"/>
  <c r="E36" i="9"/>
  <c r="D36" i="9"/>
  <c r="C36" i="9"/>
  <c r="AK35" i="9"/>
  <c r="AM35" i="9" s="1"/>
  <c r="AJ35" i="9"/>
  <c r="AL35" i="9" s="1"/>
  <c r="AH35" i="9"/>
  <c r="AG35" i="9"/>
  <c r="AF35" i="9"/>
  <c r="AE35" i="9"/>
  <c r="AD35" i="9"/>
  <c r="AC35" i="9"/>
  <c r="AB35" i="9"/>
  <c r="AA35" i="9"/>
  <c r="Z35" i="9"/>
  <c r="X35" i="9"/>
  <c r="W35" i="9"/>
  <c r="V35" i="9"/>
  <c r="U35" i="9"/>
  <c r="S35" i="9"/>
  <c r="R35" i="9"/>
  <c r="P35" i="9"/>
  <c r="O35" i="9"/>
  <c r="N35" i="9"/>
  <c r="M35" i="9"/>
  <c r="L35" i="9"/>
  <c r="K35" i="9"/>
  <c r="J35" i="9"/>
  <c r="I35" i="9"/>
  <c r="H35" i="9"/>
  <c r="F35" i="9"/>
  <c r="E35" i="9"/>
  <c r="D35" i="9"/>
  <c r="C35" i="9"/>
  <c r="AK34" i="9"/>
  <c r="AJ34" i="9"/>
  <c r="AH34" i="9"/>
  <c r="AG34" i="9"/>
  <c r="AF34" i="9"/>
  <c r="AE34" i="9"/>
  <c r="AD34" i="9"/>
  <c r="AC34" i="9"/>
  <c r="AB34" i="9"/>
  <c r="AA34" i="9"/>
  <c r="Z34" i="9"/>
  <c r="X34" i="9"/>
  <c r="W34" i="9"/>
  <c r="V34" i="9"/>
  <c r="U34" i="9"/>
  <c r="S34" i="9"/>
  <c r="R34" i="9"/>
  <c r="P34" i="9"/>
  <c r="O34" i="9"/>
  <c r="N34" i="9"/>
  <c r="M34" i="9"/>
  <c r="L34" i="9"/>
  <c r="K34" i="9"/>
  <c r="J34" i="9"/>
  <c r="I34" i="9"/>
  <c r="H34" i="9"/>
  <c r="F34" i="9"/>
  <c r="E34" i="9"/>
  <c r="D34" i="9"/>
  <c r="C34" i="9"/>
  <c r="AK33" i="9"/>
  <c r="AJ33" i="9"/>
  <c r="AL33" i="9" s="1"/>
  <c r="AH33" i="9"/>
  <c r="AG33" i="9"/>
  <c r="AF33" i="9"/>
  <c r="AE33" i="9"/>
  <c r="AD33" i="9"/>
  <c r="AC33" i="9"/>
  <c r="AB33" i="9"/>
  <c r="AA33" i="9"/>
  <c r="Z33" i="9"/>
  <c r="X33" i="9"/>
  <c r="W33" i="9"/>
  <c r="V33" i="9"/>
  <c r="U33" i="9"/>
  <c r="S33" i="9"/>
  <c r="R33" i="9"/>
  <c r="P33" i="9"/>
  <c r="O33" i="9"/>
  <c r="N33" i="9"/>
  <c r="M33" i="9"/>
  <c r="L33" i="9"/>
  <c r="K33" i="9"/>
  <c r="J33" i="9"/>
  <c r="I33" i="9"/>
  <c r="H33" i="9"/>
  <c r="F33" i="9"/>
  <c r="E33" i="9"/>
  <c r="D33" i="9"/>
  <c r="C33" i="9"/>
  <c r="AK32" i="9"/>
  <c r="AJ32" i="9"/>
  <c r="AH32" i="9"/>
  <c r="AG32" i="9"/>
  <c r="AF32" i="9"/>
  <c r="AE32" i="9"/>
  <c r="AD32" i="9"/>
  <c r="AC32" i="9"/>
  <c r="AB32" i="9"/>
  <c r="AA32" i="9"/>
  <c r="Z32" i="9"/>
  <c r="X32" i="9"/>
  <c r="W32" i="9"/>
  <c r="V32" i="9"/>
  <c r="U32" i="9"/>
  <c r="S32" i="9"/>
  <c r="R32" i="9"/>
  <c r="P32" i="9"/>
  <c r="O32" i="9"/>
  <c r="N32" i="9"/>
  <c r="M32" i="9"/>
  <c r="L32" i="9"/>
  <c r="K32" i="9"/>
  <c r="J32" i="9"/>
  <c r="I32" i="9"/>
  <c r="H32" i="9"/>
  <c r="F32" i="9"/>
  <c r="E32" i="9"/>
  <c r="D32" i="9"/>
  <c r="C32" i="9"/>
  <c r="AK31" i="9"/>
  <c r="AJ31" i="9"/>
  <c r="AH31" i="9"/>
  <c r="AG31" i="9"/>
  <c r="AF31" i="9"/>
  <c r="AE31" i="9"/>
  <c r="AD31" i="9"/>
  <c r="AC31" i="9"/>
  <c r="AB31" i="9"/>
  <c r="AA31" i="9"/>
  <c r="Z31" i="9"/>
  <c r="X31" i="9"/>
  <c r="W31" i="9"/>
  <c r="V31" i="9"/>
  <c r="U31" i="9"/>
  <c r="S31" i="9"/>
  <c r="R31" i="9"/>
  <c r="P31" i="9"/>
  <c r="O31" i="9"/>
  <c r="N31" i="9"/>
  <c r="M31" i="9"/>
  <c r="L31" i="9"/>
  <c r="K31" i="9"/>
  <c r="J31" i="9"/>
  <c r="I31" i="9"/>
  <c r="H31" i="9"/>
  <c r="F31" i="9"/>
  <c r="E31" i="9"/>
  <c r="D31" i="9"/>
  <c r="C31" i="9"/>
  <c r="AK30" i="9"/>
  <c r="AJ30" i="9"/>
  <c r="AL30" i="9" s="1"/>
  <c r="AH30" i="9"/>
  <c r="AG30" i="9"/>
  <c r="AF30" i="9"/>
  <c r="AE30" i="9"/>
  <c r="AD30" i="9"/>
  <c r="AC30" i="9"/>
  <c r="AB30" i="9"/>
  <c r="AA30" i="9"/>
  <c r="Z30" i="9"/>
  <c r="X30" i="9"/>
  <c r="W30" i="9"/>
  <c r="V30" i="9"/>
  <c r="U30" i="9"/>
  <c r="S30" i="9"/>
  <c r="R30" i="9"/>
  <c r="P30" i="9"/>
  <c r="O30" i="9"/>
  <c r="N30" i="9"/>
  <c r="M30" i="9"/>
  <c r="L30" i="9"/>
  <c r="K30" i="9"/>
  <c r="J30" i="9"/>
  <c r="I30" i="9"/>
  <c r="H30" i="9"/>
  <c r="F30" i="9"/>
  <c r="E30" i="9"/>
  <c r="D30" i="9"/>
  <c r="C30" i="9"/>
  <c r="AK29" i="9"/>
  <c r="AJ29" i="9"/>
  <c r="AH29" i="9"/>
  <c r="AG29" i="9"/>
  <c r="AF29" i="9"/>
  <c r="AE29" i="9"/>
  <c r="AD29" i="9"/>
  <c r="AC29" i="9"/>
  <c r="AB29" i="9"/>
  <c r="AA29" i="9"/>
  <c r="Z29" i="9"/>
  <c r="X29" i="9"/>
  <c r="W29" i="9"/>
  <c r="V29" i="9"/>
  <c r="U29" i="9"/>
  <c r="S29" i="9"/>
  <c r="R29" i="9"/>
  <c r="P29" i="9"/>
  <c r="O29" i="9"/>
  <c r="N29" i="9"/>
  <c r="M29" i="9"/>
  <c r="L29" i="9"/>
  <c r="K29" i="9"/>
  <c r="J29" i="9"/>
  <c r="I29" i="9"/>
  <c r="H29" i="9"/>
  <c r="F29" i="9"/>
  <c r="E29" i="9"/>
  <c r="D29" i="9"/>
  <c r="C29" i="9"/>
  <c r="AK28" i="9"/>
  <c r="AJ28" i="9"/>
  <c r="AH28" i="9"/>
  <c r="AG28" i="9"/>
  <c r="AF28" i="9"/>
  <c r="AE28" i="9"/>
  <c r="AD28" i="9"/>
  <c r="AC28" i="9"/>
  <c r="AB28" i="9"/>
  <c r="AA28" i="9"/>
  <c r="Z28" i="9"/>
  <c r="X28" i="9"/>
  <c r="W28" i="9"/>
  <c r="V28" i="9"/>
  <c r="U28" i="9"/>
  <c r="S28" i="9"/>
  <c r="R28" i="9"/>
  <c r="P28" i="9"/>
  <c r="O28" i="9"/>
  <c r="N28" i="9"/>
  <c r="M28" i="9"/>
  <c r="L28" i="9"/>
  <c r="K28" i="9"/>
  <c r="J28" i="9"/>
  <c r="I28" i="9"/>
  <c r="H28" i="9"/>
  <c r="F28" i="9"/>
  <c r="E28" i="9"/>
  <c r="D28" i="9"/>
  <c r="C28" i="9"/>
  <c r="AK27" i="9"/>
  <c r="AJ27" i="9"/>
  <c r="AH27" i="9"/>
  <c r="AG27" i="9"/>
  <c r="AF27" i="9"/>
  <c r="AE27" i="9"/>
  <c r="AD27" i="9"/>
  <c r="AC27" i="9"/>
  <c r="AB27" i="9"/>
  <c r="AA27" i="9"/>
  <c r="Z27" i="9"/>
  <c r="X27" i="9"/>
  <c r="W27" i="9"/>
  <c r="V27" i="9"/>
  <c r="U27" i="9"/>
  <c r="S27" i="9"/>
  <c r="R27" i="9"/>
  <c r="AL27" i="9" s="1"/>
  <c r="P27" i="9"/>
  <c r="O27" i="9"/>
  <c r="N27" i="9"/>
  <c r="M27" i="9"/>
  <c r="L27" i="9"/>
  <c r="K27" i="9"/>
  <c r="J27" i="9"/>
  <c r="I27" i="9"/>
  <c r="H27" i="9"/>
  <c r="F27" i="9"/>
  <c r="E27" i="9"/>
  <c r="D27" i="9"/>
  <c r="C27" i="9"/>
  <c r="AK26" i="9"/>
  <c r="AJ26" i="9"/>
  <c r="AH26" i="9"/>
  <c r="AG26" i="9"/>
  <c r="AF26" i="9"/>
  <c r="AE26" i="9"/>
  <c r="AD26" i="9"/>
  <c r="AC26" i="9"/>
  <c r="AB26" i="9"/>
  <c r="AA26" i="9"/>
  <c r="Z26" i="9"/>
  <c r="X26" i="9"/>
  <c r="W26" i="9"/>
  <c r="V26" i="9"/>
  <c r="U26" i="9"/>
  <c r="S26" i="9"/>
  <c r="R26" i="9"/>
  <c r="P26" i="9"/>
  <c r="O26" i="9"/>
  <c r="N26" i="9"/>
  <c r="M26" i="9"/>
  <c r="L26" i="9"/>
  <c r="K26" i="9"/>
  <c r="J26" i="9"/>
  <c r="I26" i="9"/>
  <c r="H26" i="9"/>
  <c r="F26" i="9"/>
  <c r="E26" i="9"/>
  <c r="D26" i="9"/>
  <c r="C26" i="9"/>
  <c r="AK25" i="9"/>
  <c r="AM25" i="9" s="1"/>
  <c r="AJ25" i="9"/>
  <c r="AH25" i="9"/>
  <c r="AG25" i="9"/>
  <c r="AF25" i="9"/>
  <c r="AE25" i="9"/>
  <c r="AD25" i="9"/>
  <c r="AC25" i="9"/>
  <c r="AB25" i="9"/>
  <c r="AA25" i="9"/>
  <c r="Z25" i="9"/>
  <c r="X25" i="9"/>
  <c r="W25" i="9"/>
  <c r="V25" i="9"/>
  <c r="U25" i="9"/>
  <c r="S25" i="9"/>
  <c r="R25" i="9"/>
  <c r="P25" i="9"/>
  <c r="O25" i="9"/>
  <c r="N25" i="9"/>
  <c r="M25" i="9"/>
  <c r="L25" i="9"/>
  <c r="K25" i="9"/>
  <c r="J25" i="9"/>
  <c r="I25" i="9"/>
  <c r="H25" i="9"/>
  <c r="F25" i="9"/>
  <c r="E25" i="9"/>
  <c r="D25" i="9"/>
  <c r="C25" i="9"/>
  <c r="AK24" i="9"/>
  <c r="AJ24" i="9"/>
  <c r="AH24" i="9"/>
  <c r="AG24" i="9"/>
  <c r="AF24" i="9"/>
  <c r="AE24" i="9"/>
  <c r="AD24" i="9"/>
  <c r="AC24" i="9"/>
  <c r="AB24" i="9"/>
  <c r="AA24" i="9"/>
  <c r="Z24" i="9"/>
  <c r="X24" i="9"/>
  <c r="W24" i="9"/>
  <c r="V24" i="9"/>
  <c r="U24" i="9"/>
  <c r="S24" i="9"/>
  <c r="R24" i="9"/>
  <c r="P24" i="9"/>
  <c r="O24" i="9"/>
  <c r="N24" i="9"/>
  <c r="M24" i="9"/>
  <c r="L24" i="9"/>
  <c r="K24" i="9"/>
  <c r="J24" i="9"/>
  <c r="I24" i="9"/>
  <c r="H24" i="9"/>
  <c r="F24" i="9"/>
  <c r="E24" i="9"/>
  <c r="D24" i="9"/>
  <c r="C24" i="9"/>
  <c r="AK23" i="9"/>
  <c r="AJ23" i="9"/>
  <c r="AL23" i="9" s="1"/>
  <c r="AH23" i="9"/>
  <c r="AG23" i="9"/>
  <c r="AF23" i="9"/>
  <c r="AE23" i="9"/>
  <c r="AD23" i="9"/>
  <c r="AC23" i="9"/>
  <c r="AB23" i="9"/>
  <c r="AA23" i="9"/>
  <c r="Z23" i="9"/>
  <c r="X23" i="9"/>
  <c r="W23" i="9"/>
  <c r="V23" i="9"/>
  <c r="U23" i="9"/>
  <c r="S23" i="9"/>
  <c r="AM23" i="9" s="1"/>
  <c r="R23" i="9"/>
  <c r="P23" i="9"/>
  <c r="O23" i="9"/>
  <c r="N23" i="9"/>
  <c r="M23" i="9"/>
  <c r="L23" i="9"/>
  <c r="K23" i="9"/>
  <c r="J23" i="9"/>
  <c r="I23" i="9"/>
  <c r="H23" i="9"/>
  <c r="F23" i="9"/>
  <c r="E23" i="9"/>
  <c r="D23" i="9"/>
  <c r="C23" i="9"/>
  <c r="AK22" i="9"/>
  <c r="AJ22" i="9"/>
  <c r="AH22" i="9"/>
  <c r="AG22" i="9"/>
  <c r="AF22" i="9"/>
  <c r="AE22" i="9"/>
  <c r="AD22" i="9"/>
  <c r="AC22" i="9"/>
  <c r="AB22" i="9"/>
  <c r="AA22" i="9"/>
  <c r="Z22" i="9"/>
  <c r="X22" i="9"/>
  <c r="W22" i="9"/>
  <c r="V22" i="9"/>
  <c r="U22" i="9"/>
  <c r="S22" i="9"/>
  <c r="R22" i="9"/>
  <c r="P22" i="9"/>
  <c r="O22" i="9"/>
  <c r="N22" i="9"/>
  <c r="M22" i="9"/>
  <c r="L22" i="9"/>
  <c r="K22" i="9"/>
  <c r="J22" i="9"/>
  <c r="I22" i="9"/>
  <c r="H22" i="9"/>
  <c r="F22" i="9"/>
  <c r="E22" i="9"/>
  <c r="D22" i="9"/>
  <c r="C22" i="9"/>
  <c r="AK21" i="9"/>
  <c r="AJ21" i="9"/>
  <c r="AH21" i="9"/>
  <c r="AG21" i="9"/>
  <c r="AF21" i="9"/>
  <c r="AE21" i="9"/>
  <c r="AD21" i="9"/>
  <c r="AC21" i="9"/>
  <c r="AB21" i="9"/>
  <c r="AA21" i="9"/>
  <c r="Z21" i="9"/>
  <c r="X21" i="9"/>
  <c r="W21" i="9"/>
  <c r="V21" i="9"/>
  <c r="U21" i="9"/>
  <c r="S21" i="9"/>
  <c r="R21" i="9"/>
  <c r="P21" i="9"/>
  <c r="O21" i="9"/>
  <c r="N21" i="9"/>
  <c r="M21" i="9"/>
  <c r="L21" i="9"/>
  <c r="K21" i="9"/>
  <c r="J21" i="9"/>
  <c r="I21" i="9"/>
  <c r="H21" i="9"/>
  <c r="F21" i="9"/>
  <c r="E21" i="9"/>
  <c r="D21" i="9"/>
  <c r="C21" i="9"/>
  <c r="AK20" i="9"/>
  <c r="AJ20" i="9"/>
  <c r="AH20" i="9"/>
  <c r="AG20" i="9"/>
  <c r="AF20" i="9"/>
  <c r="AE20" i="9"/>
  <c r="AD20" i="9"/>
  <c r="AC20" i="9"/>
  <c r="AB20" i="9"/>
  <c r="AA20" i="9"/>
  <c r="Z20" i="9"/>
  <c r="X20" i="9"/>
  <c r="W20" i="9"/>
  <c r="V20" i="9"/>
  <c r="U20" i="9"/>
  <c r="S20" i="9"/>
  <c r="R20" i="9"/>
  <c r="P20" i="9"/>
  <c r="O20" i="9"/>
  <c r="N20" i="9"/>
  <c r="M20" i="9"/>
  <c r="L20" i="9"/>
  <c r="K20" i="9"/>
  <c r="J20" i="9"/>
  <c r="I20" i="9"/>
  <c r="H20" i="9"/>
  <c r="F20" i="9"/>
  <c r="E20" i="9"/>
  <c r="D20" i="9"/>
  <c r="C20" i="9"/>
  <c r="AK19" i="9"/>
  <c r="AJ19" i="9"/>
  <c r="AH19" i="9"/>
  <c r="AG19" i="9"/>
  <c r="AF19" i="9"/>
  <c r="AE19" i="9"/>
  <c r="AD19" i="9"/>
  <c r="AC19" i="9"/>
  <c r="AB19" i="9"/>
  <c r="AA19" i="9"/>
  <c r="Z19" i="9"/>
  <c r="X19" i="9"/>
  <c r="W19" i="9"/>
  <c r="V19" i="9"/>
  <c r="U19" i="9"/>
  <c r="S19" i="9"/>
  <c r="R19" i="9"/>
  <c r="P19" i="9"/>
  <c r="O19" i="9"/>
  <c r="N19" i="9"/>
  <c r="M19" i="9"/>
  <c r="L19" i="9"/>
  <c r="K19" i="9"/>
  <c r="J19" i="9"/>
  <c r="I19" i="9"/>
  <c r="H19" i="9"/>
  <c r="F19" i="9"/>
  <c r="E19" i="9"/>
  <c r="D19" i="9"/>
  <c r="C19" i="9"/>
  <c r="AK18" i="9"/>
  <c r="AJ18" i="9"/>
  <c r="AH18" i="9"/>
  <c r="AG18" i="9"/>
  <c r="AF18" i="9"/>
  <c r="AE18" i="9"/>
  <c r="AD18" i="9"/>
  <c r="AC18" i="9"/>
  <c r="AB18" i="9"/>
  <c r="AA18" i="9"/>
  <c r="Z18" i="9"/>
  <c r="X18" i="9"/>
  <c r="W18" i="9"/>
  <c r="V18" i="9"/>
  <c r="U18" i="9"/>
  <c r="S18" i="9"/>
  <c r="R18" i="9"/>
  <c r="P18" i="9"/>
  <c r="O18" i="9"/>
  <c r="N18" i="9"/>
  <c r="M18" i="9"/>
  <c r="L18" i="9"/>
  <c r="K18" i="9"/>
  <c r="J18" i="9"/>
  <c r="I18" i="9"/>
  <c r="H18" i="9"/>
  <c r="F18" i="9"/>
  <c r="E18" i="9"/>
  <c r="D18" i="9"/>
  <c r="C18" i="9"/>
  <c r="AK17" i="9"/>
  <c r="AJ17" i="9"/>
  <c r="AH17" i="9"/>
  <c r="AG17" i="9"/>
  <c r="AF17" i="9"/>
  <c r="AE17" i="9"/>
  <c r="AD17" i="9"/>
  <c r="AC17" i="9"/>
  <c r="AB17" i="9"/>
  <c r="AA17" i="9"/>
  <c r="Z17" i="9"/>
  <c r="X17" i="9"/>
  <c r="W17" i="9"/>
  <c r="V17" i="9"/>
  <c r="U17" i="9"/>
  <c r="S17" i="9"/>
  <c r="R17" i="9"/>
  <c r="P17" i="9"/>
  <c r="O17" i="9"/>
  <c r="N17" i="9"/>
  <c r="M17" i="9"/>
  <c r="L17" i="9"/>
  <c r="K17" i="9"/>
  <c r="J17" i="9"/>
  <c r="I17" i="9"/>
  <c r="H17" i="9"/>
  <c r="F17" i="9"/>
  <c r="E17" i="9"/>
  <c r="D17" i="9"/>
  <c r="C17" i="9"/>
  <c r="AK16" i="9"/>
  <c r="AJ16" i="9"/>
  <c r="AH16" i="9"/>
  <c r="AG16" i="9"/>
  <c r="AF16" i="9"/>
  <c r="AE16" i="9"/>
  <c r="AD16" i="9"/>
  <c r="AC16" i="9"/>
  <c r="AB16" i="9"/>
  <c r="AA16" i="9"/>
  <c r="Z16" i="9"/>
  <c r="X16" i="9"/>
  <c r="W16" i="9"/>
  <c r="V16" i="9"/>
  <c r="U16" i="9"/>
  <c r="S16" i="9"/>
  <c r="R16" i="9"/>
  <c r="P16" i="9"/>
  <c r="O16" i="9"/>
  <c r="N16" i="9"/>
  <c r="M16" i="9"/>
  <c r="L16" i="9"/>
  <c r="K16" i="9"/>
  <c r="J16" i="9"/>
  <c r="I16" i="9"/>
  <c r="H16" i="9"/>
  <c r="F16" i="9"/>
  <c r="E16" i="9"/>
  <c r="D16" i="9"/>
  <c r="C16" i="9"/>
  <c r="AK15" i="9"/>
  <c r="AJ15" i="9"/>
  <c r="AH15" i="9"/>
  <c r="AG15" i="9"/>
  <c r="AF15" i="9"/>
  <c r="AE15" i="9"/>
  <c r="AD15" i="9"/>
  <c r="AC15" i="9"/>
  <c r="AB15" i="9"/>
  <c r="AA15" i="9"/>
  <c r="Z15" i="9"/>
  <c r="X15" i="9"/>
  <c r="W15" i="9"/>
  <c r="V15" i="9"/>
  <c r="U15" i="9"/>
  <c r="S15" i="9"/>
  <c r="R15" i="9"/>
  <c r="P15" i="9"/>
  <c r="O15" i="9"/>
  <c r="N15" i="9"/>
  <c r="M15" i="9"/>
  <c r="L15" i="9"/>
  <c r="K15" i="9"/>
  <c r="J15" i="9"/>
  <c r="I15" i="9"/>
  <c r="H15" i="9"/>
  <c r="F15" i="9"/>
  <c r="E15" i="9"/>
  <c r="D15" i="9"/>
  <c r="C15" i="9"/>
  <c r="AK14" i="9"/>
  <c r="AJ14" i="9"/>
  <c r="AH14" i="9"/>
  <c r="AG14" i="9"/>
  <c r="AF14" i="9"/>
  <c r="AE14" i="9"/>
  <c r="AD14" i="9"/>
  <c r="AC14" i="9"/>
  <c r="AB14" i="9"/>
  <c r="AA14" i="9"/>
  <c r="Z14" i="9"/>
  <c r="X14" i="9"/>
  <c r="W14" i="9"/>
  <c r="V14" i="9"/>
  <c r="U14" i="9"/>
  <c r="S14" i="9"/>
  <c r="R14" i="9"/>
  <c r="P14" i="9"/>
  <c r="O14" i="9"/>
  <c r="N14" i="9"/>
  <c r="M14" i="9"/>
  <c r="L14" i="9"/>
  <c r="K14" i="9"/>
  <c r="J14" i="9"/>
  <c r="I14" i="9"/>
  <c r="H14" i="9"/>
  <c r="F14" i="9"/>
  <c r="E14" i="9"/>
  <c r="D14" i="9"/>
  <c r="C14" i="9"/>
  <c r="AK13" i="9"/>
  <c r="AJ13" i="9"/>
  <c r="AH13" i="9"/>
  <c r="AG13" i="9"/>
  <c r="AF13" i="9"/>
  <c r="AE13" i="9"/>
  <c r="AD13" i="9"/>
  <c r="AC13" i="9"/>
  <c r="AB13" i="9"/>
  <c r="AA13" i="9"/>
  <c r="Z13" i="9"/>
  <c r="X13" i="9"/>
  <c r="W13" i="9"/>
  <c r="V13" i="9"/>
  <c r="U13" i="9"/>
  <c r="S13" i="9"/>
  <c r="R13" i="9"/>
  <c r="P13" i="9"/>
  <c r="O13" i="9"/>
  <c r="N13" i="9"/>
  <c r="M13" i="9"/>
  <c r="L13" i="9"/>
  <c r="K13" i="9"/>
  <c r="J13" i="9"/>
  <c r="I13" i="9"/>
  <c r="H13" i="9"/>
  <c r="F13" i="9"/>
  <c r="E13" i="9"/>
  <c r="D13" i="9"/>
  <c r="C13" i="9"/>
  <c r="AK12" i="9"/>
  <c r="AM12" i="9" s="1"/>
  <c r="AJ12" i="9"/>
  <c r="AH12" i="9"/>
  <c r="AG12" i="9"/>
  <c r="AF12" i="9"/>
  <c r="AE12" i="9"/>
  <c r="AD12" i="9"/>
  <c r="AC12" i="9"/>
  <c r="AB12" i="9"/>
  <c r="AA12" i="9"/>
  <c r="Z12" i="9"/>
  <c r="X12" i="9"/>
  <c r="W12" i="9"/>
  <c r="V12" i="9"/>
  <c r="U12" i="9"/>
  <c r="S12" i="9"/>
  <c r="R12" i="9"/>
  <c r="P12" i="9"/>
  <c r="O12" i="9"/>
  <c r="N12" i="9"/>
  <c r="M12" i="9"/>
  <c r="L12" i="9"/>
  <c r="K12" i="9"/>
  <c r="J12" i="9"/>
  <c r="I12" i="9"/>
  <c r="H12" i="9"/>
  <c r="F12" i="9"/>
  <c r="E12" i="9"/>
  <c r="D12" i="9"/>
  <c r="C12" i="9"/>
  <c r="AK11" i="9"/>
  <c r="AJ11" i="9"/>
  <c r="AH11" i="9"/>
  <c r="AG11" i="9"/>
  <c r="AF11" i="9"/>
  <c r="AE11" i="9"/>
  <c r="AD11" i="9"/>
  <c r="AC11" i="9"/>
  <c r="AB11" i="9"/>
  <c r="AA11" i="9"/>
  <c r="Z11" i="9"/>
  <c r="X11" i="9"/>
  <c r="W11" i="9"/>
  <c r="V11" i="9"/>
  <c r="U11" i="9"/>
  <c r="S11" i="9"/>
  <c r="R11" i="9"/>
  <c r="P11" i="9"/>
  <c r="O11" i="9"/>
  <c r="N11" i="9"/>
  <c r="M11" i="9"/>
  <c r="L11" i="9"/>
  <c r="K11" i="9"/>
  <c r="J11" i="9"/>
  <c r="I11" i="9"/>
  <c r="H11" i="9"/>
  <c r="F11" i="9"/>
  <c r="E11" i="9"/>
  <c r="D11" i="9"/>
  <c r="C11" i="9"/>
  <c r="AK10" i="9"/>
  <c r="AJ10" i="9"/>
  <c r="AH10" i="9"/>
  <c r="AG10" i="9"/>
  <c r="AF10" i="9"/>
  <c r="AE10" i="9"/>
  <c r="AD10" i="9"/>
  <c r="AC10" i="9"/>
  <c r="AB10" i="9"/>
  <c r="AA10" i="9"/>
  <c r="Z10" i="9"/>
  <c r="X10" i="9"/>
  <c r="W10" i="9"/>
  <c r="V10" i="9"/>
  <c r="U10" i="9"/>
  <c r="S10" i="9"/>
  <c r="R10" i="9"/>
  <c r="P10" i="9"/>
  <c r="O10" i="9"/>
  <c r="N10" i="9"/>
  <c r="M10" i="9"/>
  <c r="L10" i="9"/>
  <c r="K10" i="9"/>
  <c r="J10" i="9"/>
  <c r="I10" i="9"/>
  <c r="H10" i="9"/>
  <c r="F10" i="9"/>
  <c r="E10" i="9"/>
  <c r="D10" i="9"/>
  <c r="C10" i="9"/>
  <c r="AK9" i="9"/>
  <c r="AJ9" i="9"/>
  <c r="AH9" i="9"/>
  <c r="AG9" i="9"/>
  <c r="AF9" i="9"/>
  <c r="AE9" i="9"/>
  <c r="AD9" i="9"/>
  <c r="AC9" i="9"/>
  <c r="AB9" i="9"/>
  <c r="AA9" i="9"/>
  <c r="Z9" i="9"/>
  <c r="X9" i="9"/>
  <c r="W9" i="9"/>
  <c r="V9" i="9"/>
  <c r="U9" i="9"/>
  <c r="S9" i="9"/>
  <c r="AM9" i="9" s="1"/>
  <c r="R9" i="9"/>
  <c r="P9" i="9"/>
  <c r="O9" i="9"/>
  <c r="N9" i="9"/>
  <c r="M9" i="9"/>
  <c r="L9" i="9"/>
  <c r="K9" i="9"/>
  <c r="J9" i="9"/>
  <c r="I9" i="9"/>
  <c r="H9" i="9"/>
  <c r="F9" i="9"/>
  <c r="E9" i="9"/>
  <c r="D9" i="9"/>
  <c r="C9" i="9"/>
  <c r="AK8" i="9"/>
  <c r="AJ8" i="9"/>
  <c r="AH8" i="9"/>
  <c r="AG8" i="9"/>
  <c r="AF8" i="9"/>
  <c r="AE8" i="9"/>
  <c r="AD8" i="9"/>
  <c r="AC8" i="9"/>
  <c r="AB8" i="9"/>
  <c r="AA8" i="9"/>
  <c r="Z8" i="9"/>
  <c r="X8" i="9"/>
  <c r="W8" i="9"/>
  <c r="V8" i="9"/>
  <c r="U8" i="9"/>
  <c r="S8" i="9"/>
  <c r="R8" i="9"/>
  <c r="P8" i="9"/>
  <c r="O8" i="9"/>
  <c r="N8" i="9"/>
  <c r="M8" i="9"/>
  <c r="L8" i="9"/>
  <c r="K8" i="9"/>
  <c r="J8" i="9"/>
  <c r="I8" i="9"/>
  <c r="H8" i="9"/>
  <c r="F8" i="9"/>
  <c r="E8" i="9"/>
  <c r="D8" i="9"/>
  <c r="C8" i="9"/>
  <c r="AK7" i="9"/>
  <c r="AJ7" i="9"/>
  <c r="AH7" i="9"/>
  <c r="AG7" i="9"/>
  <c r="AF7" i="9"/>
  <c r="AE7" i="9"/>
  <c r="AD7" i="9"/>
  <c r="AC7" i="9"/>
  <c r="AB7" i="9"/>
  <c r="AA7" i="9"/>
  <c r="Z7" i="9"/>
  <c r="X7" i="9"/>
  <c r="W7" i="9"/>
  <c r="V7" i="9"/>
  <c r="U7" i="9"/>
  <c r="S7" i="9"/>
  <c r="R7" i="9"/>
  <c r="P7" i="9"/>
  <c r="O7" i="9"/>
  <c r="N7" i="9"/>
  <c r="M7" i="9"/>
  <c r="L7" i="9"/>
  <c r="K7" i="9"/>
  <c r="J7" i="9"/>
  <c r="I7" i="9"/>
  <c r="H7" i="9"/>
  <c r="F7" i="9"/>
  <c r="E7" i="9"/>
  <c r="D7" i="9"/>
  <c r="C7" i="9"/>
  <c r="AK6" i="9"/>
  <c r="AJ6" i="9"/>
  <c r="AH6" i="9"/>
  <c r="AG6" i="9"/>
  <c r="AF6" i="9"/>
  <c r="AE6" i="9"/>
  <c r="AD6" i="9"/>
  <c r="AC6" i="9"/>
  <c r="AB6" i="9"/>
  <c r="AA6" i="9"/>
  <c r="Z6" i="9"/>
  <c r="X6" i="9"/>
  <c r="W6" i="9"/>
  <c r="V6" i="9"/>
  <c r="U6" i="9"/>
  <c r="S6" i="9"/>
  <c r="R6" i="9"/>
  <c r="P6" i="9"/>
  <c r="O6" i="9"/>
  <c r="N6" i="9"/>
  <c r="M6" i="9"/>
  <c r="L6" i="9"/>
  <c r="K6" i="9"/>
  <c r="J6" i="9"/>
  <c r="I6" i="9"/>
  <c r="H6" i="9"/>
  <c r="F6" i="9"/>
  <c r="E6" i="9"/>
  <c r="D6" i="9"/>
  <c r="C6" i="9"/>
  <c r="AK5" i="9"/>
  <c r="AJ5" i="9"/>
  <c r="AH5" i="9"/>
  <c r="AG5" i="9"/>
  <c r="AF5" i="9"/>
  <c r="AE5" i="9"/>
  <c r="AD5" i="9"/>
  <c r="AC5" i="9"/>
  <c r="AB5" i="9"/>
  <c r="AA5" i="9"/>
  <c r="Z5" i="9"/>
  <c r="X5" i="9"/>
  <c r="W5" i="9"/>
  <c r="V5" i="9"/>
  <c r="U5" i="9"/>
  <c r="S5" i="9"/>
  <c r="R5" i="9"/>
  <c r="P5" i="9"/>
  <c r="O5" i="9"/>
  <c r="N5" i="9"/>
  <c r="M5" i="9"/>
  <c r="L5" i="9"/>
  <c r="K5" i="9"/>
  <c r="J5" i="9"/>
  <c r="I5" i="9"/>
  <c r="H5" i="9"/>
  <c r="F5" i="9"/>
  <c r="E5" i="9"/>
  <c r="D5" i="9"/>
  <c r="C5" i="9"/>
  <c r="AK40" i="8"/>
  <c r="AJ40" i="8"/>
  <c r="AH40" i="8"/>
  <c r="AG40" i="8"/>
  <c r="AF40" i="8"/>
  <c r="AE40" i="8"/>
  <c r="AD40" i="8"/>
  <c r="AC40" i="8"/>
  <c r="AB40" i="8"/>
  <c r="AA40" i="8"/>
  <c r="Z40" i="8"/>
  <c r="X40" i="8"/>
  <c r="W40" i="8"/>
  <c r="V40" i="8"/>
  <c r="U40" i="8"/>
  <c r="S40" i="8"/>
  <c r="R40" i="8"/>
  <c r="P40" i="8"/>
  <c r="O40" i="8"/>
  <c r="N40" i="8"/>
  <c r="M40" i="8"/>
  <c r="L40" i="8"/>
  <c r="K40" i="8"/>
  <c r="J40" i="8"/>
  <c r="I40" i="8"/>
  <c r="H40" i="8"/>
  <c r="F40" i="8"/>
  <c r="E40" i="8"/>
  <c r="D40" i="8"/>
  <c r="C40" i="8"/>
  <c r="AK39" i="8"/>
  <c r="AJ39" i="8"/>
  <c r="AH39" i="8"/>
  <c r="AG39" i="8"/>
  <c r="AF39" i="8"/>
  <c r="AE39" i="8"/>
  <c r="AD39" i="8"/>
  <c r="AC39" i="8"/>
  <c r="AB39" i="8"/>
  <c r="AA39" i="8"/>
  <c r="Z39" i="8"/>
  <c r="X39" i="8"/>
  <c r="W39" i="8"/>
  <c r="V39" i="8"/>
  <c r="U39" i="8"/>
  <c r="S39" i="8"/>
  <c r="R39" i="8"/>
  <c r="P39" i="8"/>
  <c r="O39" i="8"/>
  <c r="N39" i="8"/>
  <c r="M39" i="8"/>
  <c r="L39" i="8"/>
  <c r="K39" i="8"/>
  <c r="J39" i="8"/>
  <c r="I39" i="8"/>
  <c r="H39" i="8"/>
  <c r="F39" i="8"/>
  <c r="E39" i="8"/>
  <c r="D39" i="8"/>
  <c r="C39" i="8"/>
  <c r="AK38" i="8"/>
  <c r="AJ38" i="8"/>
  <c r="AH38" i="8"/>
  <c r="AG38" i="8"/>
  <c r="AF38" i="8"/>
  <c r="AE38" i="8"/>
  <c r="AD38" i="8"/>
  <c r="AC38" i="8"/>
  <c r="AB38" i="8"/>
  <c r="AA38" i="8"/>
  <c r="Z38" i="8"/>
  <c r="X38" i="8"/>
  <c r="W38" i="8"/>
  <c r="V38" i="8"/>
  <c r="U38" i="8"/>
  <c r="S38" i="8"/>
  <c r="R38" i="8"/>
  <c r="P38" i="8"/>
  <c r="O38" i="8"/>
  <c r="N38" i="8"/>
  <c r="M38" i="8"/>
  <c r="L38" i="8"/>
  <c r="K38" i="8"/>
  <c r="J38" i="8"/>
  <c r="I38" i="8"/>
  <c r="H38" i="8"/>
  <c r="F38" i="8"/>
  <c r="E38" i="8"/>
  <c r="D38" i="8"/>
  <c r="C38" i="8"/>
  <c r="AK37" i="8"/>
  <c r="AJ37" i="8"/>
  <c r="AH37" i="8"/>
  <c r="AG37" i="8"/>
  <c r="AF37" i="8"/>
  <c r="AE37" i="8"/>
  <c r="AD37" i="8"/>
  <c r="AC37" i="8"/>
  <c r="AB37" i="8"/>
  <c r="AA37" i="8"/>
  <c r="Z37" i="8"/>
  <c r="X37" i="8"/>
  <c r="W37" i="8"/>
  <c r="V37" i="8"/>
  <c r="U37" i="8"/>
  <c r="S37" i="8"/>
  <c r="R37" i="8"/>
  <c r="P37" i="8"/>
  <c r="O37" i="8"/>
  <c r="N37" i="8"/>
  <c r="M37" i="8"/>
  <c r="L37" i="8"/>
  <c r="K37" i="8"/>
  <c r="J37" i="8"/>
  <c r="I37" i="8"/>
  <c r="H37" i="8"/>
  <c r="F37" i="8"/>
  <c r="E37" i="8"/>
  <c r="D37" i="8"/>
  <c r="C37" i="8"/>
  <c r="AK36" i="8"/>
  <c r="AJ36" i="8"/>
  <c r="AH36" i="8"/>
  <c r="AG36" i="8"/>
  <c r="AF36" i="8"/>
  <c r="AE36" i="8"/>
  <c r="AD36" i="8"/>
  <c r="AC36" i="8"/>
  <c r="AB36" i="8"/>
  <c r="AA36" i="8"/>
  <c r="Z36" i="8"/>
  <c r="X36" i="8"/>
  <c r="W36" i="8"/>
  <c r="V36" i="8"/>
  <c r="U36" i="8"/>
  <c r="S36" i="8"/>
  <c r="R36" i="8"/>
  <c r="P36" i="8"/>
  <c r="O36" i="8"/>
  <c r="N36" i="8"/>
  <c r="M36" i="8"/>
  <c r="L36" i="8"/>
  <c r="K36" i="8"/>
  <c r="J36" i="8"/>
  <c r="I36" i="8"/>
  <c r="H36" i="8"/>
  <c r="F36" i="8"/>
  <c r="E36" i="8"/>
  <c r="D36" i="8"/>
  <c r="C36" i="8"/>
  <c r="AK35" i="8"/>
  <c r="AJ35" i="8"/>
  <c r="AH35" i="8"/>
  <c r="AG35" i="8"/>
  <c r="AF35" i="8"/>
  <c r="AE35" i="8"/>
  <c r="AD35" i="8"/>
  <c r="AC35" i="8"/>
  <c r="AB35" i="8"/>
  <c r="AA35" i="8"/>
  <c r="Z35" i="8"/>
  <c r="X35" i="8"/>
  <c r="W35" i="8"/>
  <c r="V35" i="8"/>
  <c r="U35" i="8"/>
  <c r="S35" i="8"/>
  <c r="R35" i="8"/>
  <c r="P35" i="8"/>
  <c r="O35" i="8"/>
  <c r="N35" i="8"/>
  <c r="M35" i="8"/>
  <c r="L35" i="8"/>
  <c r="K35" i="8"/>
  <c r="J35" i="8"/>
  <c r="I35" i="8"/>
  <c r="H35" i="8"/>
  <c r="F35" i="8"/>
  <c r="E35" i="8"/>
  <c r="D35" i="8"/>
  <c r="C35" i="8"/>
  <c r="AL34" i="8"/>
  <c r="AK34" i="8"/>
  <c r="AJ34" i="8"/>
  <c r="AH34" i="8"/>
  <c r="AG34" i="8"/>
  <c r="AF34" i="8"/>
  <c r="AE34" i="8"/>
  <c r="AD34" i="8"/>
  <c r="AC34" i="8"/>
  <c r="AB34" i="8"/>
  <c r="AA34" i="8"/>
  <c r="Z34" i="8"/>
  <c r="X34" i="8"/>
  <c r="W34" i="8"/>
  <c r="V34" i="8"/>
  <c r="U34" i="8"/>
  <c r="S34" i="8"/>
  <c r="R34" i="8"/>
  <c r="P34" i="8"/>
  <c r="O34" i="8"/>
  <c r="N34" i="8"/>
  <c r="M34" i="8"/>
  <c r="L34" i="8"/>
  <c r="K34" i="8"/>
  <c r="J34" i="8"/>
  <c r="I34" i="8"/>
  <c r="H34" i="8"/>
  <c r="F34" i="8"/>
  <c r="E34" i="8"/>
  <c r="D34" i="8"/>
  <c r="C34" i="8"/>
  <c r="AK33" i="8"/>
  <c r="AJ33" i="8"/>
  <c r="AH33" i="8"/>
  <c r="AG33" i="8"/>
  <c r="AF33" i="8"/>
  <c r="AE33" i="8"/>
  <c r="AD33" i="8"/>
  <c r="AC33" i="8"/>
  <c r="AB33" i="8"/>
  <c r="AA33" i="8"/>
  <c r="Z33" i="8"/>
  <c r="X33" i="8"/>
  <c r="W33" i="8"/>
  <c r="V33" i="8"/>
  <c r="U33" i="8"/>
  <c r="S33" i="8"/>
  <c r="R33" i="8"/>
  <c r="P33" i="8"/>
  <c r="O33" i="8"/>
  <c r="N33" i="8"/>
  <c r="M33" i="8"/>
  <c r="L33" i="8"/>
  <c r="K33" i="8"/>
  <c r="J33" i="8"/>
  <c r="I33" i="8"/>
  <c r="H33" i="8"/>
  <c r="F33" i="8"/>
  <c r="E33" i="8"/>
  <c r="D33" i="8"/>
  <c r="C33" i="8"/>
  <c r="AK32" i="8"/>
  <c r="AJ32" i="8"/>
  <c r="AH32" i="8"/>
  <c r="AG32" i="8"/>
  <c r="AF32" i="8"/>
  <c r="AE32" i="8"/>
  <c r="AD32" i="8"/>
  <c r="AC32" i="8"/>
  <c r="AB32" i="8"/>
  <c r="AA32" i="8"/>
  <c r="Z32" i="8"/>
  <c r="X32" i="8"/>
  <c r="W32" i="8"/>
  <c r="V32" i="8"/>
  <c r="U32" i="8"/>
  <c r="S32" i="8"/>
  <c r="R32" i="8"/>
  <c r="P32" i="8"/>
  <c r="O32" i="8"/>
  <c r="N32" i="8"/>
  <c r="M32" i="8"/>
  <c r="L32" i="8"/>
  <c r="K32" i="8"/>
  <c r="J32" i="8"/>
  <c r="I32" i="8"/>
  <c r="H32" i="8"/>
  <c r="F32" i="8"/>
  <c r="E32" i="8"/>
  <c r="D32" i="8"/>
  <c r="C32" i="8"/>
  <c r="AK31" i="8"/>
  <c r="AM31" i="8" s="1"/>
  <c r="AJ31" i="8"/>
  <c r="AH31" i="8"/>
  <c r="AG31" i="8"/>
  <c r="AF31" i="8"/>
  <c r="AE31" i="8"/>
  <c r="AD31" i="8"/>
  <c r="AC31" i="8"/>
  <c r="AB31" i="8"/>
  <c r="AA31" i="8"/>
  <c r="Z31" i="8"/>
  <c r="X31" i="8"/>
  <c r="W31" i="8"/>
  <c r="V31" i="8"/>
  <c r="U31" i="8"/>
  <c r="S31" i="8"/>
  <c r="R31" i="8"/>
  <c r="P31" i="8"/>
  <c r="O31" i="8"/>
  <c r="N31" i="8"/>
  <c r="M31" i="8"/>
  <c r="L31" i="8"/>
  <c r="K31" i="8"/>
  <c r="J31" i="8"/>
  <c r="I31" i="8"/>
  <c r="H31" i="8"/>
  <c r="F31" i="8"/>
  <c r="E31" i="8"/>
  <c r="D31" i="8"/>
  <c r="C31" i="8"/>
  <c r="AK30" i="8"/>
  <c r="AJ30" i="8"/>
  <c r="AH30" i="8"/>
  <c r="AG30" i="8"/>
  <c r="AF30" i="8"/>
  <c r="AE30" i="8"/>
  <c r="AD30" i="8"/>
  <c r="AC30" i="8"/>
  <c r="AB30" i="8"/>
  <c r="AA30" i="8"/>
  <c r="Z30" i="8"/>
  <c r="X30" i="8"/>
  <c r="W30" i="8"/>
  <c r="V30" i="8"/>
  <c r="U30" i="8"/>
  <c r="S30" i="8"/>
  <c r="R30" i="8"/>
  <c r="P30" i="8"/>
  <c r="O30" i="8"/>
  <c r="N30" i="8"/>
  <c r="M30" i="8"/>
  <c r="L30" i="8"/>
  <c r="K30" i="8"/>
  <c r="J30" i="8"/>
  <c r="I30" i="8"/>
  <c r="H30" i="8"/>
  <c r="F30" i="8"/>
  <c r="E30" i="8"/>
  <c r="D30" i="8"/>
  <c r="C30" i="8"/>
  <c r="AK29" i="8"/>
  <c r="AJ29" i="8"/>
  <c r="AH29" i="8"/>
  <c r="AG29" i="8"/>
  <c r="AF29" i="8"/>
  <c r="AE29" i="8"/>
  <c r="AD29" i="8"/>
  <c r="AC29" i="8"/>
  <c r="AB29" i="8"/>
  <c r="AA29" i="8"/>
  <c r="Z29" i="8"/>
  <c r="X29" i="8"/>
  <c r="W29" i="8"/>
  <c r="V29" i="8"/>
  <c r="U29" i="8"/>
  <c r="S29" i="8"/>
  <c r="R29" i="8"/>
  <c r="P29" i="8"/>
  <c r="O29" i="8"/>
  <c r="N29" i="8"/>
  <c r="M29" i="8"/>
  <c r="L29" i="8"/>
  <c r="K29" i="8"/>
  <c r="J29" i="8"/>
  <c r="I29" i="8"/>
  <c r="H29" i="8"/>
  <c r="F29" i="8"/>
  <c r="E29" i="8"/>
  <c r="D29" i="8"/>
  <c r="C29" i="8"/>
  <c r="AK28" i="8"/>
  <c r="AM28" i="8" s="1"/>
  <c r="AJ28" i="8"/>
  <c r="AH28" i="8"/>
  <c r="AG28" i="8"/>
  <c r="AF28" i="8"/>
  <c r="AE28" i="8"/>
  <c r="AD28" i="8"/>
  <c r="AC28" i="8"/>
  <c r="AB28" i="8"/>
  <c r="AA28" i="8"/>
  <c r="Z28" i="8"/>
  <c r="X28" i="8"/>
  <c r="W28" i="8"/>
  <c r="V28" i="8"/>
  <c r="U28" i="8"/>
  <c r="S28" i="8"/>
  <c r="R28" i="8"/>
  <c r="P28" i="8"/>
  <c r="O28" i="8"/>
  <c r="N28" i="8"/>
  <c r="M28" i="8"/>
  <c r="L28" i="8"/>
  <c r="K28" i="8"/>
  <c r="J28" i="8"/>
  <c r="I28" i="8"/>
  <c r="H28" i="8"/>
  <c r="F28" i="8"/>
  <c r="E28" i="8"/>
  <c r="D28" i="8"/>
  <c r="C28" i="8"/>
  <c r="AK27" i="8"/>
  <c r="AJ27" i="8"/>
  <c r="AH27" i="8"/>
  <c r="AG27" i="8"/>
  <c r="AF27" i="8"/>
  <c r="AE27" i="8"/>
  <c r="AD27" i="8"/>
  <c r="AC27" i="8"/>
  <c r="AB27" i="8"/>
  <c r="AA27" i="8"/>
  <c r="Z27" i="8"/>
  <c r="X27" i="8"/>
  <c r="W27" i="8"/>
  <c r="V27" i="8"/>
  <c r="U27" i="8"/>
  <c r="S27" i="8"/>
  <c r="R27" i="8"/>
  <c r="P27" i="8"/>
  <c r="O27" i="8"/>
  <c r="N27" i="8"/>
  <c r="M27" i="8"/>
  <c r="L27" i="8"/>
  <c r="K27" i="8"/>
  <c r="J27" i="8"/>
  <c r="I27" i="8"/>
  <c r="H27" i="8"/>
  <c r="F27" i="8"/>
  <c r="E27" i="8"/>
  <c r="D27" i="8"/>
  <c r="C27" i="8"/>
  <c r="AK26" i="8"/>
  <c r="AJ26" i="8"/>
  <c r="AH26" i="8"/>
  <c r="AG26" i="8"/>
  <c r="AF26" i="8"/>
  <c r="AE26" i="8"/>
  <c r="AD26" i="8"/>
  <c r="AC26" i="8"/>
  <c r="AB26" i="8"/>
  <c r="AA26" i="8"/>
  <c r="Z26" i="8"/>
  <c r="X26" i="8"/>
  <c r="W26" i="8"/>
  <c r="V26" i="8"/>
  <c r="U26" i="8"/>
  <c r="S26" i="8"/>
  <c r="R26" i="8"/>
  <c r="P26" i="8"/>
  <c r="O26" i="8"/>
  <c r="N26" i="8"/>
  <c r="M26" i="8"/>
  <c r="L26" i="8"/>
  <c r="K26" i="8"/>
  <c r="J26" i="8"/>
  <c r="I26" i="8"/>
  <c r="H26" i="8"/>
  <c r="F26" i="8"/>
  <c r="E26" i="8"/>
  <c r="D26" i="8"/>
  <c r="C26" i="8"/>
  <c r="AK25" i="8"/>
  <c r="AJ25" i="8"/>
  <c r="AH25" i="8"/>
  <c r="AG25" i="8"/>
  <c r="AF25" i="8"/>
  <c r="AE25" i="8"/>
  <c r="AD25" i="8"/>
  <c r="AC25" i="8"/>
  <c r="AB25" i="8"/>
  <c r="AA25" i="8"/>
  <c r="Z25" i="8"/>
  <c r="X25" i="8"/>
  <c r="W25" i="8"/>
  <c r="V25" i="8"/>
  <c r="U25" i="8"/>
  <c r="S25" i="8"/>
  <c r="R25" i="8"/>
  <c r="P25" i="8"/>
  <c r="O25" i="8"/>
  <c r="N25" i="8"/>
  <c r="M25" i="8"/>
  <c r="L25" i="8"/>
  <c r="K25" i="8"/>
  <c r="J25" i="8"/>
  <c r="I25" i="8"/>
  <c r="H25" i="8"/>
  <c r="F25" i="8"/>
  <c r="E25" i="8"/>
  <c r="D25" i="8"/>
  <c r="C25" i="8"/>
  <c r="AK24" i="8"/>
  <c r="AJ24" i="8"/>
  <c r="AH24" i="8"/>
  <c r="AG24" i="8"/>
  <c r="AF24" i="8"/>
  <c r="AE24" i="8"/>
  <c r="AD24" i="8"/>
  <c r="AC24" i="8"/>
  <c r="AB24" i="8"/>
  <c r="AA24" i="8"/>
  <c r="Z24" i="8"/>
  <c r="X24" i="8"/>
  <c r="W24" i="8"/>
  <c r="V24" i="8"/>
  <c r="U24" i="8"/>
  <c r="S24" i="8"/>
  <c r="R24" i="8"/>
  <c r="P24" i="8"/>
  <c r="O24" i="8"/>
  <c r="N24" i="8"/>
  <c r="M24" i="8"/>
  <c r="L24" i="8"/>
  <c r="K24" i="8"/>
  <c r="J24" i="8"/>
  <c r="I24" i="8"/>
  <c r="H24" i="8"/>
  <c r="F24" i="8"/>
  <c r="E24" i="8"/>
  <c r="D24" i="8"/>
  <c r="C24" i="8"/>
  <c r="AK23" i="8"/>
  <c r="AJ23" i="8"/>
  <c r="AH23" i="8"/>
  <c r="AG23" i="8"/>
  <c r="AF23" i="8"/>
  <c r="AE23" i="8"/>
  <c r="AD23" i="8"/>
  <c r="AC23" i="8"/>
  <c r="AB23" i="8"/>
  <c r="AA23" i="8"/>
  <c r="Z23" i="8"/>
  <c r="X23" i="8"/>
  <c r="W23" i="8"/>
  <c r="V23" i="8"/>
  <c r="U23" i="8"/>
  <c r="S23" i="8"/>
  <c r="AM23" i="8" s="1"/>
  <c r="R23" i="8"/>
  <c r="P23" i="8"/>
  <c r="O23" i="8"/>
  <c r="N23" i="8"/>
  <c r="M23" i="8"/>
  <c r="L23" i="8"/>
  <c r="K23" i="8"/>
  <c r="J23" i="8"/>
  <c r="I23" i="8"/>
  <c r="H23" i="8"/>
  <c r="F23" i="8"/>
  <c r="E23" i="8"/>
  <c r="D23" i="8"/>
  <c r="C23" i="8"/>
  <c r="AK22" i="8"/>
  <c r="AJ22" i="8"/>
  <c r="AH22" i="8"/>
  <c r="AG22" i="8"/>
  <c r="AF22" i="8"/>
  <c r="AE22" i="8"/>
  <c r="AD22" i="8"/>
  <c r="AC22" i="8"/>
  <c r="AB22" i="8"/>
  <c r="AA22" i="8"/>
  <c r="Z22" i="8"/>
  <c r="X22" i="8"/>
  <c r="W22" i="8"/>
  <c r="V22" i="8"/>
  <c r="U22" i="8"/>
  <c r="S22" i="8"/>
  <c r="R22" i="8"/>
  <c r="P22" i="8"/>
  <c r="O22" i="8"/>
  <c r="N22" i="8"/>
  <c r="M22" i="8"/>
  <c r="L22" i="8"/>
  <c r="K22" i="8"/>
  <c r="J22" i="8"/>
  <c r="I22" i="8"/>
  <c r="H22" i="8"/>
  <c r="F22" i="8"/>
  <c r="E22" i="8"/>
  <c r="D22" i="8"/>
  <c r="C22" i="8"/>
  <c r="AK21" i="8"/>
  <c r="AJ21" i="8"/>
  <c r="AH21" i="8"/>
  <c r="AG21" i="8"/>
  <c r="AF21" i="8"/>
  <c r="AE21" i="8"/>
  <c r="AD21" i="8"/>
  <c r="AC21" i="8"/>
  <c r="AB21" i="8"/>
  <c r="AA21" i="8"/>
  <c r="Z21" i="8"/>
  <c r="X21" i="8"/>
  <c r="W21" i="8"/>
  <c r="V21" i="8"/>
  <c r="U21" i="8"/>
  <c r="S21" i="8"/>
  <c r="AM21" i="8" s="1"/>
  <c r="R21" i="8"/>
  <c r="P21" i="8"/>
  <c r="O21" i="8"/>
  <c r="N21" i="8"/>
  <c r="M21" i="8"/>
  <c r="L21" i="8"/>
  <c r="K21" i="8"/>
  <c r="J21" i="8"/>
  <c r="I21" i="8"/>
  <c r="H21" i="8"/>
  <c r="F21" i="8"/>
  <c r="E21" i="8"/>
  <c r="D21" i="8"/>
  <c r="C21" i="8"/>
  <c r="AK20" i="8"/>
  <c r="AJ20" i="8"/>
  <c r="AH20" i="8"/>
  <c r="AG20" i="8"/>
  <c r="AF20" i="8"/>
  <c r="AE20" i="8"/>
  <c r="AD20" i="8"/>
  <c r="AC20" i="8"/>
  <c r="AB20" i="8"/>
  <c r="AA20" i="8"/>
  <c r="Z20" i="8"/>
  <c r="X20" i="8"/>
  <c r="W20" i="8"/>
  <c r="V20" i="8"/>
  <c r="U20" i="8"/>
  <c r="S20" i="8"/>
  <c r="R20" i="8"/>
  <c r="P20" i="8"/>
  <c r="O20" i="8"/>
  <c r="N20" i="8"/>
  <c r="M20" i="8"/>
  <c r="L20" i="8"/>
  <c r="K20" i="8"/>
  <c r="J20" i="8"/>
  <c r="I20" i="8"/>
  <c r="H20" i="8"/>
  <c r="F20" i="8"/>
  <c r="E20" i="8"/>
  <c r="D20" i="8"/>
  <c r="C20" i="8"/>
  <c r="AK19" i="8"/>
  <c r="AJ19" i="8"/>
  <c r="AH19" i="8"/>
  <c r="AG19" i="8"/>
  <c r="AF19" i="8"/>
  <c r="AE19" i="8"/>
  <c r="AD19" i="8"/>
  <c r="AC19" i="8"/>
  <c r="AB19" i="8"/>
  <c r="AA19" i="8"/>
  <c r="Z19" i="8"/>
  <c r="X19" i="8"/>
  <c r="W19" i="8"/>
  <c r="V19" i="8"/>
  <c r="U19" i="8"/>
  <c r="S19" i="8"/>
  <c r="R19" i="8"/>
  <c r="P19" i="8"/>
  <c r="O19" i="8"/>
  <c r="N19" i="8"/>
  <c r="M19" i="8"/>
  <c r="L19" i="8"/>
  <c r="K19" i="8"/>
  <c r="J19" i="8"/>
  <c r="I19" i="8"/>
  <c r="H19" i="8"/>
  <c r="F19" i="8"/>
  <c r="E19" i="8"/>
  <c r="D19" i="8"/>
  <c r="C19" i="8"/>
  <c r="AK18" i="8"/>
  <c r="AJ18" i="8"/>
  <c r="AH18" i="8"/>
  <c r="AG18" i="8"/>
  <c r="AF18" i="8"/>
  <c r="AE18" i="8"/>
  <c r="AD18" i="8"/>
  <c r="AC18" i="8"/>
  <c r="AB18" i="8"/>
  <c r="AA18" i="8"/>
  <c r="Z18" i="8"/>
  <c r="X18" i="8"/>
  <c r="W18" i="8"/>
  <c r="V18" i="8"/>
  <c r="U18" i="8"/>
  <c r="S18" i="8"/>
  <c r="R18" i="8"/>
  <c r="P18" i="8"/>
  <c r="O18" i="8"/>
  <c r="N18" i="8"/>
  <c r="M18" i="8"/>
  <c r="L18" i="8"/>
  <c r="K18" i="8"/>
  <c r="J18" i="8"/>
  <c r="I18" i="8"/>
  <c r="H18" i="8"/>
  <c r="F18" i="8"/>
  <c r="E18" i="8"/>
  <c r="D18" i="8"/>
  <c r="C18" i="8"/>
  <c r="AK17" i="8"/>
  <c r="AJ17" i="8"/>
  <c r="AH17" i="8"/>
  <c r="AG17" i="8"/>
  <c r="AF17" i="8"/>
  <c r="AE17" i="8"/>
  <c r="AD17" i="8"/>
  <c r="AC17" i="8"/>
  <c r="AB17" i="8"/>
  <c r="AA17" i="8"/>
  <c r="Z17" i="8"/>
  <c r="X17" i="8"/>
  <c r="W17" i="8"/>
  <c r="V17" i="8"/>
  <c r="U17" i="8"/>
  <c r="S17" i="8"/>
  <c r="R17" i="8"/>
  <c r="P17" i="8"/>
  <c r="O17" i="8"/>
  <c r="N17" i="8"/>
  <c r="M17" i="8"/>
  <c r="L17" i="8"/>
  <c r="K17" i="8"/>
  <c r="J17" i="8"/>
  <c r="I17" i="8"/>
  <c r="H17" i="8"/>
  <c r="F17" i="8"/>
  <c r="E17" i="8"/>
  <c r="D17" i="8"/>
  <c r="C17" i="8"/>
  <c r="AK16" i="8"/>
  <c r="AJ16" i="8"/>
  <c r="AH16" i="8"/>
  <c r="AG16" i="8"/>
  <c r="AF16" i="8"/>
  <c r="AE16" i="8"/>
  <c r="AD16" i="8"/>
  <c r="AC16" i="8"/>
  <c r="AB16" i="8"/>
  <c r="AA16" i="8"/>
  <c r="Z16" i="8"/>
  <c r="X16" i="8"/>
  <c r="W16" i="8"/>
  <c r="V16" i="8"/>
  <c r="U16" i="8"/>
  <c r="S16" i="8"/>
  <c r="R16" i="8"/>
  <c r="P16" i="8"/>
  <c r="O16" i="8"/>
  <c r="N16" i="8"/>
  <c r="M16" i="8"/>
  <c r="L16" i="8"/>
  <c r="K16" i="8"/>
  <c r="J16" i="8"/>
  <c r="I16" i="8"/>
  <c r="H16" i="8"/>
  <c r="F16" i="8"/>
  <c r="E16" i="8"/>
  <c r="D16" i="8"/>
  <c r="C16" i="8"/>
  <c r="AK15" i="8"/>
  <c r="AJ15" i="8"/>
  <c r="AH15" i="8"/>
  <c r="AG15" i="8"/>
  <c r="AF15" i="8"/>
  <c r="AE15" i="8"/>
  <c r="AD15" i="8"/>
  <c r="AC15" i="8"/>
  <c r="AB15" i="8"/>
  <c r="AA15" i="8"/>
  <c r="Z15" i="8"/>
  <c r="X15" i="8"/>
  <c r="W15" i="8"/>
  <c r="V15" i="8"/>
  <c r="U15" i="8"/>
  <c r="S15" i="8"/>
  <c r="R15" i="8"/>
  <c r="P15" i="8"/>
  <c r="O15" i="8"/>
  <c r="N15" i="8"/>
  <c r="M15" i="8"/>
  <c r="L15" i="8"/>
  <c r="K15" i="8"/>
  <c r="J15" i="8"/>
  <c r="I15" i="8"/>
  <c r="H15" i="8"/>
  <c r="F15" i="8"/>
  <c r="E15" i="8"/>
  <c r="D15" i="8"/>
  <c r="C15" i="8"/>
  <c r="AK14" i="8"/>
  <c r="AJ14" i="8"/>
  <c r="AH14" i="8"/>
  <c r="AG14" i="8"/>
  <c r="AF14" i="8"/>
  <c r="AE14" i="8"/>
  <c r="AD14" i="8"/>
  <c r="AC14" i="8"/>
  <c r="AB14" i="8"/>
  <c r="AA14" i="8"/>
  <c r="Z14" i="8"/>
  <c r="X14" i="8"/>
  <c r="W14" i="8"/>
  <c r="V14" i="8"/>
  <c r="U14" i="8"/>
  <c r="S14" i="8"/>
  <c r="R14" i="8"/>
  <c r="P14" i="8"/>
  <c r="O14" i="8"/>
  <c r="N14" i="8"/>
  <c r="M14" i="8"/>
  <c r="L14" i="8"/>
  <c r="K14" i="8"/>
  <c r="J14" i="8"/>
  <c r="I14" i="8"/>
  <c r="H14" i="8"/>
  <c r="F14" i="8"/>
  <c r="E14" i="8"/>
  <c r="D14" i="8"/>
  <c r="C14" i="8"/>
  <c r="AK13" i="8"/>
  <c r="AJ13" i="8"/>
  <c r="AH13" i="8"/>
  <c r="AG13" i="8"/>
  <c r="AF13" i="8"/>
  <c r="AE13" i="8"/>
  <c r="AD13" i="8"/>
  <c r="AC13" i="8"/>
  <c r="AB13" i="8"/>
  <c r="AA13" i="8"/>
  <c r="Z13" i="8"/>
  <c r="X13" i="8"/>
  <c r="W13" i="8"/>
  <c r="V13" i="8"/>
  <c r="U13" i="8"/>
  <c r="S13" i="8"/>
  <c r="AM13" i="8" s="1"/>
  <c r="R13" i="8"/>
  <c r="P13" i="8"/>
  <c r="O13" i="8"/>
  <c r="N13" i="8"/>
  <c r="M13" i="8"/>
  <c r="L13" i="8"/>
  <c r="K13" i="8"/>
  <c r="J13" i="8"/>
  <c r="I13" i="8"/>
  <c r="H13" i="8"/>
  <c r="F13" i="8"/>
  <c r="E13" i="8"/>
  <c r="D13" i="8"/>
  <c r="C13" i="8"/>
  <c r="AK12" i="8"/>
  <c r="AM12" i="8" s="1"/>
  <c r="AJ12" i="8"/>
  <c r="AL12" i="8" s="1"/>
  <c r="AH12" i="8"/>
  <c r="AG12" i="8"/>
  <c r="AF12" i="8"/>
  <c r="AE12" i="8"/>
  <c r="AD12" i="8"/>
  <c r="AC12" i="8"/>
  <c r="AB12" i="8"/>
  <c r="AA12" i="8"/>
  <c r="Z12" i="8"/>
  <c r="X12" i="8"/>
  <c r="W12" i="8"/>
  <c r="V12" i="8"/>
  <c r="U12" i="8"/>
  <c r="S12" i="8"/>
  <c r="R12" i="8"/>
  <c r="P12" i="8"/>
  <c r="O12" i="8"/>
  <c r="N12" i="8"/>
  <c r="M12" i="8"/>
  <c r="L12" i="8"/>
  <c r="K12" i="8"/>
  <c r="J12" i="8"/>
  <c r="I12" i="8"/>
  <c r="H12" i="8"/>
  <c r="F12" i="8"/>
  <c r="E12" i="8"/>
  <c r="D12" i="8"/>
  <c r="C12" i="8"/>
  <c r="AK11" i="8"/>
  <c r="AM11" i="8" s="1"/>
  <c r="AJ11" i="8"/>
  <c r="AH11" i="8"/>
  <c r="AG11" i="8"/>
  <c r="AF11" i="8"/>
  <c r="AE11" i="8"/>
  <c r="AD11" i="8"/>
  <c r="AC11" i="8"/>
  <c r="AB11" i="8"/>
  <c r="AA11" i="8"/>
  <c r="Z11" i="8"/>
  <c r="X11" i="8"/>
  <c r="W11" i="8"/>
  <c r="V11" i="8"/>
  <c r="U11" i="8"/>
  <c r="S11" i="8"/>
  <c r="R11" i="8"/>
  <c r="P11" i="8"/>
  <c r="O11" i="8"/>
  <c r="N11" i="8"/>
  <c r="M11" i="8"/>
  <c r="L11" i="8"/>
  <c r="K11" i="8"/>
  <c r="J11" i="8"/>
  <c r="I11" i="8"/>
  <c r="H11" i="8"/>
  <c r="F11" i="8"/>
  <c r="E11" i="8"/>
  <c r="D11" i="8"/>
  <c r="C11" i="8"/>
  <c r="AK10" i="8"/>
  <c r="AJ10" i="8"/>
  <c r="AL10" i="8" s="1"/>
  <c r="AH10" i="8"/>
  <c r="AG10" i="8"/>
  <c r="AF10" i="8"/>
  <c r="AE10" i="8"/>
  <c r="AD10" i="8"/>
  <c r="AC10" i="8"/>
  <c r="AB10" i="8"/>
  <c r="AA10" i="8"/>
  <c r="Z10" i="8"/>
  <c r="X10" i="8"/>
  <c r="W10" i="8"/>
  <c r="V10" i="8"/>
  <c r="U10" i="8"/>
  <c r="S10" i="8"/>
  <c r="R10" i="8"/>
  <c r="P10" i="8"/>
  <c r="O10" i="8"/>
  <c r="N10" i="8"/>
  <c r="M10" i="8"/>
  <c r="L10" i="8"/>
  <c r="K10" i="8"/>
  <c r="J10" i="8"/>
  <c r="I10" i="8"/>
  <c r="H10" i="8"/>
  <c r="F10" i="8"/>
  <c r="E10" i="8"/>
  <c r="D10" i="8"/>
  <c r="C10" i="8"/>
  <c r="AK9" i="8"/>
  <c r="AM9" i="8" s="1"/>
  <c r="AJ9" i="8"/>
  <c r="AH9" i="8"/>
  <c r="AG9" i="8"/>
  <c r="AF9" i="8"/>
  <c r="AE9" i="8"/>
  <c r="AD9" i="8"/>
  <c r="AC9" i="8"/>
  <c r="AB9" i="8"/>
  <c r="AA9" i="8"/>
  <c r="Z9" i="8"/>
  <c r="X9" i="8"/>
  <c r="W9" i="8"/>
  <c r="V9" i="8"/>
  <c r="U9" i="8"/>
  <c r="S9" i="8"/>
  <c r="R9" i="8"/>
  <c r="P9" i="8"/>
  <c r="O9" i="8"/>
  <c r="N9" i="8"/>
  <c r="M9" i="8"/>
  <c r="L9" i="8"/>
  <c r="K9" i="8"/>
  <c r="J9" i="8"/>
  <c r="I9" i="8"/>
  <c r="H9" i="8"/>
  <c r="F9" i="8"/>
  <c r="E9" i="8"/>
  <c r="D9" i="8"/>
  <c r="C9" i="8"/>
  <c r="AK8" i="8"/>
  <c r="AJ8" i="8"/>
  <c r="AH8" i="8"/>
  <c r="AG8" i="8"/>
  <c r="AF8" i="8"/>
  <c r="AE8" i="8"/>
  <c r="AD8" i="8"/>
  <c r="AC8" i="8"/>
  <c r="AB8" i="8"/>
  <c r="AA8" i="8"/>
  <c r="Z8" i="8"/>
  <c r="X8" i="8"/>
  <c r="W8" i="8"/>
  <c r="V8" i="8"/>
  <c r="U8" i="8"/>
  <c r="S8" i="8"/>
  <c r="R8" i="8"/>
  <c r="P8" i="8"/>
  <c r="O8" i="8"/>
  <c r="N8" i="8"/>
  <c r="M8" i="8"/>
  <c r="L8" i="8"/>
  <c r="K8" i="8"/>
  <c r="J8" i="8"/>
  <c r="I8" i="8"/>
  <c r="H8" i="8"/>
  <c r="F8" i="8"/>
  <c r="E8" i="8"/>
  <c r="D8" i="8"/>
  <c r="C8" i="8"/>
  <c r="AK7" i="8"/>
  <c r="AJ7" i="8"/>
  <c r="AH7" i="8"/>
  <c r="AG7" i="8"/>
  <c r="AF7" i="8"/>
  <c r="AE7" i="8"/>
  <c r="AD7" i="8"/>
  <c r="AC7" i="8"/>
  <c r="AB7" i="8"/>
  <c r="AA7" i="8"/>
  <c r="Z7" i="8"/>
  <c r="X7" i="8"/>
  <c r="W7" i="8"/>
  <c r="V7" i="8"/>
  <c r="U7" i="8"/>
  <c r="S7" i="8"/>
  <c r="R7" i="8"/>
  <c r="P7" i="8"/>
  <c r="O7" i="8"/>
  <c r="N7" i="8"/>
  <c r="M7" i="8"/>
  <c r="L7" i="8"/>
  <c r="K7" i="8"/>
  <c r="J7" i="8"/>
  <c r="I7" i="8"/>
  <c r="H7" i="8"/>
  <c r="F7" i="8"/>
  <c r="E7" i="8"/>
  <c r="D7" i="8"/>
  <c r="C7" i="8"/>
  <c r="AK6" i="8"/>
  <c r="AM6" i="8" s="1"/>
  <c r="AJ6" i="8"/>
  <c r="AH6" i="8"/>
  <c r="AG6" i="8"/>
  <c r="AF6" i="8"/>
  <c r="AE6" i="8"/>
  <c r="AD6" i="8"/>
  <c r="AC6" i="8"/>
  <c r="AB6" i="8"/>
  <c r="AA6" i="8"/>
  <c r="Z6" i="8"/>
  <c r="X6" i="8"/>
  <c r="W6" i="8"/>
  <c r="V6" i="8"/>
  <c r="U6" i="8"/>
  <c r="S6" i="8"/>
  <c r="R6" i="8"/>
  <c r="P6" i="8"/>
  <c r="O6" i="8"/>
  <c r="N6" i="8"/>
  <c r="M6" i="8"/>
  <c r="L6" i="8"/>
  <c r="K6" i="8"/>
  <c r="J6" i="8"/>
  <c r="I6" i="8"/>
  <c r="H6" i="8"/>
  <c r="F6" i="8"/>
  <c r="E6" i="8"/>
  <c r="D6" i="8"/>
  <c r="C6" i="8"/>
  <c r="AK5" i="8"/>
  <c r="AJ5" i="8"/>
  <c r="AH5" i="8"/>
  <c r="AG5" i="8"/>
  <c r="AF5" i="8"/>
  <c r="AE5" i="8"/>
  <c r="AD5" i="8"/>
  <c r="AC5" i="8"/>
  <c r="AB5" i="8"/>
  <c r="AA5" i="8"/>
  <c r="Z5" i="8"/>
  <c r="X5" i="8"/>
  <c r="W5" i="8"/>
  <c r="V5" i="8"/>
  <c r="U5" i="8"/>
  <c r="S5" i="8"/>
  <c r="R5" i="8"/>
  <c r="P5" i="8"/>
  <c r="O5" i="8"/>
  <c r="N5" i="8"/>
  <c r="M5" i="8"/>
  <c r="L5" i="8"/>
  <c r="K5" i="8"/>
  <c r="J5" i="8"/>
  <c r="I5" i="8"/>
  <c r="H5" i="8"/>
  <c r="F5" i="8"/>
  <c r="E5" i="8"/>
  <c r="D5" i="8"/>
  <c r="C5" i="8"/>
  <c r="AK40" i="7"/>
  <c r="AJ40" i="7"/>
  <c r="AH40" i="7"/>
  <c r="AG40" i="7"/>
  <c r="AF40" i="7"/>
  <c r="AE40" i="7"/>
  <c r="AD40" i="7"/>
  <c r="AC40" i="7"/>
  <c r="AB40" i="7"/>
  <c r="AA40" i="7"/>
  <c r="Z40" i="7"/>
  <c r="X40" i="7"/>
  <c r="W40" i="7"/>
  <c r="V40" i="7"/>
  <c r="U40" i="7"/>
  <c r="S40" i="7"/>
  <c r="R40" i="7"/>
  <c r="P40" i="7"/>
  <c r="O40" i="7"/>
  <c r="N40" i="7"/>
  <c r="M40" i="7"/>
  <c r="L40" i="7"/>
  <c r="K40" i="7"/>
  <c r="J40" i="7"/>
  <c r="I40" i="7"/>
  <c r="H40" i="7"/>
  <c r="F40" i="7"/>
  <c r="E40" i="7"/>
  <c r="D40" i="7"/>
  <c r="C40" i="7"/>
  <c r="AK39" i="7"/>
  <c r="AJ39" i="7"/>
  <c r="AH39" i="7"/>
  <c r="AG39" i="7"/>
  <c r="AF39" i="7"/>
  <c r="AE39" i="7"/>
  <c r="AD39" i="7"/>
  <c r="AC39" i="7"/>
  <c r="AB39" i="7"/>
  <c r="AA39" i="7"/>
  <c r="Z39" i="7"/>
  <c r="X39" i="7"/>
  <c r="W39" i="7"/>
  <c r="V39" i="7"/>
  <c r="U39" i="7"/>
  <c r="S39" i="7"/>
  <c r="R39" i="7"/>
  <c r="P39" i="7"/>
  <c r="O39" i="7"/>
  <c r="N39" i="7"/>
  <c r="M39" i="7"/>
  <c r="L39" i="7"/>
  <c r="K39" i="7"/>
  <c r="J39" i="7"/>
  <c r="I39" i="7"/>
  <c r="H39" i="7"/>
  <c r="F39" i="7"/>
  <c r="E39" i="7"/>
  <c r="D39" i="7"/>
  <c r="C39" i="7"/>
  <c r="AK38" i="7"/>
  <c r="AJ38" i="7"/>
  <c r="AH38" i="7"/>
  <c r="AG38" i="7"/>
  <c r="AF38" i="7"/>
  <c r="AE38" i="7"/>
  <c r="AD38" i="7"/>
  <c r="AC38" i="7"/>
  <c r="AB38" i="7"/>
  <c r="AA38" i="7"/>
  <c r="Z38" i="7"/>
  <c r="X38" i="7"/>
  <c r="W38" i="7"/>
  <c r="V38" i="7"/>
  <c r="U38" i="7"/>
  <c r="S38" i="7"/>
  <c r="R38" i="7"/>
  <c r="P38" i="7"/>
  <c r="O38" i="7"/>
  <c r="N38" i="7"/>
  <c r="M38" i="7"/>
  <c r="L38" i="7"/>
  <c r="K38" i="7"/>
  <c r="J38" i="7"/>
  <c r="I38" i="7"/>
  <c r="H38" i="7"/>
  <c r="F38" i="7"/>
  <c r="E38" i="7"/>
  <c r="D38" i="7"/>
  <c r="C38" i="7"/>
  <c r="AK37" i="7"/>
  <c r="AJ37" i="7"/>
  <c r="AH37" i="7"/>
  <c r="AG37" i="7"/>
  <c r="AF37" i="7"/>
  <c r="AE37" i="7"/>
  <c r="AD37" i="7"/>
  <c r="AC37" i="7"/>
  <c r="AB37" i="7"/>
  <c r="AA37" i="7"/>
  <c r="Z37" i="7"/>
  <c r="X37" i="7"/>
  <c r="W37" i="7"/>
  <c r="V37" i="7"/>
  <c r="U37" i="7"/>
  <c r="S37" i="7"/>
  <c r="R37" i="7"/>
  <c r="P37" i="7"/>
  <c r="O37" i="7"/>
  <c r="N37" i="7"/>
  <c r="M37" i="7"/>
  <c r="L37" i="7"/>
  <c r="K37" i="7"/>
  <c r="J37" i="7"/>
  <c r="I37" i="7"/>
  <c r="H37" i="7"/>
  <c r="F37" i="7"/>
  <c r="E37" i="7"/>
  <c r="D37" i="7"/>
  <c r="C37" i="7"/>
  <c r="AK36" i="7"/>
  <c r="AJ36" i="7"/>
  <c r="AH36" i="7"/>
  <c r="AG36" i="7"/>
  <c r="AF36" i="7"/>
  <c r="AE36" i="7"/>
  <c r="AD36" i="7"/>
  <c r="AC36" i="7"/>
  <c r="AB36" i="7"/>
  <c r="AA36" i="7"/>
  <c r="Z36" i="7"/>
  <c r="X36" i="7"/>
  <c r="W36" i="7"/>
  <c r="V36" i="7"/>
  <c r="U36" i="7"/>
  <c r="S36" i="7"/>
  <c r="R36" i="7"/>
  <c r="P36" i="7"/>
  <c r="O36" i="7"/>
  <c r="N36" i="7"/>
  <c r="M36" i="7"/>
  <c r="L36" i="7"/>
  <c r="K36" i="7"/>
  <c r="J36" i="7"/>
  <c r="I36" i="7"/>
  <c r="H36" i="7"/>
  <c r="F36" i="7"/>
  <c r="E36" i="7"/>
  <c r="D36" i="7"/>
  <c r="C36" i="7"/>
  <c r="AK35" i="7"/>
  <c r="AJ35" i="7"/>
  <c r="AH35" i="7"/>
  <c r="AG35" i="7"/>
  <c r="AF35" i="7"/>
  <c r="AE35" i="7"/>
  <c r="AD35" i="7"/>
  <c r="AC35" i="7"/>
  <c r="AB35" i="7"/>
  <c r="AA35" i="7"/>
  <c r="Z35" i="7"/>
  <c r="X35" i="7"/>
  <c r="W35" i="7"/>
  <c r="V35" i="7"/>
  <c r="U35" i="7"/>
  <c r="S35" i="7"/>
  <c r="R35" i="7"/>
  <c r="P35" i="7"/>
  <c r="O35" i="7"/>
  <c r="N35" i="7"/>
  <c r="M35" i="7"/>
  <c r="L35" i="7"/>
  <c r="K35" i="7"/>
  <c r="J35" i="7"/>
  <c r="I35" i="7"/>
  <c r="H35" i="7"/>
  <c r="F35" i="7"/>
  <c r="E35" i="7"/>
  <c r="D35" i="7"/>
  <c r="C35" i="7"/>
  <c r="AK34" i="7"/>
  <c r="AJ34" i="7"/>
  <c r="AH34" i="7"/>
  <c r="AG34" i="7"/>
  <c r="AF34" i="7"/>
  <c r="AE34" i="7"/>
  <c r="AD34" i="7"/>
  <c r="AC34" i="7"/>
  <c r="AB34" i="7"/>
  <c r="AA34" i="7"/>
  <c r="Z34" i="7"/>
  <c r="X34" i="7"/>
  <c r="W34" i="7"/>
  <c r="V34" i="7"/>
  <c r="U34" i="7"/>
  <c r="S34" i="7"/>
  <c r="R34" i="7"/>
  <c r="P34" i="7"/>
  <c r="O34" i="7"/>
  <c r="N34" i="7"/>
  <c r="M34" i="7"/>
  <c r="L34" i="7"/>
  <c r="K34" i="7"/>
  <c r="J34" i="7"/>
  <c r="I34" i="7"/>
  <c r="H34" i="7"/>
  <c r="F34" i="7"/>
  <c r="E34" i="7"/>
  <c r="D34" i="7"/>
  <c r="C34" i="7"/>
  <c r="AK33" i="7"/>
  <c r="AJ33" i="7"/>
  <c r="AH33" i="7"/>
  <c r="AG33" i="7"/>
  <c r="AF33" i="7"/>
  <c r="AE33" i="7"/>
  <c r="AD33" i="7"/>
  <c r="AC33" i="7"/>
  <c r="AB33" i="7"/>
  <c r="AA33" i="7"/>
  <c r="Z33" i="7"/>
  <c r="X33" i="7"/>
  <c r="W33" i="7"/>
  <c r="V33" i="7"/>
  <c r="U33" i="7"/>
  <c r="S33" i="7"/>
  <c r="R33" i="7"/>
  <c r="P33" i="7"/>
  <c r="O33" i="7"/>
  <c r="N33" i="7"/>
  <c r="M33" i="7"/>
  <c r="L33" i="7"/>
  <c r="K33" i="7"/>
  <c r="J33" i="7"/>
  <c r="I33" i="7"/>
  <c r="H33" i="7"/>
  <c r="F33" i="7"/>
  <c r="E33" i="7"/>
  <c r="D33" i="7"/>
  <c r="C33" i="7"/>
  <c r="AK32" i="7"/>
  <c r="AM32" i="7" s="1"/>
  <c r="AJ32" i="7"/>
  <c r="AL32" i="7" s="1"/>
  <c r="AH32" i="7"/>
  <c r="AG32" i="7"/>
  <c r="AF32" i="7"/>
  <c r="AE32" i="7"/>
  <c r="AD32" i="7"/>
  <c r="AC32" i="7"/>
  <c r="AB32" i="7"/>
  <c r="AA32" i="7"/>
  <c r="Z32" i="7"/>
  <c r="X32" i="7"/>
  <c r="W32" i="7"/>
  <c r="V32" i="7"/>
  <c r="U32" i="7"/>
  <c r="S32" i="7"/>
  <c r="R32" i="7"/>
  <c r="P32" i="7"/>
  <c r="O32" i="7"/>
  <c r="N32" i="7"/>
  <c r="M32" i="7"/>
  <c r="L32" i="7"/>
  <c r="K32" i="7"/>
  <c r="J32" i="7"/>
  <c r="I32" i="7"/>
  <c r="H32" i="7"/>
  <c r="F32" i="7"/>
  <c r="E32" i="7"/>
  <c r="D32" i="7"/>
  <c r="C32" i="7"/>
  <c r="AK31" i="7"/>
  <c r="AM31" i="7" s="1"/>
  <c r="AJ31" i="7"/>
  <c r="AH31" i="7"/>
  <c r="AG31" i="7"/>
  <c r="AF31" i="7"/>
  <c r="AE31" i="7"/>
  <c r="AD31" i="7"/>
  <c r="AC31" i="7"/>
  <c r="AB31" i="7"/>
  <c r="AA31" i="7"/>
  <c r="Z31" i="7"/>
  <c r="X31" i="7"/>
  <c r="W31" i="7"/>
  <c r="V31" i="7"/>
  <c r="U31" i="7"/>
  <c r="S31" i="7"/>
  <c r="R31" i="7"/>
  <c r="P31" i="7"/>
  <c r="O31" i="7"/>
  <c r="N31" i="7"/>
  <c r="M31" i="7"/>
  <c r="L31" i="7"/>
  <c r="K31" i="7"/>
  <c r="J31" i="7"/>
  <c r="I31" i="7"/>
  <c r="H31" i="7"/>
  <c r="F31" i="7"/>
  <c r="E31" i="7"/>
  <c r="D31" i="7"/>
  <c r="C31" i="7"/>
  <c r="AK30" i="7"/>
  <c r="AJ30" i="7"/>
  <c r="AH30" i="7"/>
  <c r="AG30" i="7"/>
  <c r="AF30" i="7"/>
  <c r="AE30" i="7"/>
  <c r="AD30" i="7"/>
  <c r="AC30" i="7"/>
  <c r="AB30" i="7"/>
  <c r="AA30" i="7"/>
  <c r="Z30" i="7"/>
  <c r="X30" i="7"/>
  <c r="W30" i="7"/>
  <c r="V30" i="7"/>
  <c r="U30" i="7"/>
  <c r="S30" i="7"/>
  <c r="R30" i="7"/>
  <c r="P30" i="7"/>
  <c r="O30" i="7"/>
  <c r="N30" i="7"/>
  <c r="M30" i="7"/>
  <c r="L30" i="7"/>
  <c r="K30" i="7"/>
  <c r="J30" i="7"/>
  <c r="I30" i="7"/>
  <c r="H30" i="7"/>
  <c r="F30" i="7"/>
  <c r="E30" i="7"/>
  <c r="D30" i="7"/>
  <c r="C30" i="7"/>
  <c r="AK29" i="7"/>
  <c r="AJ29" i="7"/>
  <c r="AH29" i="7"/>
  <c r="AG29" i="7"/>
  <c r="AF29" i="7"/>
  <c r="AE29" i="7"/>
  <c r="AD29" i="7"/>
  <c r="AC29" i="7"/>
  <c r="AB29" i="7"/>
  <c r="AA29" i="7"/>
  <c r="Z29" i="7"/>
  <c r="X29" i="7"/>
  <c r="W29" i="7"/>
  <c r="V29" i="7"/>
  <c r="U29" i="7"/>
  <c r="S29" i="7"/>
  <c r="R29" i="7"/>
  <c r="P29" i="7"/>
  <c r="O29" i="7"/>
  <c r="N29" i="7"/>
  <c r="M29" i="7"/>
  <c r="L29" i="7"/>
  <c r="K29" i="7"/>
  <c r="J29" i="7"/>
  <c r="I29" i="7"/>
  <c r="H29" i="7"/>
  <c r="F29" i="7"/>
  <c r="E29" i="7"/>
  <c r="D29" i="7"/>
  <c r="C29" i="7"/>
  <c r="AK28" i="7"/>
  <c r="AJ28" i="7"/>
  <c r="AH28" i="7"/>
  <c r="AG28" i="7"/>
  <c r="AF28" i="7"/>
  <c r="AE28" i="7"/>
  <c r="AD28" i="7"/>
  <c r="AC28" i="7"/>
  <c r="AB28" i="7"/>
  <c r="AA28" i="7"/>
  <c r="Z28" i="7"/>
  <c r="X28" i="7"/>
  <c r="W28" i="7"/>
  <c r="V28" i="7"/>
  <c r="U28" i="7"/>
  <c r="S28" i="7"/>
  <c r="R28" i="7"/>
  <c r="P28" i="7"/>
  <c r="O28" i="7"/>
  <c r="N28" i="7"/>
  <c r="M28" i="7"/>
  <c r="L28" i="7"/>
  <c r="K28" i="7"/>
  <c r="J28" i="7"/>
  <c r="I28" i="7"/>
  <c r="H28" i="7"/>
  <c r="F28" i="7"/>
  <c r="E28" i="7"/>
  <c r="D28" i="7"/>
  <c r="C28" i="7"/>
  <c r="AK27" i="7"/>
  <c r="AJ27" i="7"/>
  <c r="AH27" i="7"/>
  <c r="AG27" i="7"/>
  <c r="AF27" i="7"/>
  <c r="AE27" i="7"/>
  <c r="AD27" i="7"/>
  <c r="AC27" i="7"/>
  <c r="AB27" i="7"/>
  <c r="AA27" i="7"/>
  <c r="Z27" i="7"/>
  <c r="X27" i="7"/>
  <c r="W27" i="7"/>
  <c r="V27" i="7"/>
  <c r="U27" i="7"/>
  <c r="S27" i="7"/>
  <c r="R27" i="7"/>
  <c r="P27" i="7"/>
  <c r="O27" i="7"/>
  <c r="N27" i="7"/>
  <c r="M27" i="7"/>
  <c r="L27" i="7"/>
  <c r="K27" i="7"/>
  <c r="J27" i="7"/>
  <c r="I27" i="7"/>
  <c r="H27" i="7"/>
  <c r="F27" i="7"/>
  <c r="E27" i="7"/>
  <c r="D27" i="7"/>
  <c r="C27" i="7"/>
  <c r="AK26" i="7"/>
  <c r="AJ26" i="7"/>
  <c r="AH26" i="7"/>
  <c r="AG26" i="7"/>
  <c r="AF26" i="7"/>
  <c r="AE26" i="7"/>
  <c r="AD26" i="7"/>
  <c r="AC26" i="7"/>
  <c r="AB26" i="7"/>
  <c r="AA26" i="7"/>
  <c r="Z26" i="7"/>
  <c r="X26" i="7"/>
  <c r="W26" i="7"/>
  <c r="V26" i="7"/>
  <c r="U26" i="7"/>
  <c r="S26" i="7"/>
  <c r="R26" i="7"/>
  <c r="P26" i="7"/>
  <c r="O26" i="7"/>
  <c r="N26" i="7"/>
  <c r="M26" i="7"/>
  <c r="L26" i="7"/>
  <c r="K26" i="7"/>
  <c r="J26" i="7"/>
  <c r="I26" i="7"/>
  <c r="H26" i="7"/>
  <c r="F26" i="7"/>
  <c r="E26" i="7"/>
  <c r="D26" i="7"/>
  <c r="C26" i="7"/>
  <c r="AK25" i="7"/>
  <c r="AJ25" i="7"/>
  <c r="AH25" i="7"/>
  <c r="AG25" i="7"/>
  <c r="AF25" i="7"/>
  <c r="AE25" i="7"/>
  <c r="AD25" i="7"/>
  <c r="AC25" i="7"/>
  <c r="AB25" i="7"/>
  <c r="AA25" i="7"/>
  <c r="Z25" i="7"/>
  <c r="X25" i="7"/>
  <c r="W25" i="7"/>
  <c r="V25" i="7"/>
  <c r="U25" i="7"/>
  <c r="S25" i="7"/>
  <c r="R25" i="7"/>
  <c r="P25" i="7"/>
  <c r="O25" i="7"/>
  <c r="N25" i="7"/>
  <c r="M25" i="7"/>
  <c r="L25" i="7"/>
  <c r="K25" i="7"/>
  <c r="J25" i="7"/>
  <c r="I25" i="7"/>
  <c r="H25" i="7"/>
  <c r="F25" i="7"/>
  <c r="E25" i="7"/>
  <c r="D25" i="7"/>
  <c r="C25" i="7"/>
  <c r="AK24" i="7"/>
  <c r="AJ24" i="7"/>
  <c r="AH24" i="7"/>
  <c r="AG24" i="7"/>
  <c r="AF24" i="7"/>
  <c r="AE24" i="7"/>
  <c r="AD24" i="7"/>
  <c r="AC24" i="7"/>
  <c r="AB24" i="7"/>
  <c r="AA24" i="7"/>
  <c r="Z24" i="7"/>
  <c r="X24" i="7"/>
  <c r="W24" i="7"/>
  <c r="V24" i="7"/>
  <c r="U24" i="7"/>
  <c r="S24" i="7"/>
  <c r="R24" i="7"/>
  <c r="P24" i="7"/>
  <c r="O24" i="7"/>
  <c r="N24" i="7"/>
  <c r="M24" i="7"/>
  <c r="L24" i="7"/>
  <c r="K24" i="7"/>
  <c r="J24" i="7"/>
  <c r="I24" i="7"/>
  <c r="H24" i="7"/>
  <c r="F24" i="7"/>
  <c r="E24" i="7"/>
  <c r="D24" i="7"/>
  <c r="C24" i="7"/>
  <c r="AK23" i="7"/>
  <c r="AJ23" i="7"/>
  <c r="AH23" i="7"/>
  <c r="AG23" i="7"/>
  <c r="AF23" i="7"/>
  <c r="AE23" i="7"/>
  <c r="AD23" i="7"/>
  <c r="AC23" i="7"/>
  <c r="AB23" i="7"/>
  <c r="AA23" i="7"/>
  <c r="Z23" i="7"/>
  <c r="X23" i="7"/>
  <c r="W23" i="7"/>
  <c r="V23" i="7"/>
  <c r="U23" i="7"/>
  <c r="S23" i="7"/>
  <c r="R23" i="7"/>
  <c r="P23" i="7"/>
  <c r="O23" i="7"/>
  <c r="N23" i="7"/>
  <c r="M23" i="7"/>
  <c r="L23" i="7"/>
  <c r="K23" i="7"/>
  <c r="J23" i="7"/>
  <c r="I23" i="7"/>
  <c r="H23" i="7"/>
  <c r="F23" i="7"/>
  <c r="E23" i="7"/>
  <c r="D23" i="7"/>
  <c r="C23" i="7"/>
  <c r="AK22" i="7"/>
  <c r="AJ22" i="7"/>
  <c r="AH22" i="7"/>
  <c r="AG22" i="7"/>
  <c r="AF22" i="7"/>
  <c r="AE22" i="7"/>
  <c r="AD22" i="7"/>
  <c r="AC22" i="7"/>
  <c r="AB22" i="7"/>
  <c r="AA22" i="7"/>
  <c r="Z22" i="7"/>
  <c r="X22" i="7"/>
  <c r="W22" i="7"/>
  <c r="V22" i="7"/>
  <c r="U22" i="7"/>
  <c r="S22" i="7"/>
  <c r="R22" i="7"/>
  <c r="P22" i="7"/>
  <c r="O22" i="7"/>
  <c r="N22" i="7"/>
  <c r="M22" i="7"/>
  <c r="L22" i="7"/>
  <c r="K22" i="7"/>
  <c r="J22" i="7"/>
  <c r="I22" i="7"/>
  <c r="H22" i="7"/>
  <c r="F22" i="7"/>
  <c r="E22" i="7"/>
  <c r="D22" i="7"/>
  <c r="C22" i="7"/>
  <c r="AK21" i="7"/>
  <c r="AJ21" i="7"/>
  <c r="AH21" i="7"/>
  <c r="AG21" i="7"/>
  <c r="AF21" i="7"/>
  <c r="AE21" i="7"/>
  <c r="AD21" i="7"/>
  <c r="AC21" i="7"/>
  <c r="AB21" i="7"/>
  <c r="AA21" i="7"/>
  <c r="Z21" i="7"/>
  <c r="X21" i="7"/>
  <c r="W21" i="7"/>
  <c r="V21" i="7"/>
  <c r="U21" i="7"/>
  <c r="S21" i="7"/>
  <c r="R21" i="7"/>
  <c r="P21" i="7"/>
  <c r="O21" i="7"/>
  <c r="N21" i="7"/>
  <c r="M21" i="7"/>
  <c r="L21" i="7"/>
  <c r="K21" i="7"/>
  <c r="J21" i="7"/>
  <c r="I21" i="7"/>
  <c r="H21" i="7"/>
  <c r="F21" i="7"/>
  <c r="E21" i="7"/>
  <c r="D21" i="7"/>
  <c r="C21" i="7"/>
  <c r="AK20" i="7"/>
  <c r="AJ20" i="7"/>
  <c r="AH20" i="7"/>
  <c r="AG20" i="7"/>
  <c r="AF20" i="7"/>
  <c r="AE20" i="7"/>
  <c r="AD20" i="7"/>
  <c r="AC20" i="7"/>
  <c r="AB20" i="7"/>
  <c r="AA20" i="7"/>
  <c r="Z20" i="7"/>
  <c r="X20" i="7"/>
  <c r="W20" i="7"/>
  <c r="V20" i="7"/>
  <c r="U20" i="7"/>
  <c r="S20" i="7"/>
  <c r="R20" i="7"/>
  <c r="P20" i="7"/>
  <c r="O20" i="7"/>
  <c r="N20" i="7"/>
  <c r="M20" i="7"/>
  <c r="L20" i="7"/>
  <c r="K20" i="7"/>
  <c r="J20" i="7"/>
  <c r="I20" i="7"/>
  <c r="H20" i="7"/>
  <c r="F20" i="7"/>
  <c r="E20" i="7"/>
  <c r="D20" i="7"/>
  <c r="C20" i="7"/>
  <c r="AK19" i="7"/>
  <c r="AJ19" i="7"/>
  <c r="AH19" i="7"/>
  <c r="AG19" i="7"/>
  <c r="AF19" i="7"/>
  <c r="AE19" i="7"/>
  <c r="AD19" i="7"/>
  <c r="AC19" i="7"/>
  <c r="AB19" i="7"/>
  <c r="AA19" i="7"/>
  <c r="Z19" i="7"/>
  <c r="X19" i="7"/>
  <c r="W19" i="7"/>
  <c r="V19" i="7"/>
  <c r="U19" i="7"/>
  <c r="S19" i="7"/>
  <c r="R19" i="7"/>
  <c r="P19" i="7"/>
  <c r="O19" i="7"/>
  <c r="N19" i="7"/>
  <c r="M19" i="7"/>
  <c r="L19" i="7"/>
  <c r="K19" i="7"/>
  <c r="J19" i="7"/>
  <c r="I19" i="7"/>
  <c r="H19" i="7"/>
  <c r="F19" i="7"/>
  <c r="E19" i="7"/>
  <c r="D19" i="7"/>
  <c r="C19" i="7"/>
  <c r="AK18" i="7"/>
  <c r="AJ18" i="7"/>
  <c r="AH18" i="7"/>
  <c r="AG18" i="7"/>
  <c r="AF18" i="7"/>
  <c r="AE18" i="7"/>
  <c r="AD18" i="7"/>
  <c r="AC18" i="7"/>
  <c r="AB18" i="7"/>
  <c r="AA18" i="7"/>
  <c r="Z18" i="7"/>
  <c r="X18" i="7"/>
  <c r="W18" i="7"/>
  <c r="V18" i="7"/>
  <c r="U18" i="7"/>
  <c r="S18" i="7"/>
  <c r="R18" i="7"/>
  <c r="P18" i="7"/>
  <c r="O18" i="7"/>
  <c r="N18" i="7"/>
  <c r="M18" i="7"/>
  <c r="L18" i="7"/>
  <c r="K18" i="7"/>
  <c r="J18" i="7"/>
  <c r="I18" i="7"/>
  <c r="H18" i="7"/>
  <c r="F18" i="7"/>
  <c r="E18" i="7"/>
  <c r="D18" i="7"/>
  <c r="C18" i="7"/>
  <c r="AK17" i="7"/>
  <c r="AJ17" i="7"/>
  <c r="AH17" i="7"/>
  <c r="AG17" i="7"/>
  <c r="AF17" i="7"/>
  <c r="AE17" i="7"/>
  <c r="AD17" i="7"/>
  <c r="AC17" i="7"/>
  <c r="AB17" i="7"/>
  <c r="AA17" i="7"/>
  <c r="Z17" i="7"/>
  <c r="X17" i="7"/>
  <c r="W17" i="7"/>
  <c r="V17" i="7"/>
  <c r="U17" i="7"/>
  <c r="S17" i="7"/>
  <c r="R17" i="7"/>
  <c r="P17" i="7"/>
  <c r="O17" i="7"/>
  <c r="N17" i="7"/>
  <c r="M17" i="7"/>
  <c r="L17" i="7"/>
  <c r="K17" i="7"/>
  <c r="J17" i="7"/>
  <c r="I17" i="7"/>
  <c r="H17" i="7"/>
  <c r="F17" i="7"/>
  <c r="E17" i="7"/>
  <c r="D17" i="7"/>
  <c r="C17" i="7"/>
  <c r="AK16" i="7"/>
  <c r="AJ16" i="7"/>
  <c r="AH16" i="7"/>
  <c r="AG16" i="7"/>
  <c r="AF16" i="7"/>
  <c r="AE16" i="7"/>
  <c r="AD16" i="7"/>
  <c r="AC16" i="7"/>
  <c r="AB16" i="7"/>
  <c r="AA16" i="7"/>
  <c r="Z16" i="7"/>
  <c r="X16" i="7"/>
  <c r="W16" i="7"/>
  <c r="V16" i="7"/>
  <c r="U16" i="7"/>
  <c r="S16" i="7"/>
  <c r="R16" i="7"/>
  <c r="P16" i="7"/>
  <c r="O16" i="7"/>
  <c r="N16" i="7"/>
  <c r="M16" i="7"/>
  <c r="L16" i="7"/>
  <c r="K16" i="7"/>
  <c r="J16" i="7"/>
  <c r="I16" i="7"/>
  <c r="H16" i="7"/>
  <c r="F16" i="7"/>
  <c r="E16" i="7"/>
  <c r="D16" i="7"/>
  <c r="C16" i="7"/>
  <c r="AK15" i="7"/>
  <c r="AJ15" i="7"/>
  <c r="AH15" i="7"/>
  <c r="AG15" i="7"/>
  <c r="AF15" i="7"/>
  <c r="AE15" i="7"/>
  <c r="AD15" i="7"/>
  <c r="AC15" i="7"/>
  <c r="AB15" i="7"/>
  <c r="AA15" i="7"/>
  <c r="Z15" i="7"/>
  <c r="X15" i="7"/>
  <c r="W15" i="7"/>
  <c r="V15" i="7"/>
  <c r="U15" i="7"/>
  <c r="S15" i="7"/>
  <c r="R15" i="7"/>
  <c r="P15" i="7"/>
  <c r="O15" i="7"/>
  <c r="N15" i="7"/>
  <c r="M15" i="7"/>
  <c r="L15" i="7"/>
  <c r="K15" i="7"/>
  <c r="J15" i="7"/>
  <c r="I15" i="7"/>
  <c r="H15" i="7"/>
  <c r="F15" i="7"/>
  <c r="E15" i="7"/>
  <c r="D15" i="7"/>
  <c r="C15" i="7"/>
  <c r="AK14" i="7"/>
  <c r="AJ14" i="7"/>
  <c r="AH14" i="7"/>
  <c r="AG14" i="7"/>
  <c r="AF14" i="7"/>
  <c r="AE14" i="7"/>
  <c r="AD14" i="7"/>
  <c r="AC14" i="7"/>
  <c r="AB14" i="7"/>
  <c r="AA14" i="7"/>
  <c r="Z14" i="7"/>
  <c r="X14" i="7"/>
  <c r="W14" i="7"/>
  <c r="V14" i="7"/>
  <c r="U14" i="7"/>
  <c r="S14" i="7"/>
  <c r="R14" i="7"/>
  <c r="P14" i="7"/>
  <c r="O14" i="7"/>
  <c r="N14" i="7"/>
  <c r="M14" i="7"/>
  <c r="L14" i="7"/>
  <c r="K14" i="7"/>
  <c r="J14" i="7"/>
  <c r="I14" i="7"/>
  <c r="H14" i="7"/>
  <c r="F14" i="7"/>
  <c r="E14" i="7"/>
  <c r="D14" i="7"/>
  <c r="C14" i="7"/>
  <c r="AK13" i="7"/>
  <c r="AJ13" i="7"/>
  <c r="AH13" i="7"/>
  <c r="AG13" i="7"/>
  <c r="AF13" i="7"/>
  <c r="AE13" i="7"/>
  <c r="AD13" i="7"/>
  <c r="AC13" i="7"/>
  <c r="AB13" i="7"/>
  <c r="AA13" i="7"/>
  <c r="Z13" i="7"/>
  <c r="X13" i="7"/>
  <c r="W13" i="7"/>
  <c r="V13" i="7"/>
  <c r="U13" i="7"/>
  <c r="S13" i="7"/>
  <c r="R13" i="7"/>
  <c r="P13" i="7"/>
  <c r="O13" i="7"/>
  <c r="N13" i="7"/>
  <c r="M13" i="7"/>
  <c r="L13" i="7"/>
  <c r="K13" i="7"/>
  <c r="J13" i="7"/>
  <c r="I13" i="7"/>
  <c r="H13" i="7"/>
  <c r="F13" i="7"/>
  <c r="E13" i="7"/>
  <c r="D13" i="7"/>
  <c r="C13" i="7"/>
  <c r="AK12" i="7"/>
  <c r="AJ12" i="7"/>
  <c r="AH12" i="7"/>
  <c r="AG12" i="7"/>
  <c r="AF12" i="7"/>
  <c r="AE12" i="7"/>
  <c r="AD12" i="7"/>
  <c r="AC12" i="7"/>
  <c r="AB12" i="7"/>
  <c r="AA12" i="7"/>
  <c r="Z12" i="7"/>
  <c r="X12" i="7"/>
  <c r="W12" i="7"/>
  <c r="V12" i="7"/>
  <c r="U12" i="7"/>
  <c r="S12" i="7"/>
  <c r="R12" i="7"/>
  <c r="P12" i="7"/>
  <c r="O12" i="7"/>
  <c r="N12" i="7"/>
  <c r="M12" i="7"/>
  <c r="L12" i="7"/>
  <c r="K12" i="7"/>
  <c r="J12" i="7"/>
  <c r="I12" i="7"/>
  <c r="H12" i="7"/>
  <c r="F12" i="7"/>
  <c r="E12" i="7"/>
  <c r="D12" i="7"/>
  <c r="C12" i="7"/>
  <c r="AK11" i="7"/>
  <c r="AJ11" i="7"/>
  <c r="AH11" i="7"/>
  <c r="AG11" i="7"/>
  <c r="AF11" i="7"/>
  <c r="AE11" i="7"/>
  <c r="AD11" i="7"/>
  <c r="AC11" i="7"/>
  <c r="AB11" i="7"/>
  <c r="AA11" i="7"/>
  <c r="Z11" i="7"/>
  <c r="X11" i="7"/>
  <c r="W11" i="7"/>
  <c r="V11" i="7"/>
  <c r="U11" i="7"/>
  <c r="S11" i="7"/>
  <c r="R11" i="7"/>
  <c r="P11" i="7"/>
  <c r="O11" i="7"/>
  <c r="N11" i="7"/>
  <c r="M11" i="7"/>
  <c r="L11" i="7"/>
  <c r="K11" i="7"/>
  <c r="J11" i="7"/>
  <c r="I11" i="7"/>
  <c r="H11" i="7"/>
  <c r="F11" i="7"/>
  <c r="E11" i="7"/>
  <c r="D11" i="7"/>
  <c r="C11" i="7"/>
  <c r="AK10" i="7"/>
  <c r="AJ10" i="7"/>
  <c r="AH10" i="7"/>
  <c r="AG10" i="7"/>
  <c r="AF10" i="7"/>
  <c r="AE10" i="7"/>
  <c r="AD10" i="7"/>
  <c r="AC10" i="7"/>
  <c r="AB10" i="7"/>
  <c r="AA10" i="7"/>
  <c r="Z10" i="7"/>
  <c r="X10" i="7"/>
  <c r="W10" i="7"/>
  <c r="V10" i="7"/>
  <c r="U10" i="7"/>
  <c r="S10" i="7"/>
  <c r="R10" i="7"/>
  <c r="P10" i="7"/>
  <c r="O10" i="7"/>
  <c r="N10" i="7"/>
  <c r="M10" i="7"/>
  <c r="L10" i="7"/>
  <c r="K10" i="7"/>
  <c r="J10" i="7"/>
  <c r="I10" i="7"/>
  <c r="H10" i="7"/>
  <c r="F10" i="7"/>
  <c r="E10" i="7"/>
  <c r="D10" i="7"/>
  <c r="C10" i="7"/>
  <c r="AK9" i="7"/>
  <c r="AJ9" i="7"/>
  <c r="AH9" i="7"/>
  <c r="AG9" i="7"/>
  <c r="AF9" i="7"/>
  <c r="AE9" i="7"/>
  <c r="AD9" i="7"/>
  <c r="AC9" i="7"/>
  <c r="AB9" i="7"/>
  <c r="AA9" i="7"/>
  <c r="Z9" i="7"/>
  <c r="X9" i="7"/>
  <c r="W9" i="7"/>
  <c r="V9" i="7"/>
  <c r="U9" i="7"/>
  <c r="S9" i="7"/>
  <c r="R9" i="7"/>
  <c r="P9" i="7"/>
  <c r="O9" i="7"/>
  <c r="N9" i="7"/>
  <c r="M9" i="7"/>
  <c r="L9" i="7"/>
  <c r="K9" i="7"/>
  <c r="J9" i="7"/>
  <c r="I9" i="7"/>
  <c r="H9" i="7"/>
  <c r="F9" i="7"/>
  <c r="E9" i="7"/>
  <c r="D9" i="7"/>
  <c r="C9" i="7"/>
  <c r="AK8" i="7"/>
  <c r="AJ8" i="7"/>
  <c r="AH8" i="7"/>
  <c r="AG8" i="7"/>
  <c r="AF8" i="7"/>
  <c r="AE8" i="7"/>
  <c r="AD8" i="7"/>
  <c r="AC8" i="7"/>
  <c r="AB8" i="7"/>
  <c r="AA8" i="7"/>
  <c r="Z8" i="7"/>
  <c r="X8" i="7"/>
  <c r="W8" i="7"/>
  <c r="V8" i="7"/>
  <c r="U8" i="7"/>
  <c r="S8" i="7"/>
  <c r="R8" i="7"/>
  <c r="P8" i="7"/>
  <c r="O8" i="7"/>
  <c r="N8" i="7"/>
  <c r="M8" i="7"/>
  <c r="L8" i="7"/>
  <c r="K8" i="7"/>
  <c r="J8" i="7"/>
  <c r="I8" i="7"/>
  <c r="H8" i="7"/>
  <c r="F8" i="7"/>
  <c r="E8" i="7"/>
  <c r="D8" i="7"/>
  <c r="C8" i="7"/>
  <c r="AK7" i="7"/>
  <c r="AJ7" i="7"/>
  <c r="AH7" i="7"/>
  <c r="AG7" i="7"/>
  <c r="AF7" i="7"/>
  <c r="AE7" i="7"/>
  <c r="AD7" i="7"/>
  <c r="AC7" i="7"/>
  <c r="AB7" i="7"/>
  <c r="AA7" i="7"/>
  <c r="Z7" i="7"/>
  <c r="X7" i="7"/>
  <c r="W7" i="7"/>
  <c r="V7" i="7"/>
  <c r="U7" i="7"/>
  <c r="S7" i="7"/>
  <c r="R7" i="7"/>
  <c r="P7" i="7"/>
  <c r="O7" i="7"/>
  <c r="N7" i="7"/>
  <c r="M7" i="7"/>
  <c r="L7" i="7"/>
  <c r="K7" i="7"/>
  <c r="J7" i="7"/>
  <c r="I7" i="7"/>
  <c r="H7" i="7"/>
  <c r="F7" i="7"/>
  <c r="E7" i="7"/>
  <c r="D7" i="7"/>
  <c r="C7" i="7"/>
  <c r="AK6" i="7"/>
  <c r="AJ6" i="7"/>
  <c r="AH6" i="7"/>
  <c r="AG6" i="7"/>
  <c r="AF6" i="7"/>
  <c r="AE6" i="7"/>
  <c r="AD6" i="7"/>
  <c r="AC6" i="7"/>
  <c r="AB6" i="7"/>
  <c r="AA6" i="7"/>
  <c r="Z6" i="7"/>
  <c r="X6" i="7"/>
  <c r="W6" i="7"/>
  <c r="V6" i="7"/>
  <c r="U6" i="7"/>
  <c r="S6" i="7"/>
  <c r="R6" i="7"/>
  <c r="P6" i="7"/>
  <c r="O6" i="7"/>
  <c r="N6" i="7"/>
  <c r="M6" i="7"/>
  <c r="L6" i="7"/>
  <c r="K6" i="7"/>
  <c r="J6" i="7"/>
  <c r="I6" i="7"/>
  <c r="H6" i="7"/>
  <c r="F6" i="7"/>
  <c r="E6" i="7"/>
  <c r="D6" i="7"/>
  <c r="C6" i="7"/>
  <c r="AK5" i="7"/>
  <c r="AM5" i="7" s="1"/>
  <c r="AJ5" i="7"/>
  <c r="AH5" i="7"/>
  <c r="AG5" i="7"/>
  <c r="AF5" i="7"/>
  <c r="AE5" i="7"/>
  <c r="AD5" i="7"/>
  <c r="AC5" i="7"/>
  <c r="AB5" i="7"/>
  <c r="AA5" i="7"/>
  <c r="Z5" i="7"/>
  <c r="X5" i="7"/>
  <c r="W5" i="7"/>
  <c r="V5" i="7"/>
  <c r="U5" i="7"/>
  <c r="S5" i="7"/>
  <c r="R5" i="7"/>
  <c r="P5" i="7"/>
  <c r="O5" i="7"/>
  <c r="N5" i="7"/>
  <c r="M5" i="7"/>
  <c r="L5" i="7"/>
  <c r="K5" i="7"/>
  <c r="J5" i="7"/>
  <c r="I5" i="7"/>
  <c r="H5" i="7"/>
  <c r="F5" i="7"/>
  <c r="E5" i="7"/>
  <c r="D5" i="7"/>
  <c r="C5" i="7"/>
  <c r="AK40" i="6"/>
  <c r="AJ40" i="6"/>
  <c r="AH40" i="6"/>
  <c r="AG40" i="6"/>
  <c r="AF40" i="6"/>
  <c r="AE40" i="6"/>
  <c r="AD40" i="6"/>
  <c r="AC40" i="6"/>
  <c r="AB40" i="6"/>
  <c r="AA40" i="6"/>
  <c r="Z40" i="6"/>
  <c r="X40" i="6"/>
  <c r="W40" i="6"/>
  <c r="V40" i="6"/>
  <c r="U40" i="6"/>
  <c r="S40" i="6"/>
  <c r="R40" i="6"/>
  <c r="P40" i="6"/>
  <c r="O40" i="6"/>
  <c r="N40" i="6"/>
  <c r="M40" i="6"/>
  <c r="L40" i="6"/>
  <c r="K40" i="6"/>
  <c r="J40" i="6"/>
  <c r="I40" i="6"/>
  <c r="H40" i="6"/>
  <c r="F40" i="6"/>
  <c r="E40" i="6"/>
  <c r="D40" i="6"/>
  <c r="C40" i="6"/>
  <c r="AK39" i="6"/>
  <c r="AJ39" i="6"/>
  <c r="AH39" i="6"/>
  <c r="AG39" i="6"/>
  <c r="AF39" i="6"/>
  <c r="AE39" i="6"/>
  <c r="AD39" i="6"/>
  <c r="AC39" i="6"/>
  <c r="AB39" i="6"/>
  <c r="AA39" i="6"/>
  <c r="Z39" i="6"/>
  <c r="X39" i="6"/>
  <c r="W39" i="6"/>
  <c r="V39" i="6"/>
  <c r="U39" i="6"/>
  <c r="S39" i="6"/>
  <c r="R39" i="6"/>
  <c r="P39" i="6"/>
  <c r="O39" i="6"/>
  <c r="N39" i="6"/>
  <c r="M39" i="6"/>
  <c r="L39" i="6"/>
  <c r="K39" i="6"/>
  <c r="J39" i="6"/>
  <c r="I39" i="6"/>
  <c r="H39" i="6"/>
  <c r="F39" i="6"/>
  <c r="E39" i="6"/>
  <c r="D39" i="6"/>
  <c r="C39" i="6"/>
  <c r="AK38" i="6"/>
  <c r="AJ38" i="6"/>
  <c r="AH38" i="6"/>
  <c r="AG38" i="6"/>
  <c r="AF38" i="6"/>
  <c r="AE38" i="6"/>
  <c r="AD38" i="6"/>
  <c r="AC38" i="6"/>
  <c r="AB38" i="6"/>
  <c r="AA38" i="6"/>
  <c r="Z38" i="6"/>
  <c r="X38" i="6"/>
  <c r="W38" i="6"/>
  <c r="V38" i="6"/>
  <c r="U38" i="6"/>
  <c r="S38" i="6"/>
  <c r="R38" i="6"/>
  <c r="P38" i="6"/>
  <c r="O38" i="6"/>
  <c r="N38" i="6"/>
  <c r="M38" i="6"/>
  <c r="L38" i="6"/>
  <c r="K38" i="6"/>
  <c r="J38" i="6"/>
  <c r="I38" i="6"/>
  <c r="H38" i="6"/>
  <c r="F38" i="6"/>
  <c r="E38" i="6"/>
  <c r="D38" i="6"/>
  <c r="C38" i="6"/>
  <c r="AK37" i="6"/>
  <c r="AJ37" i="6"/>
  <c r="AH37" i="6"/>
  <c r="AG37" i="6"/>
  <c r="AF37" i="6"/>
  <c r="AE37" i="6"/>
  <c r="AD37" i="6"/>
  <c r="AC37" i="6"/>
  <c r="AB37" i="6"/>
  <c r="AA37" i="6"/>
  <c r="Z37" i="6"/>
  <c r="X37" i="6"/>
  <c r="W37" i="6"/>
  <c r="V37" i="6"/>
  <c r="U37" i="6"/>
  <c r="S37" i="6"/>
  <c r="R37" i="6"/>
  <c r="P37" i="6"/>
  <c r="O37" i="6"/>
  <c r="N37" i="6"/>
  <c r="M37" i="6"/>
  <c r="L37" i="6"/>
  <c r="K37" i="6"/>
  <c r="J37" i="6"/>
  <c r="I37" i="6"/>
  <c r="H37" i="6"/>
  <c r="F37" i="6"/>
  <c r="E37" i="6"/>
  <c r="D37" i="6"/>
  <c r="C37" i="6"/>
  <c r="AK36" i="6"/>
  <c r="AJ36" i="6"/>
  <c r="AH36" i="6"/>
  <c r="AG36" i="6"/>
  <c r="AF36" i="6"/>
  <c r="AE36" i="6"/>
  <c r="AD36" i="6"/>
  <c r="AC36" i="6"/>
  <c r="AB36" i="6"/>
  <c r="AA36" i="6"/>
  <c r="Z36" i="6"/>
  <c r="X36" i="6"/>
  <c r="W36" i="6"/>
  <c r="V36" i="6"/>
  <c r="U36" i="6"/>
  <c r="S36" i="6"/>
  <c r="R36" i="6"/>
  <c r="P36" i="6"/>
  <c r="O36" i="6"/>
  <c r="N36" i="6"/>
  <c r="M36" i="6"/>
  <c r="L36" i="6"/>
  <c r="K36" i="6"/>
  <c r="J36" i="6"/>
  <c r="I36" i="6"/>
  <c r="H36" i="6"/>
  <c r="F36" i="6"/>
  <c r="E36" i="6"/>
  <c r="D36" i="6"/>
  <c r="C36" i="6"/>
  <c r="AK35" i="6"/>
  <c r="AJ35" i="6"/>
  <c r="AL35" i="6" s="1"/>
  <c r="AH35" i="6"/>
  <c r="AG35" i="6"/>
  <c r="AF35" i="6"/>
  <c r="AE35" i="6"/>
  <c r="AD35" i="6"/>
  <c r="AC35" i="6"/>
  <c r="AB35" i="6"/>
  <c r="AA35" i="6"/>
  <c r="Z35" i="6"/>
  <c r="X35" i="6"/>
  <c r="W35" i="6"/>
  <c r="V35" i="6"/>
  <c r="U35" i="6"/>
  <c r="S35" i="6"/>
  <c r="R35" i="6"/>
  <c r="P35" i="6"/>
  <c r="O35" i="6"/>
  <c r="N35" i="6"/>
  <c r="M35" i="6"/>
  <c r="L35" i="6"/>
  <c r="K35" i="6"/>
  <c r="J35" i="6"/>
  <c r="I35" i="6"/>
  <c r="H35" i="6"/>
  <c r="F35" i="6"/>
  <c r="E35" i="6"/>
  <c r="D35" i="6"/>
  <c r="C35" i="6"/>
  <c r="AK34" i="6"/>
  <c r="AM34" i="6" s="1"/>
  <c r="AJ34" i="6"/>
  <c r="AL34" i="6" s="1"/>
  <c r="AH34" i="6"/>
  <c r="AG34" i="6"/>
  <c r="AF34" i="6"/>
  <c r="AE34" i="6"/>
  <c r="AD34" i="6"/>
  <c r="AC34" i="6"/>
  <c r="AB34" i="6"/>
  <c r="AA34" i="6"/>
  <c r="Z34" i="6"/>
  <c r="X34" i="6"/>
  <c r="W34" i="6"/>
  <c r="V34" i="6"/>
  <c r="U34" i="6"/>
  <c r="S34" i="6"/>
  <c r="R34" i="6"/>
  <c r="P34" i="6"/>
  <c r="O34" i="6"/>
  <c r="N34" i="6"/>
  <c r="M34" i="6"/>
  <c r="L34" i="6"/>
  <c r="K34" i="6"/>
  <c r="J34" i="6"/>
  <c r="I34" i="6"/>
  <c r="H34" i="6"/>
  <c r="F34" i="6"/>
  <c r="E34" i="6"/>
  <c r="D34" i="6"/>
  <c r="C34" i="6"/>
  <c r="AK33" i="6"/>
  <c r="AJ33" i="6"/>
  <c r="AH33" i="6"/>
  <c r="AG33" i="6"/>
  <c r="AF33" i="6"/>
  <c r="AE33" i="6"/>
  <c r="AD33" i="6"/>
  <c r="AC33" i="6"/>
  <c r="AB33" i="6"/>
  <c r="AA33" i="6"/>
  <c r="Z33" i="6"/>
  <c r="X33" i="6"/>
  <c r="W33" i="6"/>
  <c r="V33" i="6"/>
  <c r="U33" i="6"/>
  <c r="S33" i="6"/>
  <c r="R33" i="6"/>
  <c r="P33" i="6"/>
  <c r="O33" i="6"/>
  <c r="N33" i="6"/>
  <c r="M33" i="6"/>
  <c r="L33" i="6"/>
  <c r="K33" i="6"/>
  <c r="J33" i="6"/>
  <c r="I33" i="6"/>
  <c r="H33" i="6"/>
  <c r="F33" i="6"/>
  <c r="E33" i="6"/>
  <c r="D33" i="6"/>
  <c r="C33" i="6"/>
  <c r="AK32" i="6"/>
  <c r="AJ32" i="6"/>
  <c r="AL32" i="6" s="1"/>
  <c r="AH32" i="6"/>
  <c r="AG32" i="6"/>
  <c r="AF32" i="6"/>
  <c r="AE32" i="6"/>
  <c r="AD32" i="6"/>
  <c r="AC32" i="6"/>
  <c r="AB32" i="6"/>
  <c r="AA32" i="6"/>
  <c r="Z32" i="6"/>
  <c r="X32" i="6"/>
  <c r="W32" i="6"/>
  <c r="V32" i="6"/>
  <c r="U32" i="6"/>
  <c r="S32" i="6"/>
  <c r="R32" i="6"/>
  <c r="P32" i="6"/>
  <c r="O32" i="6"/>
  <c r="N32" i="6"/>
  <c r="M32" i="6"/>
  <c r="L32" i="6"/>
  <c r="K32" i="6"/>
  <c r="J32" i="6"/>
  <c r="I32" i="6"/>
  <c r="H32" i="6"/>
  <c r="F32" i="6"/>
  <c r="E32" i="6"/>
  <c r="D32" i="6"/>
  <c r="C32" i="6"/>
  <c r="AK31" i="6"/>
  <c r="AJ31" i="6"/>
  <c r="AL31" i="6" s="1"/>
  <c r="AH31" i="6"/>
  <c r="AG31" i="6"/>
  <c r="AF31" i="6"/>
  <c r="AE31" i="6"/>
  <c r="AD31" i="6"/>
  <c r="AC31" i="6"/>
  <c r="AB31" i="6"/>
  <c r="AA31" i="6"/>
  <c r="Z31" i="6"/>
  <c r="X31" i="6"/>
  <c r="W31" i="6"/>
  <c r="V31" i="6"/>
  <c r="U31" i="6"/>
  <c r="S31" i="6"/>
  <c r="R31" i="6"/>
  <c r="P31" i="6"/>
  <c r="O31" i="6"/>
  <c r="N31" i="6"/>
  <c r="M31" i="6"/>
  <c r="L31" i="6"/>
  <c r="K31" i="6"/>
  <c r="J31" i="6"/>
  <c r="I31" i="6"/>
  <c r="H31" i="6"/>
  <c r="F31" i="6"/>
  <c r="E31" i="6"/>
  <c r="D31" i="6"/>
  <c r="C31" i="6"/>
  <c r="AK30" i="6"/>
  <c r="AM30" i="6" s="1"/>
  <c r="AJ30" i="6"/>
  <c r="AL30" i="6" s="1"/>
  <c r="AH30" i="6"/>
  <c r="AG30" i="6"/>
  <c r="AF30" i="6"/>
  <c r="AE30" i="6"/>
  <c r="AD30" i="6"/>
  <c r="AC30" i="6"/>
  <c r="AB30" i="6"/>
  <c r="AA30" i="6"/>
  <c r="Z30" i="6"/>
  <c r="X30" i="6"/>
  <c r="W30" i="6"/>
  <c r="V30" i="6"/>
  <c r="U30" i="6"/>
  <c r="S30" i="6"/>
  <c r="R30" i="6"/>
  <c r="P30" i="6"/>
  <c r="O30" i="6"/>
  <c r="N30" i="6"/>
  <c r="M30" i="6"/>
  <c r="L30" i="6"/>
  <c r="K30" i="6"/>
  <c r="J30" i="6"/>
  <c r="I30" i="6"/>
  <c r="H30" i="6"/>
  <c r="F30" i="6"/>
  <c r="E30" i="6"/>
  <c r="D30" i="6"/>
  <c r="C30" i="6"/>
  <c r="AK29" i="6"/>
  <c r="AJ29" i="6"/>
  <c r="AH29" i="6"/>
  <c r="AG29" i="6"/>
  <c r="AF29" i="6"/>
  <c r="AE29" i="6"/>
  <c r="AD29" i="6"/>
  <c r="AC29" i="6"/>
  <c r="AB29" i="6"/>
  <c r="AA29" i="6"/>
  <c r="Z29" i="6"/>
  <c r="X29" i="6"/>
  <c r="W29" i="6"/>
  <c r="V29" i="6"/>
  <c r="U29" i="6"/>
  <c r="S29" i="6"/>
  <c r="AM29" i="6" s="1"/>
  <c r="R29" i="6"/>
  <c r="P29" i="6"/>
  <c r="O29" i="6"/>
  <c r="N29" i="6"/>
  <c r="M29" i="6"/>
  <c r="L29" i="6"/>
  <c r="K29" i="6"/>
  <c r="J29" i="6"/>
  <c r="I29" i="6"/>
  <c r="H29" i="6"/>
  <c r="F29" i="6"/>
  <c r="E29" i="6"/>
  <c r="D29" i="6"/>
  <c r="C29" i="6"/>
  <c r="AK28" i="6"/>
  <c r="AM28" i="6" s="1"/>
  <c r="AJ28" i="6"/>
  <c r="AH28" i="6"/>
  <c r="AG28" i="6"/>
  <c r="AF28" i="6"/>
  <c r="AE28" i="6"/>
  <c r="AD28" i="6"/>
  <c r="AC28" i="6"/>
  <c r="AB28" i="6"/>
  <c r="AA28" i="6"/>
  <c r="Z28" i="6"/>
  <c r="X28" i="6"/>
  <c r="W28" i="6"/>
  <c r="V28" i="6"/>
  <c r="U28" i="6"/>
  <c r="S28" i="6"/>
  <c r="R28" i="6"/>
  <c r="P28" i="6"/>
  <c r="O28" i="6"/>
  <c r="N28" i="6"/>
  <c r="M28" i="6"/>
  <c r="L28" i="6"/>
  <c r="K28" i="6"/>
  <c r="J28" i="6"/>
  <c r="I28" i="6"/>
  <c r="H28" i="6"/>
  <c r="F28" i="6"/>
  <c r="E28" i="6"/>
  <c r="D28" i="6"/>
  <c r="C28" i="6"/>
  <c r="AK27" i="6"/>
  <c r="AJ27" i="6"/>
  <c r="AH27" i="6"/>
  <c r="AG27" i="6"/>
  <c r="AF27" i="6"/>
  <c r="AE27" i="6"/>
  <c r="AD27" i="6"/>
  <c r="AC27" i="6"/>
  <c r="AB27" i="6"/>
  <c r="AA27" i="6"/>
  <c r="Z27" i="6"/>
  <c r="X27" i="6"/>
  <c r="W27" i="6"/>
  <c r="V27" i="6"/>
  <c r="U27" i="6"/>
  <c r="S27" i="6"/>
  <c r="R27" i="6"/>
  <c r="AL27" i="6" s="1"/>
  <c r="P27" i="6"/>
  <c r="O27" i="6"/>
  <c r="N27" i="6"/>
  <c r="M27" i="6"/>
  <c r="L27" i="6"/>
  <c r="K27" i="6"/>
  <c r="J27" i="6"/>
  <c r="I27" i="6"/>
  <c r="H27" i="6"/>
  <c r="F27" i="6"/>
  <c r="E27" i="6"/>
  <c r="D27" i="6"/>
  <c r="C27" i="6"/>
  <c r="AK26" i="6"/>
  <c r="AJ26" i="6"/>
  <c r="AH26" i="6"/>
  <c r="AG26" i="6"/>
  <c r="AF26" i="6"/>
  <c r="AE26" i="6"/>
  <c r="AD26" i="6"/>
  <c r="AC26" i="6"/>
  <c r="AB26" i="6"/>
  <c r="AA26" i="6"/>
  <c r="Z26" i="6"/>
  <c r="X26" i="6"/>
  <c r="W26" i="6"/>
  <c r="V26" i="6"/>
  <c r="U26" i="6"/>
  <c r="S26" i="6"/>
  <c r="R26" i="6"/>
  <c r="AL26" i="6" s="1"/>
  <c r="P26" i="6"/>
  <c r="O26" i="6"/>
  <c r="N26" i="6"/>
  <c r="M26" i="6"/>
  <c r="L26" i="6"/>
  <c r="K26" i="6"/>
  <c r="J26" i="6"/>
  <c r="I26" i="6"/>
  <c r="H26" i="6"/>
  <c r="F26" i="6"/>
  <c r="E26" i="6"/>
  <c r="D26" i="6"/>
  <c r="C26" i="6"/>
  <c r="AK25" i="6"/>
  <c r="AJ25" i="6"/>
  <c r="AH25" i="6"/>
  <c r="AG25" i="6"/>
  <c r="AF25" i="6"/>
  <c r="AE25" i="6"/>
  <c r="AD25" i="6"/>
  <c r="AC25" i="6"/>
  <c r="AB25" i="6"/>
  <c r="AA25" i="6"/>
  <c r="Z25" i="6"/>
  <c r="X25" i="6"/>
  <c r="W25" i="6"/>
  <c r="V25" i="6"/>
  <c r="U25" i="6"/>
  <c r="S25" i="6"/>
  <c r="R25" i="6"/>
  <c r="P25" i="6"/>
  <c r="O25" i="6"/>
  <c r="N25" i="6"/>
  <c r="M25" i="6"/>
  <c r="L25" i="6"/>
  <c r="K25" i="6"/>
  <c r="J25" i="6"/>
  <c r="I25" i="6"/>
  <c r="H25" i="6"/>
  <c r="F25" i="6"/>
  <c r="E25" i="6"/>
  <c r="D25" i="6"/>
  <c r="C25" i="6"/>
  <c r="AK24" i="6"/>
  <c r="AJ24" i="6"/>
  <c r="AH24" i="6"/>
  <c r="AG24" i="6"/>
  <c r="AF24" i="6"/>
  <c r="AE24" i="6"/>
  <c r="AD24" i="6"/>
  <c r="AC24" i="6"/>
  <c r="AB24" i="6"/>
  <c r="AA24" i="6"/>
  <c r="Z24" i="6"/>
  <c r="X24" i="6"/>
  <c r="W24" i="6"/>
  <c r="V24" i="6"/>
  <c r="U24" i="6"/>
  <c r="S24" i="6"/>
  <c r="R24" i="6"/>
  <c r="P24" i="6"/>
  <c r="O24" i="6"/>
  <c r="N24" i="6"/>
  <c r="M24" i="6"/>
  <c r="L24" i="6"/>
  <c r="K24" i="6"/>
  <c r="J24" i="6"/>
  <c r="I24" i="6"/>
  <c r="H24" i="6"/>
  <c r="F24" i="6"/>
  <c r="E24" i="6"/>
  <c r="D24" i="6"/>
  <c r="C24" i="6"/>
  <c r="AK23" i="6"/>
  <c r="AJ23" i="6"/>
  <c r="AH23" i="6"/>
  <c r="AG23" i="6"/>
  <c r="AF23" i="6"/>
  <c r="AE23" i="6"/>
  <c r="AD23" i="6"/>
  <c r="AC23" i="6"/>
  <c r="AB23" i="6"/>
  <c r="AA23" i="6"/>
  <c r="Z23" i="6"/>
  <c r="X23" i="6"/>
  <c r="W23" i="6"/>
  <c r="V23" i="6"/>
  <c r="U23" i="6"/>
  <c r="S23" i="6"/>
  <c r="R23" i="6"/>
  <c r="P23" i="6"/>
  <c r="O23" i="6"/>
  <c r="N23" i="6"/>
  <c r="M23" i="6"/>
  <c r="L23" i="6"/>
  <c r="K23" i="6"/>
  <c r="J23" i="6"/>
  <c r="I23" i="6"/>
  <c r="H23" i="6"/>
  <c r="F23" i="6"/>
  <c r="E23" i="6"/>
  <c r="D23" i="6"/>
  <c r="C23" i="6"/>
  <c r="AK22" i="6"/>
  <c r="AJ22" i="6"/>
  <c r="AH22" i="6"/>
  <c r="AG22" i="6"/>
  <c r="AF22" i="6"/>
  <c r="AE22" i="6"/>
  <c r="AD22" i="6"/>
  <c r="AC22" i="6"/>
  <c r="AB22" i="6"/>
  <c r="AA22" i="6"/>
  <c r="Z22" i="6"/>
  <c r="X22" i="6"/>
  <c r="W22" i="6"/>
  <c r="V22" i="6"/>
  <c r="U22" i="6"/>
  <c r="S22" i="6"/>
  <c r="R22" i="6"/>
  <c r="P22" i="6"/>
  <c r="O22" i="6"/>
  <c r="N22" i="6"/>
  <c r="M22" i="6"/>
  <c r="L22" i="6"/>
  <c r="K22" i="6"/>
  <c r="J22" i="6"/>
  <c r="I22" i="6"/>
  <c r="H22" i="6"/>
  <c r="F22" i="6"/>
  <c r="E22" i="6"/>
  <c r="D22" i="6"/>
  <c r="C22" i="6"/>
  <c r="AK21" i="6"/>
  <c r="AJ21" i="6"/>
  <c r="AH21" i="6"/>
  <c r="AG21" i="6"/>
  <c r="AF21" i="6"/>
  <c r="AE21" i="6"/>
  <c r="AD21" i="6"/>
  <c r="AC21" i="6"/>
  <c r="AB21" i="6"/>
  <c r="AA21" i="6"/>
  <c r="Z21" i="6"/>
  <c r="X21" i="6"/>
  <c r="W21" i="6"/>
  <c r="V21" i="6"/>
  <c r="U21" i="6"/>
  <c r="S21" i="6"/>
  <c r="AM21" i="6" s="1"/>
  <c r="R21" i="6"/>
  <c r="AL21" i="6" s="1"/>
  <c r="P21" i="6"/>
  <c r="O21" i="6"/>
  <c r="N21" i="6"/>
  <c r="M21" i="6"/>
  <c r="L21" i="6"/>
  <c r="K21" i="6"/>
  <c r="J21" i="6"/>
  <c r="I21" i="6"/>
  <c r="H21" i="6"/>
  <c r="F21" i="6"/>
  <c r="E21" i="6"/>
  <c r="D21" i="6"/>
  <c r="C21" i="6"/>
  <c r="AK20" i="6"/>
  <c r="AM20" i="6" s="1"/>
  <c r="AJ20" i="6"/>
  <c r="AH20" i="6"/>
  <c r="AG20" i="6"/>
  <c r="AF20" i="6"/>
  <c r="AE20" i="6"/>
  <c r="AD20" i="6"/>
  <c r="AC20" i="6"/>
  <c r="AB20" i="6"/>
  <c r="AA20" i="6"/>
  <c r="Z20" i="6"/>
  <c r="X20" i="6"/>
  <c r="W20" i="6"/>
  <c r="V20" i="6"/>
  <c r="U20" i="6"/>
  <c r="S20" i="6"/>
  <c r="R20" i="6"/>
  <c r="P20" i="6"/>
  <c r="O20" i="6"/>
  <c r="N20" i="6"/>
  <c r="M20" i="6"/>
  <c r="L20" i="6"/>
  <c r="K20" i="6"/>
  <c r="J20" i="6"/>
  <c r="I20" i="6"/>
  <c r="H20" i="6"/>
  <c r="F20" i="6"/>
  <c r="E20" i="6"/>
  <c r="D20" i="6"/>
  <c r="C20" i="6"/>
  <c r="AK19" i="6"/>
  <c r="AJ19" i="6"/>
  <c r="AH19" i="6"/>
  <c r="AG19" i="6"/>
  <c r="AF19" i="6"/>
  <c r="AE19" i="6"/>
  <c r="AD19" i="6"/>
  <c r="AC19" i="6"/>
  <c r="AB19" i="6"/>
  <c r="AA19" i="6"/>
  <c r="Z19" i="6"/>
  <c r="X19" i="6"/>
  <c r="W19" i="6"/>
  <c r="V19" i="6"/>
  <c r="U19" i="6"/>
  <c r="S19" i="6"/>
  <c r="R19" i="6"/>
  <c r="AL19" i="6" s="1"/>
  <c r="P19" i="6"/>
  <c r="O19" i="6"/>
  <c r="N19" i="6"/>
  <c r="M19" i="6"/>
  <c r="L19" i="6"/>
  <c r="K19" i="6"/>
  <c r="J19" i="6"/>
  <c r="I19" i="6"/>
  <c r="H19" i="6"/>
  <c r="F19" i="6"/>
  <c r="E19" i="6"/>
  <c r="D19" i="6"/>
  <c r="C19" i="6"/>
  <c r="AK18" i="6"/>
  <c r="AJ18" i="6"/>
  <c r="AH18" i="6"/>
  <c r="AG18" i="6"/>
  <c r="AF18" i="6"/>
  <c r="AE18" i="6"/>
  <c r="AD18" i="6"/>
  <c r="AC18" i="6"/>
  <c r="AB18" i="6"/>
  <c r="AA18" i="6"/>
  <c r="Z18" i="6"/>
  <c r="X18" i="6"/>
  <c r="W18" i="6"/>
  <c r="V18" i="6"/>
  <c r="U18" i="6"/>
  <c r="S18" i="6"/>
  <c r="R18" i="6"/>
  <c r="AL18" i="6" s="1"/>
  <c r="P18" i="6"/>
  <c r="O18" i="6"/>
  <c r="N18" i="6"/>
  <c r="M18" i="6"/>
  <c r="L18" i="6"/>
  <c r="K18" i="6"/>
  <c r="J18" i="6"/>
  <c r="I18" i="6"/>
  <c r="H18" i="6"/>
  <c r="F18" i="6"/>
  <c r="E18" i="6"/>
  <c r="D18" i="6"/>
  <c r="C18" i="6"/>
  <c r="AK17" i="6"/>
  <c r="AJ17" i="6"/>
  <c r="AH17" i="6"/>
  <c r="AG17" i="6"/>
  <c r="AF17" i="6"/>
  <c r="AE17" i="6"/>
  <c r="AD17" i="6"/>
  <c r="AC17" i="6"/>
  <c r="AB17" i="6"/>
  <c r="AA17" i="6"/>
  <c r="Z17" i="6"/>
  <c r="X17" i="6"/>
  <c r="W17" i="6"/>
  <c r="V17" i="6"/>
  <c r="U17" i="6"/>
  <c r="S17" i="6"/>
  <c r="R17" i="6"/>
  <c r="P17" i="6"/>
  <c r="O17" i="6"/>
  <c r="N17" i="6"/>
  <c r="M17" i="6"/>
  <c r="L17" i="6"/>
  <c r="K17" i="6"/>
  <c r="J17" i="6"/>
  <c r="I17" i="6"/>
  <c r="H17" i="6"/>
  <c r="F17" i="6"/>
  <c r="E17" i="6"/>
  <c r="D17" i="6"/>
  <c r="C17" i="6"/>
  <c r="AK16" i="6"/>
  <c r="AJ16" i="6"/>
  <c r="AH16" i="6"/>
  <c r="AG16" i="6"/>
  <c r="AF16" i="6"/>
  <c r="AE16" i="6"/>
  <c r="AD16" i="6"/>
  <c r="AC16" i="6"/>
  <c r="AB16" i="6"/>
  <c r="AA16" i="6"/>
  <c r="Z16" i="6"/>
  <c r="X16" i="6"/>
  <c r="W16" i="6"/>
  <c r="V16" i="6"/>
  <c r="U16" i="6"/>
  <c r="S16" i="6"/>
  <c r="R16" i="6"/>
  <c r="AL16" i="6" s="1"/>
  <c r="P16" i="6"/>
  <c r="O16" i="6"/>
  <c r="N16" i="6"/>
  <c r="M16" i="6"/>
  <c r="L16" i="6"/>
  <c r="K16" i="6"/>
  <c r="J16" i="6"/>
  <c r="I16" i="6"/>
  <c r="H16" i="6"/>
  <c r="F16" i="6"/>
  <c r="E16" i="6"/>
  <c r="D16" i="6"/>
  <c r="C16" i="6"/>
  <c r="AK15" i="6"/>
  <c r="AJ15" i="6"/>
  <c r="AH15" i="6"/>
  <c r="AG15" i="6"/>
  <c r="AF15" i="6"/>
  <c r="AE15" i="6"/>
  <c r="AD15" i="6"/>
  <c r="AC15" i="6"/>
  <c r="AB15" i="6"/>
  <c r="AA15" i="6"/>
  <c r="Z15" i="6"/>
  <c r="X15" i="6"/>
  <c r="W15" i="6"/>
  <c r="V15" i="6"/>
  <c r="U15" i="6"/>
  <c r="S15" i="6"/>
  <c r="AM15" i="6" s="1"/>
  <c r="R15" i="6"/>
  <c r="P15" i="6"/>
  <c r="O15" i="6"/>
  <c r="N15" i="6"/>
  <c r="M15" i="6"/>
  <c r="L15" i="6"/>
  <c r="K15" i="6"/>
  <c r="J15" i="6"/>
  <c r="I15" i="6"/>
  <c r="H15" i="6"/>
  <c r="F15" i="6"/>
  <c r="E15" i="6"/>
  <c r="D15" i="6"/>
  <c r="C15" i="6"/>
  <c r="AK14" i="6"/>
  <c r="AJ14" i="6"/>
  <c r="AH14" i="6"/>
  <c r="AG14" i="6"/>
  <c r="AF14" i="6"/>
  <c r="AE14" i="6"/>
  <c r="AD14" i="6"/>
  <c r="AC14" i="6"/>
  <c r="AB14" i="6"/>
  <c r="AA14" i="6"/>
  <c r="Z14" i="6"/>
  <c r="X14" i="6"/>
  <c r="W14" i="6"/>
  <c r="V14" i="6"/>
  <c r="U14" i="6"/>
  <c r="S14" i="6"/>
  <c r="R14" i="6"/>
  <c r="P14" i="6"/>
  <c r="O14" i="6"/>
  <c r="N14" i="6"/>
  <c r="M14" i="6"/>
  <c r="L14" i="6"/>
  <c r="K14" i="6"/>
  <c r="J14" i="6"/>
  <c r="I14" i="6"/>
  <c r="H14" i="6"/>
  <c r="F14" i="6"/>
  <c r="E14" i="6"/>
  <c r="D14" i="6"/>
  <c r="C14" i="6"/>
  <c r="AK13" i="6"/>
  <c r="AJ13" i="6"/>
  <c r="AH13" i="6"/>
  <c r="AG13" i="6"/>
  <c r="AF13" i="6"/>
  <c r="AE13" i="6"/>
  <c r="AD13" i="6"/>
  <c r="AC13" i="6"/>
  <c r="AB13" i="6"/>
  <c r="AA13" i="6"/>
  <c r="Z13" i="6"/>
  <c r="X13" i="6"/>
  <c r="W13" i="6"/>
  <c r="V13" i="6"/>
  <c r="U13" i="6"/>
  <c r="S13" i="6"/>
  <c r="AM13" i="6" s="1"/>
  <c r="R13" i="6"/>
  <c r="P13" i="6"/>
  <c r="O13" i="6"/>
  <c r="N13" i="6"/>
  <c r="M13" i="6"/>
  <c r="L13" i="6"/>
  <c r="K13" i="6"/>
  <c r="J13" i="6"/>
  <c r="I13" i="6"/>
  <c r="H13" i="6"/>
  <c r="F13" i="6"/>
  <c r="E13" i="6"/>
  <c r="D13" i="6"/>
  <c r="C13" i="6"/>
  <c r="AK12" i="6"/>
  <c r="AJ12" i="6"/>
  <c r="AH12" i="6"/>
  <c r="AG12" i="6"/>
  <c r="AF12" i="6"/>
  <c r="AE12" i="6"/>
  <c r="AD12" i="6"/>
  <c r="AC12" i="6"/>
  <c r="AB12" i="6"/>
  <c r="AA12" i="6"/>
  <c r="Z12" i="6"/>
  <c r="X12" i="6"/>
  <c r="W12" i="6"/>
  <c r="V12" i="6"/>
  <c r="U12" i="6"/>
  <c r="S12" i="6"/>
  <c r="R12" i="6"/>
  <c r="P12" i="6"/>
  <c r="O12" i="6"/>
  <c r="N12" i="6"/>
  <c r="M12" i="6"/>
  <c r="L12" i="6"/>
  <c r="K12" i="6"/>
  <c r="J12" i="6"/>
  <c r="I12" i="6"/>
  <c r="H12" i="6"/>
  <c r="F12" i="6"/>
  <c r="E12" i="6"/>
  <c r="D12" i="6"/>
  <c r="C12" i="6"/>
  <c r="AK11" i="6"/>
  <c r="AJ11" i="6"/>
  <c r="AH11" i="6"/>
  <c r="AG11" i="6"/>
  <c r="AF11" i="6"/>
  <c r="AE11" i="6"/>
  <c r="AD11" i="6"/>
  <c r="AC11" i="6"/>
  <c r="AB11" i="6"/>
  <c r="AA11" i="6"/>
  <c r="Z11" i="6"/>
  <c r="X11" i="6"/>
  <c r="W11" i="6"/>
  <c r="V11" i="6"/>
  <c r="U11" i="6"/>
  <c r="S11" i="6"/>
  <c r="R11" i="6"/>
  <c r="P11" i="6"/>
  <c r="O11" i="6"/>
  <c r="N11" i="6"/>
  <c r="M11" i="6"/>
  <c r="L11" i="6"/>
  <c r="K11" i="6"/>
  <c r="J11" i="6"/>
  <c r="I11" i="6"/>
  <c r="H11" i="6"/>
  <c r="F11" i="6"/>
  <c r="E11" i="6"/>
  <c r="D11" i="6"/>
  <c r="C11" i="6"/>
  <c r="AK10" i="6"/>
  <c r="AJ10" i="6"/>
  <c r="AH10" i="6"/>
  <c r="AG10" i="6"/>
  <c r="AF10" i="6"/>
  <c r="AE10" i="6"/>
  <c r="AD10" i="6"/>
  <c r="AC10" i="6"/>
  <c r="AB10" i="6"/>
  <c r="AA10" i="6"/>
  <c r="Z10" i="6"/>
  <c r="X10" i="6"/>
  <c r="W10" i="6"/>
  <c r="V10" i="6"/>
  <c r="U10" i="6"/>
  <c r="S10" i="6"/>
  <c r="R10" i="6"/>
  <c r="P10" i="6"/>
  <c r="O10" i="6"/>
  <c r="N10" i="6"/>
  <c r="M10" i="6"/>
  <c r="L10" i="6"/>
  <c r="K10" i="6"/>
  <c r="J10" i="6"/>
  <c r="I10" i="6"/>
  <c r="H10" i="6"/>
  <c r="F10" i="6"/>
  <c r="E10" i="6"/>
  <c r="D10" i="6"/>
  <c r="C10" i="6"/>
  <c r="AK9" i="6"/>
  <c r="AJ9" i="6"/>
  <c r="AH9" i="6"/>
  <c r="AG9" i="6"/>
  <c r="AF9" i="6"/>
  <c r="AE9" i="6"/>
  <c r="AD9" i="6"/>
  <c r="AC9" i="6"/>
  <c r="AB9" i="6"/>
  <c r="AA9" i="6"/>
  <c r="Z9" i="6"/>
  <c r="X9" i="6"/>
  <c r="W9" i="6"/>
  <c r="V9" i="6"/>
  <c r="U9" i="6"/>
  <c r="S9" i="6"/>
  <c r="R9" i="6"/>
  <c r="P9" i="6"/>
  <c r="O9" i="6"/>
  <c r="N9" i="6"/>
  <c r="M9" i="6"/>
  <c r="L9" i="6"/>
  <c r="K9" i="6"/>
  <c r="J9" i="6"/>
  <c r="I9" i="6"/>
  <c r="H9" i="6"/>
  <c r="F9" i="6"/>
  <c r="E9" i="6"/>
  <c r="D9" i="6"/>
  <c r="C9" i="6"/>
  <c r="AK8" i="6"/>
  <c r="AJ8" i="6"/>
  <c r="AH8" i="6"/>
  <c r="AG8" i="6"/>
  <c r="AF8" i="6"/>
  <c r="AE8" i="6"/>
  <c r="AD8" i="6"/>
  <c r="AC8" i="6"/>
  <c r="AB8" i="6"/>
  <c r="AA8" i="6"/>
  <c r="Z8" i="6"/>
  <c r="X8" i="6"/>
  <c r="W8" i="6"/>
  <c r="V8" i="6"/>
  <c r="U8" i="6"/>
  <c r="S8" i="6"/>
  <c r="R8" i="6"/>
  <c r="P8" i="6"/>
  <c r="O8" i="6"/>
  <c r="N8" i="6"/>
  <c r="M8" i="6"/>
  <c r="L8" i="6"/>
  <c r="K8" i="6"/>
  <c r="J8" i="6"/>
  <c r="I8" i="6"/>
  <c r="H8" i="6"/>
  <c r="F8" i="6"/>
  <c r="E8" i="6"/>
  <c r="D8" i="6"/>
  <c r="C8" i="6"/>
  <c r="AK7" i="6"/>
  <c r="AJ7" i="6"/>
  <c r="AH7" i="6"/>
  <c r="AG7" i="6"/>
  <c r="AF7" i="6"/>
  <c r="AE7" i="6"/>
  <c r="AD7" i="6"/>
  <c r="AC7" i="6"/>
  <c r="AB7" i="6"/>
  <c r="AA7" i="6"/>
  <c r="Z7" i="6"/>
  <c r="X7" i="6"/>
  <c r="W7" i="6"/>
  <c r="V7" i="6"/>
  <c r="U7" i="6"/>
  <c r="S7" i="6"/>
  <c r="R7" i="6"/>
  <c r="P7" i="6"/>
  <c r="O7" i="6"/>
  <c r="N7" i="6"/>
  <c r="M7" i="6"/>
  <c r="L7" i="6"/>
  <c r="K7" i="6"/>
  <c r="J7" i="6"/>
  <c r="I7" i="6"/>
  <c r="H7" i="6"/>
  <c r="F7" i="6"/>
  <c r="E7" i="6"/>
  <c r="D7" i="6"/>
  <c r="C7" i="6"/>
  <c r="AK6" i="6"/>
  <c r="AJ6" i="6"/>
  <c r="AH6" i="6"/>
  <c r="AG6" i="6"/>
  <c r="AF6" i="6"/>
  <c r="AE6" i="6"/>
  <c r="AD6" i="6"/>
  <c r="AC6" i="6"/>
  <c r="AB6" i="6"/>
  <c r="AA6" i="6"/>
  <c r="Z6" i="6"/>
  <c r="X6" i="6"/>
  <c r="W6" i="6"/>
  <c r="V6" i="6"/>
  <c r="U6" i="6"/>
  <c r="S6" i="6"/>
  <c r="R6" i="6"/>
  <c r="P6" i="6"/>
  <c r="O6" i="6"/>
  <c r="N6" i="6"/>
  <c r="M6" i="6"/>
  <c r="L6" i="6"/>
  <c r="K6" i="6"/>
  <c r="J6" i="6"/>
  <c r="I6" i="6"/>
  <c r="H6" i="6"/>
  <c r="F6" i="6"/>
  <c r="E6" i="6"/>
  <c r="D6" i="6"/>
  <c r="C6" i="6"/>
  <c r="AK5" i="6"/>
  <c r="AJ5" i="6"/>
  <c r="AH5" i="6"/>
  <c r="AG5" i="6"/>
  <c r="AF5" i="6"/>
  <c r="AE5" i="6"/>
  <c r="AD5" i="6"/>
  <c r="AC5" i="6"/>
  <c r="AB5" i="6"/>
  <c r="AA5" i="6"/>
  <c r="Z5" i="6"/>
  <c r="X5" i="6"/>
  <c r="W5" i="6"/>
  <c r="V5" i="6"/>
  <c r="U5" i="6"/>
  <c r="S5" i="6"/>
  <c r="R5" i="6"/>
  <c r="P5" i="6"/>
  <c r="O5" i="6"/>
  <c r="N5" i="6"/>
  <c r="M5" i="6"/>
  <c r="L5" i="6"/>
  <c r="K5" i="6"/>
  <c r="J5" i="6"/>
  <c r="I5" i="6"/>
  <c r="H5" i="6"/>
  <c r="F5" i="6"/>
  <c r="E5" i="6"/>
  <c r="D5" i="6"/>
  <c r="C5" i="6"/>
  <c r="AK40" i="5"/>
  <c r="AJ40" i="5"/>
  <c r="AH40" i="5"/>
  <c r="AG40" i="5"/>
  <c r="AF40" i="5"/>
  <c r="AE40" i="5"/>
  <c r="AD40" i="5"/>
  <c r="AC40" i="5"/>
  <c r="AB40" i="5"/>
  <c r="AA40" i="5"/>
  <c r="Z40" i="5"/>
  <c r="X40" i="5"/>
  <c r="W40" i="5"/>
  <c r="V40" i="5"/>
  <c r="U40" i="5"/>
  <c r="S40" i="5"/>
  <c r="R40" i="5"/>
  <c r="P40" i="5"/>
  <c r="O40" i="5"/>
  <c r="N40" i="5"/>
  <c r="M40" i="5"/>
  <c r="L40" i="5"/>
  <c r="K40" i="5"/>
  <c r="J40" i="5"/>
  <c r="I40" i="5"/>
  <c r="H40" i="5"/>
  <c r="F40" i="5"/>
  <c r="E40" i="5"/>
  <c r="D40" i="5"/>
  <c r="C40" i="5"/>
  <c r="AK39" i="5"/>
  <c r="AJ39" i="5"/>
  <c r="AH39" i="5"/>
  <c r="AG39" i="5"/>
  <c r="AF39" i="5"/>
  <c r="AE39" i="5"/>
  <c r="AD39" i="5"/>
  <c r="AC39" i="5"/>
  <c r="AB39" i="5"/>
  <c r="AA39" i="5"/>
  <c r="Z39" i="5"/>
  <c r="X39" i="5"/>
  <c r="W39" i="5"/>
  <c r="V39" i="5"/>
  <c r="U39" i="5"/>
  <c r="S39" i="5"/>
  <c r="R39" i="5"/>
  <c r="P39" i="5"/>
  <c r="O39" i="5"/>
  <c r="N39" i="5"/>
  <c r="M39" i="5"/>
  <c r="L39" i="5"/>
  <c r="K39" i="5"/>
  <c r="J39" i="5"/>
  <c r="I39" i="5"/>
  <c r="H39" i="5"/>
  <c r="F39" i="5"/>
  <c r="E39" i="5"/>
  <c r="D39" i="5"/>
  <c r="C39" i="5"/>
  <c r="AK38" i="5"/>
  <c r="AJ38" i="5"/>
  <c r="AH38" i="5"/>
  <c r="AG38" i="5"/>
  <c r="AF38" i="5"/>
  <c r="AE38" i="5"/>
  <c r="AD38" i="5"/>
  <c r="AC38" i="5"/>
  <c r="AB38" i="5"/>
  <c r="AA38" i="5"/>
  <c r="Z38" i="5"/>
  <c r="X38" i="5"/>
  <c r="W38" i="5"/>
  <c r="V38" i="5"/>
  <c r="U38" i="5"/>
  <c r="S38" i="5"/>
  <c r="R38" i="5"/>
  <c r="P38" i="5"/>
  <c r="O38" i="5"/>
  <c r="N38" i="5"/>
  <c r="M38" i="5"/>
  <c r="L38" i="5"/>
  <c r="K38" i="5"/>
  <c r="J38" i="5"/>
  <c r="I38" i="5"/>
  <c r="H38" i="5"/>
  <c r="F38" i="5"/>
  <c r="E38" i="5"/>
  <c r="D38" i="5"/>
  <c r="C38" i="5"/>
  <c r="AK37" i="5"/>
  <c r="AJ37" i="5"/>
  <c r="AH37" i="5"/>
  <c r="AG37" i="5"/>
  <c r="AF37" i="5"/>
  <c r="AE37" i="5"/>
  <c r="AD37" i="5"/>
  <c r="AC37" i="5"/>
  <c r="AB37" i="5"/>
  <c r="AA37" i="5"/>
  <c r="Z37" i="5"/>
  <c r="X37" i="5"/>
  <c r="W37" i="5"/>
  <c r="V37" i="5"/>
  <c r="U37" i="5"/>
  <c r="S37" i="5"/>
  <c r="R37" i="5"/>
  <c r="P37" i="5"/>
  <c r="O37" i="5"/>
  <c r="N37" i="5"/>
  <c r="M37" i="5"/>
  <c r="L37" i="5"/>
  <c r="K37" i="5"/>
  <c r="J37" i="5"/>
  <c r="I37" i="5"/>
  <c r="H37" i="5"/>
  <c r="F37" i="5"/>
  <c r="E37" i="5"/>
  <c r="D37" i="5"/>
  <c r="C37" i="5"/>
  <c r="AK36" i="5"/>
  <c r="AJ36" i="5"/>
  <c r="AH36" i="5"/>
  <c r="AG36" i="5"/>
  <c r="AF36" i="5"/>
  <c r="AE36" i="5"/>
  <c r="AD36" i="5"/>
  <c r="AC36" i="5"/>
  <c r="AB36" i="5"/>
  <c r="AA36" i="5"/>
  <c r="Z36" i="5"/>
  <c r="X36" i="5"/>
  <c r="W36" i="5"/>
  <c r="V36" i="5"/>
  <c r="U36" i="5"/>
  <c r="S36" i="5"/>
  <c r="R36" i="5"/>
  <c r="P36" i="5"/>
  <c r="O36" i="5"/>
  <c r="N36" i="5"/>
  <c r="M36" i="5"/>
  <c r="L36" i="5"/>
  <c r="K36" i="5"/>
  <c r="J36" i="5"/>
  <c r="I36" i="5"/>
  <c r="H36" i="5"/>
  <c r="F36" i="5"/>
  <c r="E36" i="5"/>
  <c r="D36" i="5"/>
  <c r="C36" i="5"/>
  <c r="AK35" i="5"/>
  <c r="AJ35" i="5"/>
  <c r="AH35" i="5"/>
  <c r="AG35" i="5"/>
  <c r="AF35" i="5"/>
  <c r="AE35" i="5"/>
  <c r="AD35" i="5"/>
  <c r="AC35" i="5"/>
  <c r="AB35" i="5"/>
  <c r="AA35" i="5"/>
  <c r="Z35" i="5"/>
  <c r="X35" i="5"/>
  <c r="W35" i="5"/>
  <c r="V35" i="5"/>
  <c r="U35" i="5"/>
  <c r="S35" i="5"/>
  <c r="R35" i="5"/>
  <c r="P35" i="5"/>
  <c r="O35" i="5"/>
  <c r="N35" i="5"/>
  <c r="M35" i="5"/>
  <c r="L35" i="5"/>
  <c r="K35" i="5"/>
  <c r="J35" i="5"/>
  <c r="I35" i="5"/>
  <c r="H35" i="5"/>
  <c r="F35" i="5"/>
  <c r="E35" i="5"/>
  <c r="D35" i="5"/>
  <c r="C35" i="5"/>
  <c r="AK34" i="5"/>
  <c r="AJ34" i="5"/>
  <c r="AH34" i="5"/>
  <c r="AG34" i="5"/>
  <c r="AF34" i="5"/>
  <c r="AE34" i="5"/>
  <c r="AD34" i="5"/>
  <c r="AC34" i="5"/>
  <c r="AB34" i="5"/>
  <c r="AA34" i="5"/>
  <c r="Z34" i="5"/>
  <c r="X34" i="5"/>
  <c r="W34" i="5"/>
  <c r="V34" i="5"/>
  <c r="U34" i="5"/>
  <c r="S34" i="5"/>
  <c r="R34" i="5"/>
  <c r="P34" i="5"/>
  <c r="O34" i="5"/>
  <c r="N34" i="5"/>
  <c r="M34" i="5"/>
  <c r="L34" i="5"/>
  <c r="K34" i="5"/>
  <c r="J34" i="5"/>
  <c r="I34" i="5"/>
  <c r="H34" i="5"/>
  <c r="F34" i="5"/>
  <c r="E34" i="5"/>
  <c r="D34" i="5"/>
  <c r="C34" i="5"/>
  <c r="AK33" i="5"/>
  <c r="AJ33" i="5"/>
  <c r="AH33" i="5"/>
  <c r="AG33" i="5"/>
  <c r="AF33" i="5"/>
  <c r="AE33" i="5"/>
  <c r="AD33" i="5"/>
  <c r="AC33" i="5"/>
  <c r="AB33" i="5"/>
  <c r="AA33" i="5"/>
  <c r="Z33" i="5"/>
  <c r="X33" i="5"/>
  <c r="W33" i="5"/>
  <c r="V33" i="5"/>
  <c r="U33" i="5"/>
  <c r="S33" i="5"/>
  <c r="R33" i="5"/>
  <c r="P33" i="5"/>
  <c r="O33" i="5"/>
  <c r="N33" i="5"/>
  <c r="M33" i="5"/>
  <c r="L33" i="5"/>
  <c r="K33" i="5"/>
  <c r="J33" i="5"/>
  <c r="I33" i="5"/>
  <c r="H33" i="5"/>
  <c r="F33" i="5"/>
  <c r="E33" i="5"/>
  <c r="D33" i="5"/>
  <c r="C33" i="5"/>
  <c r="AK32" i="5"/>
  <c r="AJ32" i="5"/>
  <c r="AH32" i="5"/>
  <c r="AG32" i="5"/>
  <c r="AF32" i="5"/>
  <c r="AE32" i="5"/>
  <c r="AD32" i="5"/>
  <c r="AC32" i="5"/>
  <c r="AB32" i="5"/>
  <c r="AA32" i="5"/>
  <c r="Z32" i="5"/>
  <c r="X32" i="5"/>
  <c r="W32" i="5"/>
  <c r="V32" i="5"/>
  <c r="U32" i="5"/>
  <c r="S32" i="5"/>
  <c r="R32" i="5"/>
  <c r="P32" i="5"/>
  <c r="O32" i="5"/>
  <c r="N32" i="5"/>
  <c r="M32" i="5"/>
  <c r="L32" i="5"/>
  <c r="K32" i="5"/>
  <c r="J32" i="5"/>
  <c r="I32" i="5"/>
  <c r="H32" i="5"/>
  <c r="F32" i="5"/>
  <c r="E32" i="5"/>
  <c r="D32" i="5"/>
  <c r="C32" i="5"/>
  <c r="AK31" i="5"/>
  <c r="AJ31" i="5"/>
  <c r="AH31" i="5"/>
  <c r="AG31" i="5"/>
  <c r="AF31" i="5"/>
  <c r="AE31" i="5"/>
  <c r="AD31" i="5"/>
  <c r="AC31" i="5"/>
  <c r="AB31" i="5"/>
  <c r="AA31" i="5"/>
  <c r="Z31" i="5"/>
  <c r="X31" i="5"/>
  <c r="W31" i="5"/>
  <c r="V31" i="5"/>
  <c r="U31" i="5"/>
  <c r="S31" i="5"/>
  <c r="R31" i="5"/>
  <c r="P31" i="5"/>
  <c r="O31" i="5"/>
  <c r="N31" i="5"/>
  <c r="M31" i="5"/>
  <c r="L31" i="5"/>
  <c r="K31" i="5"/>
  <c r="J31" i="5"/>
  <c r="I31" i="5"/>
  <c r="H31" i="5"/>
  <c r="F31" i="5"/>
  <c r="E31" i="5"/>
  <c r="D31" i="5"/>
  <c r="C31" i="5"/>
  <c r="AK30" i="5"/>
  <c r="AJ30" i="5"/>
  <c r="AH30" i="5"/>
  <c r="AG30" i="5"/>
  <c r="AF30" i="5"/>
  <c r="AE30" i="5"/>
  <c r="AD30" i="5"/>
  <c r="AC30" i="5"/>
  <c r="AB30" i="5"/>
  <c r="AA30" i="5"/>
  <c r="Z30" i="5"/>
  <c r="X30" i="5"/>
  <c r="W30" i="5"/>
  <c r="V30" i="5"/>
  <c r="U30" i="5"/>
  <c r="S30" i="5"/>
  <c r="R30" i="5"/>
  <c r="P30" i="5"/>
  <c r="O30" i="5"/>
  <c r="N30" i="5"/>
  <c r="M30" i="5"/>
  <c r="L30" i="5"/>
  <c r="K30" i="5"/>
  <c r="J30" i="5"/>
  <c r="I30" i="5"/>
  <c r="H30" i="5"/>
  <c r="F30" i="5"/>
  <c r="E30" i="5"/>
  <c r="D30" i="5"/>
  <c r="C30" i="5"/>
  <c r="AK29" i="5"/>
  <c r="AJ29" i="5"/>
  <c r="AH29" i="5"/>
  <c r="AG29" i="5"/>
  <c r="AF29" i="5"/>
  <c r="AE29" i="5"/>
  <c r="AD29" i="5"/>
  <c r="AC29" i="5"/>
  <c r="AB29" i="5"/>
  <c r="AA29" i="5"/>
  <c r="Z29" i="5"/>
  <c r="X29" i="5"/>
  <c r="W29" i="5"/>
  <c r="V29" i="5"/>
  <c r="U29" i="5"/>
  <c r="S29" i="5"/>
  <c r="R29" i="5"/>
  <c r="P29" i="5"/>
  <c r="O29" i="5"/>
  <c r="N29" i="5"/>
  <c r="M29" i="5"/>
  <c r="L29" i="5"/>
  <c r="K29" i="5"/>
  <c r="J29" i="5"/>
  <c r="I29" i="5"/>
  <c r="H29" i="5"/>
  <c r="F29" i="5"/>
  <c r="E29" i="5"/>
  <c r="D29" i="5"/>
  <c r="C29" i="5"/>
  <c r="AK28" i="5"/>
  <c r="AJ28" i="5"/>
  <c r="AH28" i="5"/>
  <c r="AG28" i="5"/>
  <c r="AF28" i="5"/>
  <c r="AE28" i="5"/>
  <c r="AD28" i="5"/>
  <c r="AC28" i="5"/>
  <c r="AB28" i="5"/>
  <c r="AA28" i="5"/>
  <c r="Z28" i="5"/>
  <c r="X28" i="5"/>
  <c r="W28" i="5"/>
  <c r="V28" i="5"/>
  <c r="U28" i="5"/>
  <c r="S28" i="5"/>
  <c r="R28" i="5"/>
  <c r="P28" i="5"/>
  <c r="O28" i="5"/>
  <c r="N28" i="5"/>
  <c r="M28" i="5"/>
  <c r="L28" i="5"/>
  <c r="K28" i="5"/>
  <c r="J28" i="5"/>
  <c r="I28" i="5"/>
  <c r="H28" i="5"/>
  <c r="F28" i="5"/>
  <c r="E28" i="5"/>
  <c r="D28" i="5"/>
  <c r="C28" i="5"/>
  <c r="AK27" i="5"/>
  <c r="AJ27" i="5"/>
  <c r="AL27" i="5" s="1"/>
  <c r="AH27" i="5"/>
  <c r="AG27" i="5"/>
  <c r="AF27" i="5"/>
  <c r="AE27" i="5"/>
  <c r="AD27" i="5"/>
  <c r="AC27" i="5"/>
  <c r="AB27" i="5"/>
  <c r="AA27" i="5"/>
  <c r="Z27" i="5"/>
  <c r="X27" i="5"/>
  <c r="W27" i="5"/>
  <c r="V27" i="5"/>
  <c r="U27" i="5"/>
  <c r="S27" i="5"/>
  <c r="R27" i="5"/>
  <c r="P27" i="5"/>
  <c r="O27" i="5"/>
  <c r="N27" i="5"/>
  <c r="M27" i="5"/>
  <c r="L27" i="5"/>
  <c r="K27" i="5"/>
  <c r="J27" i="5"/>
  <c r="I27" i="5"/>
  <c r="H27" i="5"/>
  <c r="F27" i="5"/>
  <c r="E27" i="5"/>
  <c r="D27" i="5"/>
  <c r="C27" i="5"/>
  <c r="AK26" i="5"/>
  <c r="AJ26" i="5"/>
  <c r="AL26" i="5" s="1"/>
  <c r="AH26" i="5"/>
  <c r="AG26" i="5"/>
  <c r="AF26" i="5"/>
  <c r="AE26" i="5"/>
  <c r="AD26" i="5"/>
  <c r="AC26" i="5"/>
  <c r="AB26" i="5"/>
  <c r="AA26" i="5"/>
  <c r="Z26" i="5"/>
  <c r="X26" i="5"/>
  <c r="W26" i="5"/>
  <c r="V26" i="5"/>
  <c r="U26" i="5"/>
  <c r="S26" i="5"/>
  <c r="R26" i="5"/>
  <c r="P26" i="5"/>
  <c r="O26" i="5"/>
  <c r="N26" i="5"/>
  <c r="M26" i="5"/>
  <c r="L26" i="5"/>
  <c r="K26" i="5"/>
  <c r="J26" i="5"/>
  <c r="I26" i="5"/>
  <c r="H26" i="5"/>
  <c r="F26" i="5"/>
  <c r="E26" i="5"/>
  <c r="D26" i="5"/>
  <c r="C26" i="5"/>
  <c r="AK25" i="5"/>
  <c r="AM25" i="5" s="1"/>
  <c r="AJ25" i="5"/>
  <c r="AL25" i="5" s="1"/>
  <c r="AH25" i="5"/>
  <c r="AG25" i="5"/>
  <c r="AF25" i="5"/>
  <c r="AE25" i="5"/>
  <c r="AD25" i="5"/>
  <c r="AC25" i="5"/>
  <c r="AB25" i="5"/>
  <c r="AA25" i="5"/>
  <c r="Z25" i="5"/>
  <c r="X25" i="5"/>
  <c r="W25" i="5"/>
  <c r="V25" i="5"/>
  <c r="U25" i="5"/>
  <c r="S25" i="5"/>
  <c r="R25" i="5"/>
  <c r="P25" i="5"/>
  <c r="O25" i="5"/>
  <c r="N25" i="5"/>
  <c r="M25" i="5"/>
  <c r="L25" i="5"/>
  <c r="K25" i="5"/>
  <c r="J25" i="5"/>
  <c r="I25" i="5"/>
  <c r="H25" i="5"/>
  <c r="F25" i="5"/>
  <c r="E25" i="5"/>
  <c r="D25" i="5"/>
  <c r="C25" i="5"/>
  <c r="AK24" i="5"/>
  <c r="AM24" i="5" s="1"/>
  <c r="AJ24" i="5"/>
  <c r="AH24" i="5"/>
  <c r="AG24" i="5"/>
  <c r="AF24" i="5"/>
  <c r="AE24" i="5"/>
  <c r="AD24" i="5"/>
  <c r="AC24" i="5"/>
  <c r="AB24" i="5"/>
  <c r="AA24" i="5"/>
  <c r="Z24" i="5"/>
  <c r="X24" i="5"/>
  <c r="W24" i="5"/>
  <c r="V24" i="5"/>
  <c r="U24" i="5"/>
  <c r="S24" i="5"/>
  <c r="R24" i="5"/>
  <c r="P24" i="5"/>
  <c r="O24" i="5"/>
  <c r="N24" i="5"/>
  <c r="M24" i="5"/>
  <c r="L24" i="5"/>
  <c r="K24" i="5"/>
  <c r="J24" i="5"/>
  <c r="I24" i="5"/>
  <c r="H24" i="5"/>
  <c r="F24" i="5"/>
  <c r="E24" i="5"/>
  <c r="D24" i="5"/>
  <c r="C24" i="5"/>
  <c r="AK23" i="5"/>
  <c r="AM23" i="5" s="1"/>
  <c r="AJ23" i="5"/>
  <c r="AH23" i="5"/>
  <c r="AG23" i="5"/>
  <c r="AF23" i="5"/>
  <c r="AE23" i="5"/>
  <c r="AD23" i="5"/>
  <c r="AC23" i="5"/>
  <c r="AB23" i="5"/>
  <c r="AA23" i="5"/>
  <c r="Z23" i="5"/>
  <c r="X23" i="5"/>
  <c r="W23" i="5"/>
  <c r="V23" i="5"/>
  <c r="U23" i="5"/>
  <c r="S23" i="5"/>
  <c r="R23" i="5"/>
  <c r="P23" i="5"/>
  <c r="O23" i="5"/>
  <c r="N23" i="5"/>
  <c r="M23" i="5"/>
  <c r="L23" i="5"/>
  <c r="K23" i="5"/>
  <c r="J23" i="5"/>
  <c r="I23" i="5"/>
  <c r="H23" i="5"/>
  <c r="F23" i="5"/>
  <c r="E23" i="5"/>
  <c r="D23" i="5"/>
  <c r="C23" i="5"/>
  <c r="AK22" i="5"/>
  <c r="AJ22" i="5"/>
  <c r="AH22" i="5"/>
  <c r="AG22" i="5"/>
  <c r="AF22" i="5"/>
  <c r="AE22" i="5"/>
  <c r="AD22" i="5"/>
  <c r="AC22" i="5"/>
  <c r="AB22" i="5"/>
  <c r="AA22" i="5"/>
  <c r="Z22" i="5"/>
  <c r="X22" i="5"/>
  <c r="W22" i="5"/>
  <c r="V22" i="5"/>
  <c r="U22" i="5"/>
  <c r="S22" i="5"/>
  <c r="R22" i="5"/>
  <c r="P22" i="5"/>
  <c r="O22" i="5"/>
  <c r="N22" i="5"/>
  <c r="M22" i="5"/>
  <c r="L22" i="5"/>
  <c r="K22" i="5"/>
  <c r="J22" i="5"/>
  <c r="I22" i="5"/>
  <c r="H22" i="5"/>
  <c r="F22" i="5"/>
  <c r="E22" i="5"/>
  <c r="D22" i="5"/>
  <c r="C22" i="5"/>
  <c r="AK21" i="5"/>
  <c r="AJ21" i="5"/>
  <c r="AL21" i="5" s="1"/>
  <c r="AH21" i="5"/>
  <c r="AG21" i="5"/>
  <c r="AF21" i="5"/>
  <c r="AE21" i="5"/>
  <c r="AD21" i="5"/>
  <c r="AC21" i="5"/>
  <c r="AB21" i="5"/>
  <c r="AA21" i="5"/>
  <c r="Z21" i="5"/>
  <c r="X21" i="5"/>
  <c r="W21" i="5"/>
  <c r="V21" i="5"/>
  <c r="U21" i="5"/>
  <c r="S21" i="5"/>
  <c r="R21" i="5"/>
  <c r="P21" i="5"/>
  <c r="O21" i="5"/>
  <c r="N21" i="5"/>
  <c r="M21" i="5"/>
  <c r="L21" i="5"/>
  <c r="K21" i="5"/>
  <c r="J21" i="5"/>
  <c r="I21" i="5"/>
  <c r="H21" i="5"/>
  <c r="F21" i="5"/>
  <c r="E21" i="5"/>
  <c r="D21" i="5"/>
  <c r="C21" i="5"/>
  <c r="AK20" i="5"/>
  <c r="AJ20" i="5"/>
  <c r="AH20" i="5"/>
  <c r="AG20" i="5"/>
  <c r="AF20" i="5"/>
  <c r="AE20" i="5"/>
  <c r="AD20" i="5"/>
  <c r="AC20" i="5"/>
  <c r="AB20" i="5"/>
  <c r="AA20" i="5"/>
  <c r="Z20" i="5"/>
  <c r="X20" i="5"/>
  <c r="W20" i="5"/>
  <c r="V20" i="5"/>
  <c r="U20" i="5"/>
  <c r="S20" i="5"/>
  <c r="R20" i="5"/>
  <c r="P20" i="5"/>
  <c r="O20" i="5"/>
  <c r="N20" i="5"/>
  <c r="M20" i="5"/>
  <c r="L20" i="5"/>
  <c r="K20" i="5"/>
  <c r="J20" i="5"/>
  <c r="I20" i="5"/>
  <c r="H20" i="5"/>
  <c r="F20" i="5"/>
  <c r="E20" i="5"/>
  <c r="D20" i="5"/>
  <c r="C20" i="5"/>
  <c r="AK19" i="5"/>
  <c r="AJ19" i="5"/>
  <c r="AH19" i="5"/>
  <c r="AG19" i="5"/>
  <c r="AF19" i="5"/>
  <c r="AE19" i="5"/>
  <c r="AD19" i="5"/>
  <c r="AC19" i="5"/>
  <c r="AB19" i="5"/>
  <c r="AA19" i="5"/>
  <c r="Z19" i="5"/>
  <c r="X19" i="5"/>
  <c r="W19" i="5"/>
  <c r="V19" i="5"/>
  <c r="U19" i="5"/>
  <c r="S19" i="5"/>
  <c r="R19" i="5"/>
  <c r="P19" i="5"/>
  <c r="O19" i="5"/>
  <c r="N19" i="5"/>
  <c r="M19" i="5"/>
  <c r="L19" i="5"/>
  <c r="K19" i="5"/>
  <c r="J19" i="5"/>
  <c r="I19" i="5"/>
  <c r="H19" i="5"/>
  <c r="F19" i="5"/>
  <c r="E19" i="5"/>
  <c r="D19" i="5"/>
  <c r="C19" i="5"/>
  <c r="AK18" i="5"/>
  <c r="AJ18" i="5"/>
  <c r="AH18" i="5"/>
  <c r="AG18" i="5"/>
  <c r="AF18" i="5"/>
  <c r="AE18" i="5"/>
  <c r="AD18" i="5"/>
  <c r="AC18" i="5"/>
  <c r="AB18" i="5"/>
  <c r="AA18" i="5"/>
  <c r="Z18" i="5"/>
  <c r="X18" i="5"/>
  <c r="W18" i="5"/>
  <c r="V18" i="5"/>
  <c r="U18" i="5"/>
  <c r="S18" i="5"/>
  <c r="R18" i="5"/>
  <c r="P18" i="5"/>
  <c r="O18" i="5"/>
  <c r="N18" i="5"/>
  <c r="M18" i="5"/>
  <c r="L18" i="5"/>
  <c r="K18" i="5"/>
  <c r="J18" i="5"/>
  <c r="I18" i="5"/>
  <c r="H18" i="5"/>
  <c r="F18" i="5"/>
  <c r="E18" i="5"/>
  <c r="D18" i="5"/>
  <c r="C18" i="5"/>
  <c r="AK17" i="5"/>
  <c r="AJ17" i="5"/>
  <c r="AH17" i="5"/>
  <c r="AG17" i="5"/>
  <c r="AF17" i="5"/>
  <c r="AE17" i="5"/>
  <c r="AD17" i="5"/>
  <c r="AC17" i="5"/>
  <c r="AB17" i="5"/>
  <c r="AA17" i="5"/>
  <c r="Z17" i="5"/>
  <c r="X17" i="5"/>
  <c r="W17" i="5"/>
  <c r="V17" i="5"/>
  <c r="U17" i="5"/>
  <c r="S17" i="5"/>
  <c r="R17" i="5"/>
  <c r="P17" i="5"/>
  <c r="O17" i="5"/>
  <c r="N17" i="5"/>
  <c r="M17" i="5"/>
  <c r="L17" i="5"/>
  <c r="K17" i="5"/>
  <c r="J17" i="5"/>
  <c r="I17" i="5"/>
  <c r="H17" i="5"/>
  <c r="F17" i="5"/>
  <c r="E17" i="5"/>
  <c r="D17" i="5"/>
  <c r="C17" i="5"/>
  <c r="AK16" i="5"/>
  <c r="AJ16" i="5"/>
  <c r="AH16" i="5"/>
  <c r="AG16" i="5"/>
  <c r="AF16" i="5"/>
  <c r="AE16" i="5"/>
  <c r="AD16" i="5"/>
  <c r="AC16" i="5"/>
  <c r="AB16" i="5"/>
  <c r="AA16" i="5"/>
  <c r="Z16" i="5"/>
  <c r="X16" i="5"/>
  <c r="W16" i="5"/>
  <c r="V16" i="5"/>
  <c r="U16" i="5"/>
  <c r="S16" i="5"/>
  <c r="R16" i="5"/>
  <c r="P16" i="5"/>
  <c r="O16" i="5"/>
  <c r="N16" i="5"/>
  <c r="M16" i="5"/>
  <c r="L16" i="5"/>
  <c r="K16" i="5"/>
  <c r="J16" i="5"/>
  <c r="I16" i="5"/>
  <c r="H16" i="5"/>
  <c r="F16" i="5"/>
  <c r="E16" i="5"/>
  <c r="D16" i="5"/>
  <c r="C16" i="5"/>
  <c r="AK15" i="5"/>
  <c r="AJ15" i="5"/>
  <c r="AH15" i="5"/>
  <c r="AG15" i="5"/>
  <c r="AF15" i="5"/>
  <c r="AE15" i="5"/>
  <c r="AD15" i="5"/>
  <c r="AC15" i="5"/>
  <c r="AB15" i="5"/>
  <c r="AA15" i="5"/>
  <c r="Z15" i="5"/>
  <c r="X15" i="5"/>
  <c r="W15" i="5"/>
  <c r="V15" i="5"/>
  <c r="U15" i="5"/>
  <c r="S15" i="5"/>
  <c r="R15" i="5"/>
  <c r="P15" i="5"/>
  <c r="O15" i="5"/>
  <c r="N15" i="5"/>
  <c r="M15" i="5"/>
  <c r="L15" i="5"/>
  <c r="K15" i="5"/>
  <c r="J15" i="5"/>
  <c r="I15" i="5"/>
  <c r="H15" i="5"/>
  <c r="F15" i="5"/>
  <c r="E15" i="5"/>
  <c r="D15" i="5"/>
  <c r="C15" i="5"/>
  <c r="AK14" i="5"/>
  <c r="AJ14" i="5"/>
  <c r="AH14" i="5"/>
  <c r="AG14" i="5"/>
  <c r="AF14" i="5"/>
  <c r="AE14" i="5"/>
  <c r="AD14" i="5"/>
  <c r="AC14" i="5"/>
  <c r="AB14" i="5"/>
  <c r="AA14" i="5"/>
  <c r="Z14" i="5"/>
  <c r="X14" i="5"/>
  <c r="W14" i="5"/>
  <c r="V14" i="5"/>
  <c r="U14" i="5"/>
  <c r="S14" i="5"/>
  <c r="R14" i="5"/>
  <c r="P14" i="5"/>
  <c r="O14" i="5"/>
  <c r="N14" i="5"/>
  <c r="M14" i="5"/>
  <c r="L14" i="5"/>
  <c r="K14" i="5"/>
  <c r="J14" i="5"/>
  <c r="I14" i="5"/>
  <c r="H14" i="5"/>
  <c r="F14" i="5"/>
  <c r="E14" i="5"/>
  <c r="D14" i="5"/>
  <c r="C14" i="5"/>
  <c r="AK13" i="5"/>
  <c r="AJ13" i="5"/>
  <c r="AH13" i="5"/>
  <c r="AG13" i="5"/>
  <c r="AF13" i="5"/>
  <c r="AE13" i="5"/>
  <c r="AD13" i="5"/>
  <c r="AC13" i="5"/>
  <c r="AB13" i="5"/>
  <c r="AA13" i="5"/>
  <c r="Z13" i="5"/>
  <c r="X13" i="5"/>
  <c r="W13" i="5"/>
  <c r="V13" i="5"/>
  <c r="U13" i="5"/>
  <c r="S13" i="5"/>
  <c r="R13" i="5"/>
  <c r="P13" i="5"/>
  <c r="O13" i="5"/>
  <c r="N13" i="5"/>
  <c r="M13" i="5"/>
  <c r="L13" i="5"/>
  <c r="K13" i="5"/>
  <c r="J13" i="5"/>
  <c r="I13" i="5"/>
  <c r="H13" i="5"/>
  <c r="F13" i="5"/>
  <c r="E13" i="5"/>
  <c r="D13" i="5"/>
  <c r="C13" i="5"/>
  <c r="AK12" i="5"/>
  <c r="AJ12" i="5"/>
  <c r="AH12" i="5"/>
  <c r="AG12" i="5"/>
  <c r="AF12" i="5"/>
  <c r="AE12" i="5"/>
  <c r="AD12" i="5"/>
  <c r="AC12" i="5"/>
  <c r="AB12" i="5"/>
  <c r="AA12" i="5"/>
  <c r="Z12" i="5"/>
  <c r="X12" i="5"/>
  <c r="W12" i="5"/>
  <c r="V12" i="5"/>
  <c r="U12" i="5"/>
  <c r="S12" i="5"/>
  <c r="R12" i="5"/>
  <c r="P12" i="5"/>
  <c r="O12" i="5"/>
  <c r="N12" i="5"/>
  <c r="M12" i="5"/>
  <c r="L12" i="5"/>
  <c r="K12" i="5"/>
  <c r="J12" i="5"/>
  <c r="I12" i="5"/>
  <c r="H12" i="5"/>
  <c r="F12" i="5"/>
  <c r="E12" i="5"/>
  <c r="D12" i="5"/>
  <c r="C12" i="5"/>
  <c r="AK11" i="5"/>
  <c r="AJ11" i="5"/>
  <c r="AH11" i="5"/>
  <c r="AG11" i="5"/>
  <c r="AF11" i="5"/>
  <c r="AE11" i="5"/>
  <c r="AD11" i="5"/>
  <c r="AC11" i="5"/>
  <c r="AB11" i="5"/>
  <c r="AA11" i="5"/>
  <c r="Z11" i="5"/>
  <c r="X11" i="5"/>
  <c r="W11" i="5"/>
  <c r="V11" i="5"/>
  <c r="U11" i="5"/>
  <c r="S11" i="5"/>
  <c r="R11" i="5"/>
  <c r="P11" i="5"/>
  <c r="O11" i="5"/>
  <c r="N11" i="5"/>
  <c r="M11" i="5"/>
  <c r="L11" i="5"/>
  <c r="K11" i="5"/>
  <c r="J11" i="5"/>
  <c r="I11" i="5"/>
  <c r="H11" i="5"/>
  <c r="F11" i="5"/>
  <c r="E11" i="5"/>
  <c r="D11" i="5"/>
  <c r="C11" i="5"/>
  <c r="AK10" i="5"/>
  <c r="AJ10" i="5"/>
  <c r="AH10" i="5"/>
  <c r="AG10" i="5"/>
  <c r="AF10" i="5"/>
  <c r="AE10" i="5"/>
  <c r="AD10" i="5"/>
  <c r="AC10" i="5"/>
  <c r="AB10" i="5"/>
  <c r="AA10" i="5"/>
  <c r="Z10" i="5"/>
  <c r="X10" i="5"/>
  <c r="W10" i="5"/>
  <c r="V10" i="5"/>
  <c r="U10" i="5"/>
  <c r="S10" i="5"/>
  <c r="R10" i="5"/>
  <c r="P10" i="5"/>
  <c r="O10" i="5"/>
  <c r="N10" i="5"/>
  <c r="M10" i="5"/>
  <c r="L10" i="5"/>
  <c r="K10" i="5"/>
  <c r="J10" i="5"/>
  <c r="I10" i="5"/>
  <c r="H10" i="5"/>
  <c r="F10" i="5"/>
  <c r="E10" i="5"/>
  <c r="D10" i="5"/>
  <c r="C10" i="5"/>
  <c r="AK9" i="5"/>
  <c r="AJ9" i="5"/>
  <c r="AH9" i="5"/>
  <c r="AG9" i="5"/>
  <c r="AF9" i="5"/>
  <c r="AE9" i="5"/>
  <c r="AD9" i="5"/>
  <c r="AC9" i="5"/>
  <c r="AB9" i="5"/>
  <c r="AA9" i="5"/>
  <c r="Z9" i="5"/>
  <c r="X9" i="5"/>
  <c r="W9" i="5"/>
  <c r="V9" i="5"/>
  <c r="U9" i="5"/>
  <c r="S9" i="5"/>
  <c r="R9" i="5"/>
  <c r="P9" i="5"/>
  <c r="O9" i="5"/>
  <c r="N9" i="5"/>
  <c r="M9" i="5"/>
  <c r="L9" i="5"/>
  <c r="K9" i="5"/>
  <c r="J9" i="5"/>
  <c r="I9" i="5"/>
  <c r="H9" i="5"/>
  <c r="F9" i="5"/>
  <c r="E9" i="5"/>
  <c r="D9" i="5"/>
  <c r="C9" i="5"/>
  <c r="AK8" i="5"/>
  <c r="AJ8" i="5"/>
  <c r="AH8" i="5"/>
  <c r="AG8" i="5"/>
  <c r="AF8" i="5"/>
  <c r="AE8" i="5"/>
  <c r="AD8" i="5"/>
  <c r="AC8" i="5"/>
  <c r="AB8" i="5"/>
  <c r="AA8" i="5"/>
  <c r="Z8" i="5"/>
  <c r="X8" i="5"/>
  <c r="W8" i="5"/>
  <c r="V8" i="5"/>
  <c r="U8" i="5"/>
  <c r="S8" i="5"/>
  <c r="R8" i="5"/>
  <c r="P8" i="5"/>
  <c r="O8" i="5"/>
  <c r="N8" i="5"/>
  <c r="M8" i="5"/>
  <c r="L8" i="5"/>
  <c r="K8" i="5"/>
  <c r="J8" i="5"/>
  <c r="I8" i="5"/>
  <c r="H8" i="5"/>
  <c r="F8" i="5"/>
  <c r="E8" i="5"/>
  <c r="D8" i="5"/>
  <c r="C8" i="5"/>
  <c r="AK7" i="5"/>
  <c r="AJ7" i="5"/>
  <c r="AH7" i="5"/>
  <c r="AG7" i="5"/>
  <c r="AF7" i="5"/>
  <c r="AE7" i="5"/>
  <c r="AD7" i="5"/>
  <c r="AC7" i="5"/>
  <c r="AB7" i="5"/>
  <c r="AA7" i="5"/>
  <c r="Z7" i="5"/>
  <c r="X7" i="5"/>
  <c r="W7" i="5"/>
  <c r="V7" i="5"/>
  <c r="U7" i="5"/>
  <c r="S7" i="5"/>
  <c r="R7" i="5"/>
  <c r="P7" i="5"/>
  <c r="O7" i="5"/>
  <c r="N7" i="5"/>
  <c r="M7" i="5"/>
  <c r="L7" i="5"/>
  <c r="K7" i="5"/>
  <c r="J7" i="5"/>
  <c r="I7" i="5"/>
  <c r="H7" i="5"/>
  <c r="F7" i="5"/>
  <c r="E7" i="5"/>
  <c r="D7" i="5"/>
  <c r="C7" i="5"/>
  <c r="AK6" i="5"/>
  <c r="AJ6" i="5"/>
  <c r="AH6" i="5"/>
  <c r="AG6" i="5"/>
  <c r="AF6" i="5"/>
  <c r="AE6" i="5"/>
  <c r="AD6" i="5"/>
  <c r="AC6" i="5"/>
  <c r="AB6" i="5"/>
  <c r="AA6" i="5"/>
  <c r="Z6" i="5"/>
  <c r="X6" i="5"/>
  <c r="W6" i="5"/>
  <c r="V6" i="5"/>
  <c r="U6" i="5"/>
  <c r="S6" i="5"/>
  <c r="R6" i="5"/>
  <c r="P6" i="5"/>
  <c r="O6" i="5"/>
  <c r="N6" i="5"/>
  <c r="M6" i="5"/>
  <c r="L6" i="5"/>
  <c r="K6" i="5"/>
  <c r="J6" i="5"/>
  <c r="I6" i="5"/>
  <c r="H6" i="5"/>
  <c r="F6" i="5"/>
  <c r="E6" i="5"/>
  <c r="D6" i="5"/>
  <c r="C6" i="5"/>
  <c r="AK5" i="5"/>
  <c r="AJ5" i="5"/>
  <c r="AH5" i="5"/>
  <c r="AG5" i="5"/>
  <c r="AF5" i="5"/>
  <c r="AE5" i="5"/>
  <c r="AD5" i="5"/>
  <c r="AC5" i="5"/>
  <c r="AB5" i="5"/>
  <c r="AA5" i="5"/>
  <c r="Z5" i="5"/>
  <c r="X5" i="5"/>
  <c r="W5" i="5"/>
  <c r="V5" i="5"/>
  <c r="U5" i="5"/>
  <c r="S5" i="5"/>
  <c r="R5" i="5"/>
  <c r="P5" i="5"/>
  <c r="O5" i="5"/>
  <c r="N5" i="5"/>
  <c r="M5" i="5"/>
  <c r="L5" i="5"/>
  <c r="K5" i="5"/>
  <c r="J5" i="5"/>
  <c r="I5" i="5"/>
  <c r="H5" i="5"/>
  <c r="F5" i="5"/>
  <c r="E5" i="5"/>
  <c r="D5" i="5"/>
  <c r="C5" i="5"/>
  <c r="AK40" i="4"/>
  <c r="AJ40" i="4"/>
  <c r="AH40" i="4"/>
  <c r="AG40" i="4"/>
  <c r="AF40" i="4"/>
  <c r="AE40" i="4"/>
  <c r="AD40" i="4"/>
  <c r="AC40" i="4"/>
  <c r="AB40" i="4"/>
  <c r="AA40" i="4"/>
  <c r="Z40" i="4"/>
  <c r="X40" i="4"/>
  <c r="W40" i="4"/>
  <c r="V40" i="4"/>
  <c r="U40" i="4"/>
  <c r="S40" i="4"/>
  <c r="R40" i="4"/>
  <c r="P40" i="4"/>
  <c r="O40" i="4"/>
  <c r="N40" i="4"/>
  <c r="M40" i="4"/>
  <c r="L40" i="4"/>
  <c r="K40" i="4"/>
  <c r="J40" i="4"/>
  <c r="I40" i="4"/>
  <c r="H40" i="4"/>
  <c r="F40" i="4"/>
  <c r="E40" i="4"/>
  <c r="D40" i="4"/>
  <c r="C40" i="4"/>
  <c r="AK39" i="4"/>
  <c r="AJ39" i="4"/>
  <c r="AH39" i="4"/>
  <c r="AG39" i="4"/>
  <c r="AF39" i="4"/>
  <c r="AE39" i="4"/>
  <c r="AD39" i="4"/>
  <c r="AC39" i="4"/>
  <c r="AB39" i="4"/>
  <c r="AA39" i="4"/>
  <c r="Z39" i="4"/>
  <c r="X39" i="4"/>
  <c r="W39" i="4"/>
  <c r="V39" i="4"/>
  <c r="U39" i="4"/>
  <c r="S39" i="4"/>
  <c r="R39" i="4"/>
  <c r="P39" i="4"/>
  <c r="O39" i="4"/>
  <c r="N39" i="4"/>
  <c r="M39" i="4"/>
  <c r="L39" i="4"/>
  <c r="K39" i="4"/>
  <c r="J39" i="4"/>
  <c r="I39" i="4"/>
  <c r="H39" i="4"/>
  <c r="F39" i="4"/>
  <c r="E39" i="4"/>
  <c r="D39" i="4"/>
  <c r="C39" i="4"/>
  <c r="AK38" i="4"/>
  <c r="AJ38" i="4"/>
  <c r="AH38" i="4"/>
  <c r="AG38" i="4"/>
  <c r="AF38" i="4"/>
  <c r="AE38" i="4"/>
  <c r="AD38" i="4"/>
  <c r="AC38" i="4"/>
  <c r="AB38" i="4"/>
  <c r="AA38" i="4"/>
  <c r="Z38" i="4"/>
  <c r="X38" i="4"/>
  <c r="W38" i="4"/>
  <c r="V38" i="4"/>
  <c r="U38" i="4"/>
  <c r="S38" i="4"/>
  <c r="R38" i="4"/>
  <c r="P38" i="4"/>
  <c r="O38" i="4"/>
  <c r="N38" i="4"/>
  <c r="M38" i="4"/>
  <c r="L38" i="4"/>
  <c r="K38" i="4"/>
  <c r="J38" i="4"/>
  <c r="I38" i="4"/>
  <c r="H38" i="4"/>
  <c r="F38" i="4"/>
  <c r="E38" i="4"/>
  <c r="D38" i="4"/>
  <c r="C38" i="4"/>
  <c r="AK37" i="4"/>
  <c r="AM37" i="4" s="1"/>
  <c r="AJ37" i="4"/>
  <c r="AH37" i="4"/>
  <c r="AG37" i="4"/>
  <c r="AF37" i="4"/>
  <c r="AE37" i="4"/>
  <c r="AD37" i="4"/>
  <c r="AC37" i="4"/>
  <c r="AB37" i="4"/>
  <c r="AA37" i="4"/>
  <c r="Z37" i="4"/>
  <c r="X37" i="4"/>
  <c r="W37" i="4"/>
  <c r="V37" i="4"/>
  <c r="U37" i="4"/>
  <c r="S37" i="4"/>
  <c r="R37" i="4"/>
  <c r="P37" i="4"/>
  <c r="O37" i="4"/>
  <c r="N37" i="4"/>
  <c r="M37" i="4"/>
  <c r="L37" i="4"/>
  <c r="K37" i="4"/>
  <c r="J37" i="4"/>
  <c r="I37" i="4"/>
  <c r="H37" i="4"/>
  <c r="F37" i="4"/>
  <c r="E37" i="4"/>
  <c r="D37" i="4"/>
  <c r="C37" i="4"/>
  <c r="AK36" i="4"/>
  <c r="AM36" i="4" s="1"/>
  <c r="AJ36" i="4"/>
  <c r="AH36" i="4"/>
  <c r="AG36" i="4"/>
  <c r="AF36" i="4"/>
  <c r="AE36" i="4"/>
  <c r="AD36" i="4"/>
  <c r="AC36" i="4"/>
  <c r="AB36" i="4"/>
  <c r="AA36" i="4"/>
  <c r="Z36" i="4"/>
  <c r="X36" i="4"/>
  <c r="W36" i="4"/>
  <c r="V36" i="4"/>
  <c r="U36" i="4"/>
  <c r="S36" i="4"/>
  <c r="R36" i="4"/>
  <c r="AL36" i="4" s="1"/>
  <c r="P36" i="4"/>
  <c r="O36" i="4"/>
  <c r="N36" i="4"/>
  <c r="M36" i="4"/>
  <c r="L36" i="4"/>
  <c r="K36" i="4"/>
  <c r="J36" i="4"/>
  <c r="I36" i="4"/>
  <c r="H36" i="4"/>
  <c r="F36" i="4"/>
  <c r="E36" i="4"/>
  <c r="D36" i="4"/>
  <c r="C36" i="4"/>
  <c r="AK35" i="4"/>
  <c r="AM35" i="4" s="1"/>
  <c r="AJ35" i="4"/>
  <c r="AH35" i="4"/>
  <c r="AG35" i="4"/>
  <c r="AF35" i="4"/>
  <c r="AE35" i="4"/>
  <c r="AD35" i="4"/>
  <c r="AC35" i="4"/>
  <c r="AB35" i="4"/>
  <c r="AA35" i="4"/>
  <c r="Z35" i="4"/>
  <c r="X35" i="4"/>
  <c r="W35" i="4"/>
  <c r="V35" i="4"/>
  <c r="U35" i="4"/>
  <c r="S35" i="4"/>
  <c r="R35" i="4"/>
  <c r="AL35" i="4" s="1"/>
  <c r="P35" i="4"/>
  <c r="O35" i="4"/>
  <c r="N35" i="4"/>
  <c r="M35" i="4"/>
  <c r="L35" i="4"/>
  <c r="K35" i="4"/>
  <c r="J35" i="4"/>
  <c r="I35" i="4"/>
  <c r="H35" i="4"/>
  <c r="F35" i="4"/>
  <c r="E35" i="4"/>
  <c r="D35" i="4"/>
  <c r="C35" i="4"/>
  <c r="AK34" i="4"/>
  <c r="AJ34" i="4"/>
  <c r="AH34" i="4"/>
  <c r="AG34" i="4"/>
  <c r="AF34" i="4"/>
  <c r="AE34" i="4"/>
  <c r="AD34" i="4"/>
  <c r="AC34" i="4"/>
  <c r="AB34" i="4"/>
  <c r="AA34" i="4"/>
  <c r="Z34" i="4"/>
  <c r="X34" i="4"/>
  <c r="W34" i="4"/>
  <c r="V34" i="4"/>
  <c r="U34" i="4"/>
  <c r="S34" i="4"/>
  <c r="R34" i="4"/>
  <c r="P34" i="4"/>
  <c r="O34" i="4"/>
  <c r="N34" i="4"/>
  <c r="M34" i="4"/>
  <c r="L34" i="4"/>
  <c r="K34" i="4"/>
  <c r="J34" i="4"/>
  <c r="I34" i="4"/>
  <c r="H34" i="4"/>
  <c r="F34" i="4"/>
  <c r="E34" i="4"/>
  <c r="D34" i="4"/>
  <c r="C34" i="4"/>
  <c r="AK33" i="4"/>
  <c r="AM33" i="4" s="1"/>
  <c r="AJ33" i="4"/>
  <c r="AH33" i="4"/>
  <c r="AG33" i="4"/>
  <c r="AF33" i="4"/>
  <c r="AE33" i="4"/>
  <c r="AD33" i="4"/>
  <c r="AC33" i="4"/>
  <c r="AB33" i="4"/>
  <c r="AA33" i="4"/>
  <c r="Z33" i="4"/>
  <c r="X33" i="4"/>
  <c r="W33" i="4"/>
  <c r="V33" i="4"/>
  <c r="U33" i="4"/>
  <c r="S33" i="4"/>
  <c r="R33" i="4"/>
  <c r="P33" i="4"/>
  <c r="O33" i="4"/>
  <c r="N33" i="4"/>
  <c r="M33" i="4"/>
  <c r="L33" i="4"/>
  <c r="K33" i="4"/>
  <c r="J33" i="4"/>
  <c r="I33" i="4"/>
  <c r="H33" i="4"/>
  <c r="F33" i="4"/>
  <c r="E33" i="4"/>
  <c r="D33" i="4"/>
  <c r="C33" i="4"/>
  <c r="AK32" i="4"/>
  <c r="AJ32" i="4"/>
  <c r="AL32" i="4" s="1"/>
  <c r="AH32" i="4"/>
  <c r="AG32" i="4"/>
  <c r="AF32" i="4"/>
  <c r="AE32" i="4"/>
  <c r="AD32" i="4"/>
  <c r="AC32" i="4"/>
  <c r="AB32" i="4"/>
  <c r="AA32" i="4"/>
  <c r="Z32" i="4"/>
  <c r="X32" i="4"/>
  <c r="W32" i="4"/>
  <c r="V32" i="4"/>
  <c r="U32" i="4"/>
  <c r="S32" i="4"/>
  <c r="R32" i="4"/>
  <c r="P32" i="4"/>
  <c r="O32" i="4"/>
  <c r="N32" i="4"/>
  <c r="M32" i="4"/>
  <c r="L32" i="4"/>
  <c r="K32" i="4"/>
  <c r="J32" i="4"/>
  <c r="I32" i="4"/>
  <c r="H32" i="4"/>
  <c r="F32" i="4"/>
  <c r="E32" i="4"/>
  <c r="D32" i="4"/>
  <c r="C32" i="4"/>
  <c r="AK31" i="4"/>
  <c r="AJ31" i="4"/>
  <c r="AH31" i="4"/>
  <c r="AG31" i="4"/>
  <c r="AF31" i="4"/>
  <c r="AE31" i="4"/>
  <c r="AD31" i="4"/>
  <c r="AC31" i="4"/>
  <c r="AB31" i="4"/>
  <c r="AA31" i="4"/>
  <c r="Z31" i="4"/>
  <c r="X31" i="4"/>
  <c r="W31" i="4"/>
  <c r="V31" i="4"/>
  <c r="U31" i="4"/>
  <c r="S31" i="4"/>
  <c r="R31" i="4"/>
  <c r="P31" i="4"/>
  <c r="O31" i="4"/>
  <c r="N31" i="4"/>
  <c r="M31" i="4"/>
  <c r="L31" i="4"/>
  <c r="K31" i="4"/>
  <c r="J31" i="4"/>
  <c r="I31" i="4"/>
  <c r="H31" i="4"/>
  <c r="F31" i="4"/>
  <c r="E31" i="4"/>
  <c r="D31" i="4"/>
  <c r="C31" i="4"/>
  <c r="AK30" i="4"/>
  <c r="AJ30" i="4"/>
  <c r="AH30" i="4"/>
  <c r="AG30" i="4"/>
  <c r="AF30" i="4"/>
  <c r="AE30" i="4"/>
  <c r="AD30" i="4"/>
  <c r="AC30" i="4"/>
  <c r="AB30" i="4"/>
  <c r="AA30" i="4"/>
  <c r="Z30" i="4"/>
  <c r="X30" i="4"/>
  <c r="W30" i="4"/>
  <c r="V30" i="4"/>
  <c r="U30" i="4"/>
  <c r="S30" i="4"/>
  <c r="R30" i="4"/>
  <c r="P30" i="4"/>
  <c r="O30" i="4"/>
  <c r="N30" i="4"/>
  <c r="M30" i="4"/>
  <c r="L30" i="4"/>
  <c r="K30" i="4"/>
  <c r="J30" i="4"/>
  <c r="I30" i="4"/>
  <c r="H30" i="4"/>
  <c r="F30" i="4"/>
  <c r="E30" i="4"/>
  <c r="D30" i="4"/>
  <c r="C30" i="4"/>
  <c r="AK29" i="4"/>
  <c r="AJ29" i="4"/>
  <c r="AH29" i="4"/>
  <c r="AG29" i="4"/>
  <c r="AF29" i="4"/>
  <c r="AE29" i="4"/>
  <c r="AD29" i="4"/>
  <c r="AC29" i="4"/>
  <c r="AB29" i="4"/>
  <c r="AA29" i="4"/>
  <c r="Z29" i="4"/>
  <c r="X29" i="4"/>
  <c r="W29" i="4"/>
  <c r="V29" i="4"/>
  <c r="U29" i="4"/>
  <c r="S29" i="4"/>
  <c r="R29" i="4"/>
  <c r="P29" i="4"/>
  <c r="O29" i="4"/>
  <c r="N29" i="4"/>
  <c r="M29" i="4"/>
  <c r="L29" i="4"/>
  <c r="K29" i="4"/>
  <c r="J29" i="4"/>
  <c r="I29" i="4"/>
  <c r="H29" i="4"/>
  <c r="F29" i="4"/>
  <c r="E29" i="4"/>
  <c r="D29" i="4"/>
  <c r="C29" i="4"/>
  <c r="AK28" i="4"/>
  <c r="AJ28" i="4"/>
  <c r="AH28" i="4"/>
  <c r="AG28" i="4"/>
  <c r="AF28" i="4"/>
  <c r="AE28" i="4"/>
  <c r="AD28" i="4"/>
  <c r="AC28" i="4"/>
  <c r="AB28" i="4"/>
  <c r="AA28" i="4"/>
  <c r="Z28" i="4"/>
  <c r="X28" i="4"/>
  <c r="W28" i="4"/>
  <c r="V28" i="4"/>
  <c r="U28" i="4"/>
  <c r="S28" i="4"/>
  <c r="R28" i="4"/>
  <c r="P28" i="4"/>
  <c r="O28" i="4"/>
  <c r="N28" i="4"/>
  <c r="M28" i="4"/>
  <c r="L28" i="4"/>
  <c r="K28" i="4"/>
  <c r="J28" i="4"/>
  <c r="I28" i="4"/>
  <c r="H28" i="4"/>
  <c r="F28" i="4"/>
  <c r="E28" i="4"/>
  <c r="D28" i="4"/>
  <c r="C28" i="4"/>
  <c r="AK27" i="4"/>
  <c r="AJ27" i="4"/>
  <c r="AH27" i="4"/>
  <c r="AG27" i="4"/>
  <c r="AF27" i="4"/>
  <c r="AE27" i="4"/>
  <c r="AD27" i="4"/>
  <c r="AC27" i="4"/>
  <c r="AB27" i="4"/>
  <c r="AA27" i="4"/>
  <c r="Z27" i="4"/>
  <c r="X27" i="4"/>
  <c r="W27" i="4"/>
  <c r="V27" i="4"/>
  <c r="U27" i="4"/>
  <c r="S27" i="4"/>
  <c r="R27" i="4"/>
  <c r="P27" i="4"/>
  <c r="O27" i="4"/>
  <c r="N27" i="4"/>
  <c r="M27" i="4"/>
  <c r="L27" i="4"/>
  <c r="K27" i="4"/>
  <c r="J27" i="4"/>
  <c r="I27" i="4"/>
  <c r="H27" i="4"/>
  <c r="F27" i="4"/>
  <c r="E27" i="4"/>
  <c r="D27" i="4"/>
  <c r="C27" i="4"/>
  <c r="AK26" i="4"/>
  <c r="AJ26" i="4"/>
  <c r="AH26" i="4"/>
  <c r="AG26" i="4"/>
  <c r="AF26" i="4"/>
  <c r="AE26" i="4"/>
  <c r="AD26" i="4"/>
  <c r="AC26" i="4"/>
  <c r="AB26" i="4"/>
  <c r="AA26" i="4"/>
  <c r="Z26" i="4"/>
  <c r="X26" i="4"/>
  <c r="W26" i="4"/>
  <c r="V26" i="4"/>
  <c r="U26" i="4"/>
  <c r="S26" i="4"/>
  <c r="R26" i="4"/>
  <c r="P26" i="4"/>
  <c r="O26" i="4"/>
  <c r="N26" i="4"/>
  <c r="M26" i="4"/>
  <c r="L26" i="4"/>
  <c r="K26" i="4"/>
  <c r="J26" i="4"/>
  <c r="I26" i="4"/>
  <c r="H26" i="4"/>
  <c r="F26" i="4"/>
  <c r="E26" i="4"/>
  <c r="D26" i="4"/>
  <c r="C26" i="4"/>
  <c r="AK25" i="4"/>
  <c r="AJ25" i="4"/>
  <c r="AH25" i="4"/>
  <c r="AG25" i="4"/>
  <c r="AF25" i="4"/>
  <c r="AE25" i="4"/>
  <c r="AD25" i="4"/>
  <c r="AC25" i="4"/>
  <c r="AB25" i="4"/>
  <c r="AA25" i="4"/>
  <c r="Z25" i="4"/>
  <c r="X25" i="4"/>
  <c r="W25" i="4"/>
  <c r="V25" i="4"/>
  <c r="U25" i="4"/>
  <c r="S25" i="4"/>
  <c r="R25" i="4"/>
  <c r="P25" i="4"/>
  <c r="O25" i="4"/>
  <c r="N25" i="4"/>
  <c r="M25" i="4"/>
  <c r="L25" i="4"/>
  <c r="K25" i="4"/>
  <c r="J25" i="4"/>
  <c r="I25" i="4"/>
  <c r="H25" i="4"/>
  <c r="F25" i="4"/>
  <c r="E25" i="4"/>
  <c r="D25" i="4"/>
  <c r="C25" i="4"/>
  <c r="AK24" i="4"/>
  <c r="AJ24" i="4"/>
  <c r="AH24" i="4"/>
  <c r="AG24" i="4"/>
  <c r="AF24" i="4"/>
  <c r="AE24" i="4"/>
  <c r="AD24" i="4"/>
  <c r="AC24" i="4"/>
  <c r="AB24" i="4"/>
  <c r="AA24" i="4"/>
  <c r="Z24" i="4"/>
  <c r="X24" i="4"/>
  <c r="W24" i="4"/>
  <c r="V24" i="4"/>
  <c r="U24" i="4"/>
  <c r="S24" i="4"/>
  <c r="R24" i="4"/>
  <c r="P24" i="4"/>
  <c r="O24" i="4"/>
  <c r="N24" i="4"/>
  <c r="M24" i="4"/>
  <c r="L24" i="4"/>
  <c r="K24" i="4"/>
  <c r="J24" i="4"/>
  <c r="I24" i="4"/>
  <c r="H24" i="4"/>
  <c r="F24" i="4"/>
  <c r="E24" i="4"/>
  <c r="D24" i="4"/>
  <c r="C24" i="4"/>
  <c r="AK23" i="4"/>
  <c r="AJ23" i="4"/>
  <c r="AH23" i="4"/>
  <c r="AG23" i="4"/>
  <c r="AF23" i="4"/>
  <c r="AE23" i="4"/>
  <c r="AD23" i="4"/>
  <c r="AC23" i="4"/>
  <c r="AB23" i="4"/>
  <c r="AA23" i="4"/>
  <c r="Z23" i="4"/>
  <c r="X23" i="4"/>
  <c r="W23" i="4"/>
  <c r="V23" i="4"/>
  <c r="U23" i="4"/>
  <c r="S23" i="4"/>
  <c r="R23" i="4"/>
  <c r="P23" i="4"/>
  <c r="O23" i="4"/>
  <c r="N23" i="4"/>
  <c r="M23" i="4"/>
  <c r="L23" i="4"/>
  <c r="K23" i="4"/>
  <c r="J23" i="4"/>
  <c r="I23" i="4"/>
  <c r="H23" i="4"/>
  <c r="F23" i="4"/>
  <c r="E23" i="4"/>
  <c r="D23" i="4"/>
  <c r="C23" i="4"/>
  <c r="AK22" i="4"/>
  <c r="AJ22" i="4"/>
  <c r="AH22" i="4"/>
  <c r="AG22" i="4"/>
  <c r="AF22" i="4"/>
  <c r="AE22" i="4"/>
  <c r="AD22" i="4"/>
  <c r="AC22" i="4"/>
  <c r="AB22" i="4"/>
  <c r="AA22" i="4"/>
  <c r="Z22" i="4"/>
  <c r="X22" i="4"/>
  <c r="W22" i="4"/>
  <c r="V22" i="4"/>
  <c r="U22" i="4"/>
  <c r="S22" i="4"/>
  <c r="R22" i="4"/>
  <c r="P22" i="4"/>
  <c r="O22" i="4"/>
  <c r="N22" i="4"/>
  <c r="M22" i="4"/>
  <c r="L22" i="4"/>
  <c r="K22" i="4"/>
  <c r="J22" i="4"/>
  <c r="I22" i="4"/>
  <c r="H22" i="4"/>
  <c r="F22" i="4"/>
  <c r="E22" i="4"/>
  <c r="D22" i="4"/>
  <c r="C22" i="4"/>
  <c r="AK21" i="4"/>
  <c r="AJ21" i="4"/>
  <c r="AH21" i="4"/>
  <c r="AG21" i="4"/>
  <c r="AF21" i="4"/>
  <c r="AE21" i="4"/>
  <c r="AD21" i="4"/>
  <c r="AC21" i="4"/>
  <c r="AB21" i="4"/>
  <c r="AA21" i="4"/>
  <c r="Z21" i="4"/>
  <c r="X21" i="4"/>
  <c r="W21" i="4"/>
  <c r="V21" i="4"/>
  <c r="U21" i="4"/>
  <c r="S21" i="4"/>
  <c r="R21" i="4"/>
  <c r="P21" i="4"/>
  <c r="O21" i="4"/>
  <c r="N21" i="4"/>
  <c r="M21" i="4"/>
  <c r="L21" i="4"/>
  <c r="K21" i="4"/>
  <c r="J21" i="4"/>
  <c r="I21" i="4"/>
  <c r="H21" i="4"/>
  <c r="F21" i="4"/>
  <c r="E21" i="4"/>
  <c r="D21" i="4"/>
  <c r="C21" i="4"/>
  <c r="AK20" i="4"/>
  <c r="AJ20" i="4"/>
  <c r="AH20" i="4"/>
  <c r="AG20" i="4"/>
  <c r="AF20" i="4"/>
  <c r="AE20" i="4"/>
  <c r="AD20" i="4"/>
  <c r="AC20" i="4"/>
  <c r="AB20" i="4"/>
  <c r="AA20" i="4"/>
  <c r="Z20" i="4"/>
  <c r="X20" i="4"/>
  <c r="W20" i="4"/>
  <c r="V20" i="4"/>
  <c r="U20" i="4"/>
  <c r="S20" i="4"/>
  <c r="R20" i="4"/>
  <c r="P20" i="4"/>
  <c r="O20" i="4"/>
  <c r="N20" i="4"/>
  <c r="M20" i="4"/>
  <c r="L20" i="4"/>
  <c r="K20" i="4"/>
  <c r="J20" i="4"/>
  <c r="I20" i="4"/>
  <c r="H20" i="4"/>
  <c r="F20" i="4"/>
  <c r="E20" i="4"/>
  <c r="D20" i="4"/>
  <c r="C20" i="4"/>
  <c r="AK19" i="4"/>
  <c r="AJ19" i="4"/>
  <c r="AH19" i="4"/>
  <c r="AG19" i="4"/>
  <c r="AF19" i="4"/>
  <c r="AE19" i="4"/>
  <c r="AD19" i="4"/>
  <c r="AC19" i="4"/>
  <c r="AB19" i="4"/>
  <c r="AA19" i="4"/>
  <c r="Z19" i="4"/>
  <c r="X19" i="4"/>
  <c r="W19" i="4"/>
  <c r="V19" i="4"/>
  <c r="U19" i="4"/>
  <c r="S19" i="4"/>
  <c r="R19" i="4"/>
  <c r="P19" i="4"/>
  <c r="O19" i="4"/>
  <c r="N19" i="4"/>
  <c r="M19" i="4"/>
  <c r="L19" i="4"/>
  <c r="K19" i="4"/>
  <c r="J19" i="4"/>
  <c r="I19" i="4"/>
  <c r="H19" i="4"/>
  <c r="F19" i="4"/>
  <c r="E19" i="4"/>
  <c r="D19" i="4"/>
  <c r="C19" i="4"/>
  <c r="AK18" i="4"/>
  <c r="AJ18" i="4"/>
  <c r="AH18" i="4"/>
  <c r="AG18" i="4"/>
  <c r="AF18" i="4"/>
  <c r="AE18" i="4"/>
  <c r="AD18" i="4"/>
  <c r="AC18" i="4"/>
  <c r="AB18" i="4"/>
  <c r="AA18" i="4"/>
  <c r="Z18" i="4"/>
  <c r="X18" i="4"/>
  <c r="W18" i="4"/>
  <c r="V18" i="4"/>
  <c r="U18" i="4"/>
  <c r="S18" i="4"/>
  <c r="R18" i="4"/>
  <c r="P18" i="4"/>
  <c r="O18" i="4"/>
  <c r="N18" i="4"/>
  <c r="M18" i="4"/>
  <c r="L18" i="4"/>
  <c r="K18" i="4"/>
  <c r="J18" i="4"/>
  <c r="I18" i="4"/>
  <c r="H18" i="4"/>
  <c r="F18" i="4"/>
  <c r="E18" i="4"/>
  <c r="D18" i="4"/>
  <c r="C18" i="4"/>
  <c r="AK17" i="4"/>
  <c r="AJ17" i="4"/>
  <c r="AH17" i="4"/>
  <c r="AG17" i="4"/>
  <c r="AF17" i="4"/>
  <c r="AE17" i="4"/>
  <c r="AD17" i="4"/>
  <c r="AC17" i="4"/>
  <c r="AB17" i="4"/>
  <c r="AA17" i="4"/>
  <c r="Z17" i="4"/>
  <c r="X17" i="4"/>
  <c r="W17" i="4"/>
  <c r="V17" i="4"/>
  <c r="U17" i="4"/>
  <c r="S17" i="4"/>
  <c r="R17" i="4"/>
  <c r="P17" i="4"/>
  <c r="O17" i="4"/>
  <c r="N17" i="4"/>
  <c r="M17" i="4"/>
  <c r="L17" i="4"/>
  <c r="K17" i="4"/>
  <c r="J17" i="4"/>
  <c r="I17" i="4"/>
  <c r="H17" i="4"/>
  <c r="F17" i="4"/>
  <c r="E17" i="4"/>
  <c r="D17" i="4"/>
  <c r="C17" i="4"/>
  <c r="AK16" i="4"/>
  <c r="AJ16" i="4"/>
  <c r="AH16" i="4"/>
  <c r="AG16" i="4"/>
  <c r="AF16" i="4"/>
  <c r="AE16" i="4"/>
  <c r="AD16" i="4"/>
  <c r="AC16" i="4"/>
  <c r="AB16" i="4"/>
  <c r="AA16" i="4"/>
  <c r="Z16" i="4"/>
  <c r="X16" i="4"/>
  <c r="W16" i="4"/>
  <c r="V16" i="4"/>
  <c r="U16" i="4"/>
  <c r="S16" i="4"/>
  <c r="R16" i="4"/>
  <c r="P16" i="4"/>
  <c r="O16" i="4"/>
  <c r="N16" i="4"/>
  <c r="M16" i="4"/>
  <c r="L16" i="4"/>
  <c r="K16" i="4"/>
  <c r="J16" i="4"/>
  <c r="I16" i="4"/>
  <c r="H16" i="4"/>
  <c r="F16" i="4"/>
  <c r="E16" i="4"/>
  <c r="D16" i="4"/>
  <c r="C16" i="4"/>
  <c r="AK15" i="4"/>
  <c r="AJ15" i="4"/>
  <c r="AH15" i="4"/>
  <c r="AG15" i="4"/>
  <c r="AF15" i="4"/>
  <c r="AE15" i="4"/>
  <c r="AD15" i="4"/>
  <c r="AC15" i="4"/>
  <c r="AB15" i="4"/>
  <c r="AA15" i="4"/>
  <c r="Z15" i="4"/>
  <c r="X15" i="4"/>
  <c r="W15" i="4"/>
  <c r="V15" i="4"/>
  <c r="U15" i="4"/>
  <c r="S15" i="4"/>
  <c r="R15" i="4"/>
  <c r="P15" i="4"/>
  <c r="O15" i="4"/>
  <c r="N15" i="4"/>
  <c r="M15" i="4"/>
  <c r="L15" i="4"/>
  <c r="K15" i="4"/>
  <c r="J15" i="4"/>
  <c r="I15" i="4"/>
  <c r="H15" i="4"/>
  <c r="F15" i="4"/>
  <c r="E15" i="4"/>
  <c r="D15" i="4"/>
  <c r="C15" i="4"/>
  <c r="AK14" i="4"/>
  <c r="AJ14" i="4"/>
  <c r="AH14" i="4"/>
  <c r="AG14" i="4"/>
  <c r="AF14" i="4"/>
  <c r="AE14" i="4"/>
  <c r="AD14" i="4"/>
  <c r="AC14" i="4"/>
  <c r="AB14" i="4"/>
  <c r="AA14" i="4"/>
  <c r="Z14" i="4"/>
  <c r="X14" i="4"/>
  <c r="W14" i="4"/>
  <c r="V14" i="4"/>
  <c r="U14" i="4"/>
  <c r="S14" i="4"/>
  <c r="R14" i="4"/>
  <c r="P14" i="4"/>
  <c r="O14" i="4"/>
  <c r="N14" i="4"/>
  <c r="M14" i="4"/>
  <c r="L14" i="4"/>
  <c r="K14" i="4"/>
  <c r="J14" i="4"/>
  <c r="I14" i="4"/>
  <c r="H14" i="4"/>
  <c r="F14" i="4"/>
  <c r="E14" i="4"/>
  <c r="D14" i="4"/>
  <c r="C14" i="4"/>
  <c r="AK13" i="4"/>
  <c r="AJ13" i="4"/>
  <c r="AH13" i="4"/>
  <c r="AG13" i="4"/>
  <c r="AF13" i="4"/>
  <c r="AE13" i="4"/>
  <c r="AD13" i="4"/>
  <c r="AC13" i="4"/>
  <c r="AB13" i="4"/>
  <c r="AA13" i="4"/>
  <c r="Z13" i="4"/>
  <c r="X13" i="4"/>
  <c r="W13" i="4"/>
  <c r="V13" i="4"/>
  <c r="U13" i="4"/>
  <c r="S13" i="4"/>
  <c r="R13" i="4"/>
  <c r="P13" i="4"/>
  <c r="O13" i="4"/>
  <c r="N13" i="4"/>
  <c r="M13" i="4"/>
  <c r="L13" i="4"/>
  <c r="K13" i="4"/>
  <c r="J13" i="4"/>
  <c r="I13" i="4"/>
  <c r="H13" i="4"/>
  <c r="F13" i="4"/>
  <c r="E13" i="4"/>
  <c r="D13" i="4"/>
  <c r="C13" i="4"/>
  <c r="AK12" i="4"/>
  <c r="AJ12" i="4"/>
  <c r="AH12" i="4"/>
  <c r="AG12" i="4"/>
  <c r="AF12" i="4"/>
  <c r="AE12" i="4"/>
  <c r="AD12" i="4"/>
  <c r="AC12" i="4"/>
  <c r="AB12" i="4"/>
  <c r="AA12" i="4"/>
  <c r="Z12" i="4"/>
  <c r="X12" i="4"/>
  <c r="W12" i="4"/>
  <c r="V12" i="4"/>
  <c r="U12" i="4"/>
  <c r="S12" i="4"/>
  <c r="R12" i="4"/>
  <c r="AL12" i="4" s="1"/>
  <c r="P12" i="4"/>
  <c r="O12" i="4"/>
  <c r="N12" i="4"/>
  <c r="M12" i="4"/>
  <c r="L12" i="4"/>
  <c r="K12" i="4"/>
  <c r="J12" i="4"/>
  <c r="I12" i="4"/>
  <c r="H12" i="4"/>
  <c r="F12" i="4"/>
  <c r="E12" i="4"/>
  <c r="D12" i="4"/>
  <c r="C12" i="4"/>
  <c r="AK11" i="4"/>
  <c r="AJ11" i="4"/>
  <c r="AH11" i="4"/>
  <c r="AG11" i="4"/>
  <c r="AF11" i="4"/>
  <c r="AE11" i="4"/>
  <c r="AD11" i="4"/>
  <c r="AC11" i="4"/>
  <c r="AB11" i="4"/>
  <c r="AA11" i="4"/>
  <c r="Z11" i="4"/>
  <c r="X11" i="4"/>
  <c r="W11" i="4"/>
  <c r="V11" i="4"/>
  <c r="U11" i="4"/>
  <c r="S11" i="4"/>
  <c r="R11" i="4"/>
  <c r="P11" i="4"/>
  <c r="O11" i="4"/>
  <c r="N11" i="4"/>
  <c r="M11" i="4"/>
  <c r="L11" i="4"/>
  <c r="K11" i="4"/>
  <c r="J11" i="4"/>
  <c r="I11" i="4"/>
  <c r="H11" i="4"/>
  <c r="F11" i="4"/>
  <c r="E11" i="4"/>
  <c r="D11" i="4"/>
  <c r="C11" i="4"/>
  <c r="AK10" i="4"/>
  <c r="AJ10" i="4"/>
  <c r="AH10" i="4"/>
  <c r="AG10" i="4"/>
  <c r="AF10" i="4"/>
  <c r="AE10" i="4"/>
  <c r="AD10" i="4"/>
  <c r="AC10" i="4"/>
  <c r="AB10" i="4"/>
  <c r="AA10" i="4"/>
  <c r="Z10" i="4"/>
  <c r="X10" i="4"/>
  <c r="W10" i="4"/>
  <c r="V10" i="4"/>
  <c r="U10" i="4"/>
  <c r="S10" i="4"/>
  <c r="R10" i="4"/>
  <c r="P10" i="4"/>
  <c r="O10" i="4"/>
  <c r="N10" i="4"/>
  <c r="M10" i="4"/>
  <c r="L10" i="4"/>
  <c r="K10" i="4"/>
  <c r="J10" i="4"/>
  <c r="I10" i="4"/>
  <c r="H10" i="4"/>
  <c r="F10" i="4"/>
  <c r="E10" i="4"/>
  <c r="D10" i="4"/>
  <c r="C10" i="4"/>
  <c r="AK9" i="4"/>
  <c r="AJ9" i="4"/>
  <c r="AH9" i="4"/>
  <c r="AG9" i="4"/>
  <c r="AF9" i="4"/>
  <c r="AE9" i="4"/>
  <c r="AD9" i="4"/>
  <c r="AC9" i="4"/>
  <c r="AB9" i="4"/>
  <c r="AA9" i="4"/>
  <c r="Z9" i="4"/>
  <c r="X9" i="4"/>
  <c r="W9" i="4"/>
  <c r="V9" i="4"/>
  <c r="U9" i="4"/>
  <c r="S9" i="4"/>
  <c r="R9" i="4"/>
  <c r="P9" i="4"/>
  <c r="O9" i="4"/>
  <c r="N9" i="4"/>
  <c r="M9" i="4"/>
  <c r="L9" i="4"/>
  <c r="K9" i="4"/>
  <c r="J9" i="4"/>
  <c r="I9" i="4"/>
  <c r="H9" i="4"/>
  <c r="F9" i="4"/>
  <c r="E9" i="4"/>
  <c r="D9" i="4"/>
  <c r="C9" i="4"/>
  <c r="AK8" i="4"/>
  <c r="AJ8" i="4"/>
  <c r="AH8" i="4"/>
  <c r="AG8" i="4"/>
  <c r="AF8" i="4"/>
  <c r="AE8" i="4"/>
  <c r="AD8" i="4"/>
  <c r="AC8" i="4"/>
  <c r="AB8" i="4"/>
  <c r="AA8" i="4"/>
  <c r="Z8" i="4"/>
  <c r="X8" i="4"/>
  <c r="W8" i="4"/>
  <c r="V8" i="4"/>
  <c r="U8" i="4"/>
  <c r="S8" i="4"/>
  <c r="R8" i="4"/>
  <c r="P8" i="4"/>
  <c r="O8" i="4"/>
  <c r="N8" i="4"/>
  <c r="M8" i="4"/>
  <c r="L8" i="4"/>
  <c r="K8" i="4"/>
  <c r="J8" i="4"/>
  <c r="I8" i="4"/>
  <c r="H8" i="4"/>
  <c r="F8" i="4"/>
  <c r="E8" i="4"/>
  <c r="D8" i="4"/>
  <c r="C8" i="4"/>
  <c r="AK7" i="4"/>
  <c r="AJ7" i="4"/>
  <c r="AH7" i="4"/>
  <c r="AG7" i="4"/>
  <c r="AF7" i="4"/>
  <c r="AE7" i="4"/>
  <c r="AD7" i="4"/>
  <c r="AC7" i="4"/>
  <c r="AB7" i="4"/>
  <c r="AA7" i="4"/>
  <c r="Z7" i="4"/>
  <c r="X7" i="4"/>
  <c r="W7" i="4"/>
  <c r="V7" i="4"/>
  <c r="U7" i="4"/>
  <c r="S7" i="4"/>
  <c r="R7" i="4"/>
  <c r="P7" i="4"/>
  <c r="O7" i="4"/>
  <c r="N7" i="4"/>
  <c r="M7" i="4"/>
  <c r="L7" i="4"/>
  <c r="K7" i="4"/>
  <c r="J7" i="4"/>
  <c r="I7" i="4"/>
  <c r="H7" i="4"/>
  <c r="F7" i="4"/>
  <c r="E7" i="4"/>
  <c r="D7" i="4"/>
  <c r="C7" i="4"/>
  <c r="AK6" i="4"/>
  <c r="AJ6" i="4"/>
  <c r="AH6" i="4"/>
  <c r="AG6" i="4"/>
  <c r="AF6" i="4"/>
  <c r="AE6" i="4"/>
  <c r="AD6" i="4"/>
  <c r="AC6" i="4"/>
  <c r="AB6" i="4"/>
  <c r="AA6" i="4"/>
  <c r="Z6" i="4"/>
  <c r="X6" i="4"/>
  <c r="W6" i="4"/>
  <c r="V6" i="4"/>
  <c r="U6" i="4"/>
  <c r="S6" i="4"/>
  <c r="R6" i="4"/>
  <c r="P6" i="4"/>
  <c r="O6" i="4"/>
  <c r="N6" i="4"/>
  <c r="M6" i="4"/>
  <c r="L6" i="4"/>
  <c r="K6" i="4"/>
  <c r="J6" i="4"/>
  <c r="I6" i="4"/>
  <c r="H6" i="4"/>
  <c r="F6" i="4"/>
  <c r="E6" i="4"/>
  <c r="D6" i="4"/>
  <c r="C6" i="4"/>
  <c r="AK5" i="4"/>
  <c r="AJ5" i="4"/>
  <c r="AH5" i="4"/>
  <c r="AG5" i="4"/>
  <c r="AF5" i="4"/>
  <c r="AE5" i="4"/>
  <c r="AD5" i="4"/>
  <c r="AC5" i="4"/>
  <c r="AB5" i="4"/>
  <c r="AA5" i="4"/>
  <c r="Z5" i="4"/>
  <c r="X5" i="4"/>
  <c r="W5" i="4"/>
  <c r="V5" i="4"/>
  <c r="U5" i="4"/>
  <c r="S5" i="4"/>
  <c r="R5" i="4"/>
  <c r="P5" i="4"/>
  <c r="O5" i="4"/>
  <c r="N5" i="4"/>
  <c r="M5" i="4"/>
  <c r="L5" i="4"/>
  <c r="K5" i="4"/>
  <c r="J5" i="4"/>
  <c r="I5" i="4"/>
  <c r="H5" i="4"/>
  <c r="F5" i="4"/>
  <c r="E5" i="4"/>
  <c r="D5" i="4"/>
  <c r="C5" i="4"/>
  <c r="AE46" i="3"/>
  <c r="AU35" i="3"/>
  <c r="AC35" i="3"/>
  <c r="AU29" i="3"/>
  <c r="AC29" i="3"/>
  <c r="AU23" i="3"/>
  <c r="AC23" i="3"/>
  <c r="AU17" i="3"/>
  <c r="AC17" i="3"/>
  <c r="AU11" i="3"/>
  <c r="AC11" i="3"/>
  <c r="AA10" i="3"/>
  <c r="AD6" i="3"/>
  <c r="AU5" i="3"/>
  <c r="AC5" i="3"/>
  <c r="CE1" i="3"/>
  <c r="BN1" i="3"/>
  <c r="AW1" i="3"/>
  <c r="AF1" i="3"/>
  <c r="E249" i="2"/>
  <c r="E246" i="2"/>
  <c r="E243" i="2"/>
  <c r="E240" i="2"/>
  <c r="E237" i="2"/>
  <c r="E234" i="2"/>
  <c r="E231" i="2"/>
  <c r="E228" i="2"/>
  <c r="D228" i="2"/>
  <c r="E221" i="2"/>
  <c r="E218" i="2"/>
  <c r="E215" i="2"/>
  <c r="E212" i="2"/>
  <c r="E209" i="2"/>
  <c r="E206" i="2"/>
  <c r="E203" i="2"/>
  <c r="E200" i="2"/>
  <c r="D200" i="2"/>
  <c r="E193" i="2"/>
  <c r="E190" i="2"/>
  <c r="E187" i="2"/>
  <c r="E184" i="2"/>
  <c r="E181" i="2"/>
  <c r="E178" i="2"/>
  <c r="E175" i="2"/>
  <c r="E172" i="2"/>
  <c r="D172" i="2"/>
  <c r="E165" i="2"/>
  <c r="E162" i="2"/>
  <c r="E159" i="2"/>
  <c r="E156" i="2"/>
  <c r="E153" i="2"/>
  <c r="E150" i="2"/>
  <c r="E147" i="2"/>
  <c r="E144" i="2"/>
  <c r="D144" i="2"/>
  <c r="E137" i="2"/>
  <c r="E134" i="2"/>
  <c r="E131" i="2"/>
  <c r="E128" i="2"/>
  <c r="E125" i="2"/>
  <c r="E122" i="2"/>
  <c r="E116" i="2"/>
  <c r="D116" i="2"/>
  <c r="E109" i="2"/>
  <c r="E106" i="2"/>
  <c r="E103" i="2"/>
  <c r="E100" i="2"/>
  <c r="E97" i="2"/>
  <c r="E94" i="2"/>
  <c r="E91" i="2"/>
  <c r="E88" i="2"/>
  <c r="D88" i="2"/>
  <c r="P87" i="2"/>
  <c r="O87" i="2"/>
  <c r="N87" i="2"/>
  <c r="M87" i="2"/>
  <c r="J35" i="1" s="1"/>
  <c r="L87" i="2"/>
  <c r="K87" i="2"/>
  <c r="J87" i="2"/>
  <c r="G35" i="1" s="1"/>
  <c r="I87" i="2"/>
  <c r="H87" i="2"/>
  <c r="F87" i="2"/>
  <c r="C35" i="1" s="1"/>
  <c r="O85" i="2"/>
  <c r="M85" i="2"/>
  <c r="K85" i="2"/>
  <c r="F85" i="2"/>
  <c r="D79" i="2"/>
  <c r="AA11" i="3" s="1"/>
  <c r="D78" i="2"/>
  <c r="D77" i="2"/>
  <c r="D76" i="2"/>
  <c r="D75" i="2"/>
  <c r="D74" i="2"/>
  <c r="D73" i="2"/>
  <c r="D72" i="2"/>
  <c r="B61" i="2"/>
  <c r="D60" i="2"/>
  <c r="D57" i="2"/>
  <c r="D54" i="2"/>
  <c r="B53" i="2"/>
  <c r="D51" i="2"/>
  <c r="D48" i="2"/>
  <c r="D45" i="2"/>
  <c r="B44" i="2"/>
  <c r="D42" i="2"/>
  <c r="D39" i="2"/>
  <c r="B37" i="2"/>
  <c r="U4" i="2"/>
  <c r="T4" i="2"/>
  <c r="S4" i="2"/>
  <c r="R4" i="2"/>
  <c r="Q4" i="2"/>
  <c r="P4" i="2"/>
  <c r="O4" i="2"/>
  <c r="N4" i="2"/>
  <c r="M4" i="2"/>
  <c r="L4" i="2"/>
  <c r="J4" i="2"/>
  <c r="I4" i="2"/>
  <c r="H4" i="2"/>
  <c r="G4" i="2"/>
  <c r="C53" i="1"/>
  <c r="C52" i="1"/>
  <c r="C51" i="1"/>
  <c r="B51" i="1"/>
  <c r="C50" i="1"/>
  <c r="C49" i="1"/>
  <c r="C48" i="1"/>
  <c r="B48" i="1"/>
  <c r="C47" i="1"/>
  <c r="C46" i="1"/>
  <c r="C45" i="1"/>
  <c r="B45" i="1"/>
  <c r="C44" i="1"/>
  <c r="C43" i="1"/>
  <c r="C42" i="1"/>
  <c r="B42" i="1"/>
  <c r="C41" i="1"/>
  <c r="C40" i="1"/>
  <c r="C39" i="1"/>
  <c r="B39" i="1"/>
  <c r="C38" i="1"/>
  <c r="C37" i="1"/>
  <c r="C36" i="1"/>
  <c r="B36" i="1"/>
  <c r="O35" i="1"/>
  <c r="N35" i="1"/>
  <c r="M35" i="1"/>
  <c r="L35" i="1"/>
  <c r="K35" i="1"/>
  <c r="I35" i="1"/>
  <c r="H35" i="1"/>
  <c r="F35" i="1"/>
  <c r="E35" i="1"/>
  <c r="N33" i="1"/>
  <c r="L33" i="1"/>
  <c r="J33" i="1"/>
  <c r="H33" i="1"/>
  <c r="C33" i="1"/>
  <c r="C32" i="1"/>
  <c r="C15" i="1"/>
  <c r="S8" i="1"/>
  <c r="R8" i="1"/>
  <c r="Q8" i="1"/>
  <c r="P8" i="1"/>
  <c r="O8" i="1"/>
  <c r="N8" i="1"/>
  <c r="M8" i="1"/>
  <c r="L8" i="1"/>
  <c r="K8" i="1"/>
  <c r="J8" i="1"/>
  <c r="H8" i="1"/>
  <c r="G8" i="1"/>
  <c r="F8" i="1"/>
  <c r="E8" i="1"/>
  <c r="C5" i="1"/>
  <c r="FB5" i="4" a="1"/>
  <c r="ER5" i="6" a="1"/>
  <c r="ER5" i="8" a="1"/>
  <c r="EV5" i="9" a="1"/>
  <c r="EX5" i="7" a="1"/>
  <c r="EZ5" i="4" a="1"/>
  <c r="FB5" i="8" a="1"/>
  <c r="EV5" i="11" a="1"/>
  <c r="FB5" i="11" a="1"/>
  <c r="EX5" i="11" a="1"/>
  <c r="FB5" i="6" a="1"/>
  <c r="EX5" i="8" a="1"/>
  <c r="FB5" i="9" a="1"/>
  <c r="EV5" i="10" a="1"/>
  <c r="ET5" i="10" a="1"/>
  <c r="ET5" i="6" a="1"/>
  <c r="EZ5" i="6" a="1"/>
  <c r="EV5" i="4" a="1"/>
  <c r="ER5" i="5" a="1"/>
  <c r="EV5" i="5" a="1"/>
  <c r="EX5" i="4" a="1"/>
  <c r="EV5" i="7" a="1"/>
  <c r="ER5" i="11" a="1"/>
  <c r="ET5" i="11" a="1"/>
  <c r="EX5" i="6" a="1"/>
  <c r="ER5" i="4" a="1"/>
  <c r="EV5" i="6" a="1"/>
  <c r="EZ5" i="7" a="1"/>
  <c r="EZ5" i="10" a="1"/>
  <c r="ET5" i="7" a="1"/>
  <c r="ER5" i="7" a="1"/>
  <c r="EZ5" i="9" a="1"/>
  <c r="ET5" i="5" a="1"/>
  <c r="EX5" i="9" a="1"/>
  <c r="EZ5" i="8" a="1"/>
  <c r="ET5" i="4" a="1"/>
  <c r="EX5" i="5" a="1"/>
  <c r="EV5" i="8" a="1"/>
  <c r="ET5" i="8" a="1"/>
  <c r="FB5" i="10" a="1"/>
  <c r="FB5" i="5" a="1"/>
  <c r="FB5" i="7" a="1"/>
  <c r="ER5" i="10" a="1"/>
  <c r="EZ5" i="11" a="1"/>
  <c r="EX5" i="10" a="1"/>
  <c r="EZ5" i="5" a="1"/>
  <c r="ER5" i="9" a="1"/>
  <c r="ET5" i="9" a="1"/>
  <c r="AT33" i="8" a="1"/>
  <c r="AW23" i="9" a="1"/>
  <c r="AT21" i="9" a="1"/>
  <c r="AX35" i="6" a="1"/>
  <c r="AQ11" i="6" a="1"/>
  <c r="AQ5" i="5" a="1"/>
  <c r="AX9" i="9" a="1"/>
  <c r="AT15" i="9" a="1"/>
  <c r="AT31" i="8" a="1"/>
  <c r="AY11" i="6" a="1"/>
  <c r="AP23" i="10" a="1"/>
  <c r="AV35" i="11" a="1"/>
  <c r="AX37" i="11" a="1"/>
  <c r="AP21" i="9" a="1"/>
  <c r="AP11" i="5" a="1"/>
  <c r="AU29" i="11" a="1"/>
  <c r="AV33" i="7" a="1"/>
  <c r="DE5" i="10" a="1"/>
  <c r="AZ33" i="7" a="1"/>
  <c r="AZ17" i="4" a="1"/>
  <c r="AW29" i="8" a="1"/>
  <c r="AX11" i="9" a="1"/>
  <c r="AR17" i="10" a="1"/>
  <c r="AX37" i="9" a="1"/>
  <c r="AT5" i="11" a="1"/>
  <c r="AP5" i="4" a="1"/>
  <c r="AZ35" i="6" a="1"/>
  <c r="AT19" i="7" a="1"/>
  <c r="DO5" i="8" a="1"/>
  <c r="AP5" i="6" a="1"/>
  <c r="AZ15" i="11" a="1"/>
  <c r="AZ7" i="11" a="1"/>
  <c r="AQ29" i="10" a="1"/>
  <c r="AW17" i="4" a="1"/>
  <c r="AZ5" i="5" a="1"/>
  <c r="AX23" i="4" a="1"/>
  <c r="AV11" i="7" a="1"/>
  <c r="AV9" i="7" a="1"/>
  <c r="AS11" i="11" a="1"/>
  <c r="AV31" i="8" a="1"/>
  <c r="AQ17" i="8" a="1"/>
  <c r="AT27" i="10" a="1"/>
  <c r="AP5" i="5" a="1"/>
  <c r="AW29" i="4" a="1"/>
  <c r="AR35" i="6" a="1"/>
  <c r="AZ23" i="6" a="1"/>
  <c r="AZ7" i="5" a="1"/>
  <c r="AZ35" i="9" a="1"/>
  <c r="AZ13" i="7" a="1"/>
  <c r="AT7" i="9" a="1"/>
  <c r="AV19" i="9" a="1"/>
  <c r="BA35" i="11" a="1"/>
  <c r="AP29" i="4" a="1"/>
  <c r="AR11" i="5" a="1"/>
  <c r="AT25" i="10" a="1"/>
  <c r="AX31" i="5" a="1"/>
  <c r="BA29" i="7" a="1"/>
  <c r="AZ35" i="5" a="1"/>
  <c r="AZ21" i="4" a="1"/>
  <c r="AV13" i="5" a="1"/>
  <c r="AT39" i="8" a="1"/>
  <c r="AX29" i="8" a="1"/>
  <c r="AP27" i="4" a="1"/>
  <c r="AP13" i="4" a="1"/>
  <c r="AV13" i="6" a="1"/>
  <c r="AY11" i="5" a="1"/>
  <c r="AP21" i="4" a="1"/>
  <c r="AP15" i="6" a="1"/>
  <c r="AT13" i="4" a="1"/>
  <c r="BA11" i="5" a="1"/>
  <c r="AS23" i="6" a="1"/>
  <c r="BA35" i="4" a="1"/>
  <c r="AZ23" i="9" a="1"/>
  <c r="AX19" i="4" a="1"/>
  <c r="DQ5" i="11" a="1"/>
  <c r="AV13" i="4" a="1"/>
  <c r="AX7" i="8" a="1"/>
  <c r="AS29" i="7" a="1"/>
  <c r="AX17" i="6" a="1"/>
  <c r="AV9" i="4" a="1"/>
  <c r="AV31" i="5" a="1"/>
  <c r="AX15" i="4" a="1"/>
  <c r="AR5" i="6" a="1"/>
  <c r="AP21" i="11" a="1"/>
  <c r="AV15" i="4" a="1"/>
  <c r="BA17" i="6" a="1"/>
  <c r="AZ27" i="6" a="1"/>
  <c r="AV13" i="7" a="1"/>
  <c r="AT7" i="8" a="1"/>
  <c r="AX31" i="6" a="1"/>
  <c r="AP19" i="6" a="1"/>
  <c r="AT11" i="5" a="1"/>
  <c r="AZ11" i="5" a="1"/>
  <c r="AP27" i="7" a="1"/>
  <c r="AX13" i="6" a="1"/>
  <c r="AZ19" i="5" a="1"/>
  <c r="AX39" i="7" a="1"/>
  <c r="AP31" i="5" a="1"/>
  <c r="AZ19" i="8" a="1"/>
  <c r="AX37" i="7" a="1"/>
  <c r="AT21" i="7" a="1"/>
  <c r="AX13" i="10" a="1"/>
  <c r="AP7" i="11" a="1"/>
  <c r="AZ11" i="11" a="1"/>
  <c r="AT17" i="7" a="1"/>
  <c r="AT33" i="11" a="1"/>
  <c r="AU35" i="6" a="1"/>
  <c r="AX9" i="7" a="1"/>
  <c r="AP17" i="5" a="1"/>
  <c r="BA23" i="5" a="1"/>
  <c r="AU11" i="4" a="1"/>
  <c r="AX35" i="5" a="1"/>
  <c r="AV5" i="11" a="1"/>
  <c r="AZ29" i="10" a="1"/>
  <c r="AX15" i="11" a="1"/>
  <c r="AX25" i="11" a="1"/>
  <c r="AT29" i="11" a="1"/>
  <c r="AU5" i="4" a="1"/>
  <c r="AT9" i="8" a="1"/>
  <c r="AX9" i="5" a="1"/>
  <c r="BA5" i="4" a="1"/>
  <c r="AP31" i="11" a="1"/>
  <c r="AT9" i="10" a="1"/>
  <c r="AV11" i="11" a="1"/>
  <c r="AP19" i="10" a="1"/>
  <c r="AQ11" i="11" a="1"/>
  <c r="BA29" i="10" a="1"/>
  <c r="AP11" i="8" a="1"/>
  <c r="AW35" i="8" a="1"/>
  <c r="AP27" i="6" a="1"/>
  <c r="AR17" i="9" a="1"/>
  <c r="AV9" i="11" a="1"/>
  <c r="AR23" i="11" a="1"/>
  <c r="AP25" i="10" a="1"/>
  <c r="AR5" i="9" a="1"/>
  <c r="AT11" i="9" a="1"/>
  <c r="AT33" i="5" a="1"/>
  <c r="DK5" i="5" a="1"/>
  <c r="AX35" i="10" a="1"/>
  <c r="DK5" i="7" a="1"/>
  <c r="AY29" i="9" a="1"/>
  <c r="AX11" i="4" a="1"/>
  <c r="BA17" i="10" a="1"/>
  <c r="AX11" i="11" a="1"/>
  <c r="AT13" i="6" a="1"/>
  <c r="AP33" i="10" a="1"/>
  <c r="AP19" i="8" a="1"/>
  <c r="AP25" i="9" a="1"/>
  <c r="AV33" i="10" a="1"/>
  <c r="BA17" i="7" a="1"/>
  <c r="AT5" i="7" a="1"/>
  <c r="AS5" i="7" a="1"/>
  <c r="AX27" i="6" a="1"/>
  <c r="AW5" i="10" a="1"/>
  <c r="AV35" i="6" a="1"/>
  <c r="AT39" i="4" a="1"/>
  <c r="AP15" i="10" a="1"/>
  <c r="AV37" i="5" a="1"/>
  <c r="AP21" i="8" a="1"/>
  <c r="AZ25" i="7" a="1"/>
  <c r="AS29" i="4" a="1"/>
  <c r="AT5" i="5" a="1"/>
  <c r="AX25" i="5" a="1"/>
  <c r="AP31" i="6" a="1"/>
  <c r="AT9" i="4" a="1"/>
  <c r="AX33" i="9" a="1"/>
  <c r="AZ23" i="8" a="1"/>
  <c r="AP15" i="8" a="1"/>
  <c r="AZ31" i="6" a="1"/>
  <c r="AY35" i="7" a="1"/>
  <c r="AZ17" i="5" a="1"/>
  <c r="BA11" i="7" a="1"/>
  <c r="AX25" i="4" a="1"/>
  <c r="BA35" i="5" a="1"/>
  <c r="AV21" i="7" a="1"/>
  <c r="AZ33" i="5" a="1"/>
  <c r="AX19" i="5" a="1"/>
  <c r="AV15" i="5" a="1"/>
  <c r="AW11" i="9" a="1"/>
  <c r="AT39" i="5" a="1"/>
  <c r="AZ21" i="8" a="1"/>
  <c r="AQ23" i="9" a="1"/>
  <c r="AP27" i="10" a="1"/>
  <c r="AP25" i="6" a="1"/>
  <c r="BA11" i="4" a="1"/>
  <c r="AX13" i="9" a="1"/>
  <c r="AW35" i="7" a="1"/>
  <c r="DK5" i="4" a="1"/>
  <c r="AU11" i="10" a="1"/>
  <c r="AZ21" i="10" a="1"/>
  <c r="AW17" i="11" a="1"/>
  <c r="AW35" i="11" a="1"/>
  <c r="AT13" i="10" a="1"/>
  <c r="AZ33" i="10" a="1"/>
  <c r="AT9" i="9" a="1"/>
  <c r="AY17" i="5" a="1"/>
  <c r="AW17" i="9" a="1"/>
  <c r="AP5" i="10" a="1"/>
  <c r="AV23" i="7" a="1"/>
  <c r="AV7" i="11" a="1"/>
  <c r="AP25" i="4" a="1"/>
  <c r="AZ33" i="11" a="1"/>
  <c r="DO5" i="10" a="1"/>
  <c r="DK5" i="9" a="1"/>
  <c r="AP13" i="8" a="1"/>
  <c r="AU35" i="8" a="1"/>
  <c r="AV29" i="9" a="1"/>
  <c r="AP35" i="5" a="1"/>
  <c r="AZ39" i="10" a="1"/>
  <c r="BA11" i="9" a="1"/>
  <c r="AU35" i="5" a="1"/>
  <c r="AX15" i="7" a="1"/>
  <c r="DH5" i="4" a="1"/>
  <c r="DQ5" i="5" a="1"/>
  <c r="AP11" i="7" a="1"/>
  <c r="AZ17" i="6" a="1"/>
  <c r="AV21" i="4" a="1"/>
  <c r="AT29" i="8" a="1"/>
  <c r="AV25" i="7" a="1"/>
  <c r="AR35" i="4" a="1"/>
  <c r="BA11" i="11" a="1"/>
  <c r="AQ23" i="6" a="1"/>
  <c r="AV17" i="8" a="1"/>
  <c r="AX15" i="5" a="1"/>
  <c r="AQ23" i="7" a="1"/>
  <c r="AT31" i="7" a="1"/>
  <c r="AT17" i="8" a="1"/>
  <c r="AQ29" i="8" a="1"/>
  <c r="AQ5" i="8" a="1"/>
  <c r="AU35" i="4" a="1"/>
  <c r="AP25" i="11" a="1"/>
  <c r="AW29" i="6" a="1"/>
  <c r="AP33" i="4" a="1"/>
  <c r="AP33" i="11" a="1"/>
  <c r="AZ39" i="6" a="1"/>
  <c r="AX13" i="4" a="1"/>
  <c r="AX29" i="7" a="1"/>
  <c r="AV39" i="11" a="1"/>
  <c r="AT17" i="6" a="1"/>
  <c r="AZ11" i="6" a="1"/>
  <c r="BA5" i="5" a="1"/>
  <c r="AP39" i="5" a="1"/>
  <c r="AY17" i="11" a="1"/>
  <c r="AP23" i="7" a="1"/>
  <c r="AW23" i="10" a="1"/>
  <c r="AV11" i="9" a="1"/>
  <c r="AY35" i="5" a="1"/>
  <c r="AX33" i="7" a="1"/>
  <c r="AZ25" i="6" a="1"/>
  <c r="AY29" i="5" a="1"/>
  <c r="AV37" i="9" a="1"/>
  <c r="DM5" i="8" a="1"/>
  <c r="AX27" i="8" a="1"/>
  <c r="DE5" i="7" a="1"/>
  <c r="AX19" i="9" a="1"/>
  <c r="DM5" i="10" a="1"/>
  <c r="AX23" i="9" a="1"/>
  <c r="AS5" i="6" a="1"/>
  <c r="AZ5" i="9" a="1"/>
  <c r="AY35" i="10" a="1"/>
  <c r="BA5" i="8" a="1"/>
  <c r="AV39" i="9" a="1"/>
  <c r="AT23" i="11" a="1"/>
  <c r="AV7" i="4" a="1"/>
  <c r="AV13" i="10" a="1"/>
  <c r="AV29" i="10" a="1"/>
  <c r="AV31" i="7" a="1"/>
  <c r="AU23" i="11" a="1"/>
  <c r="AZ17" i="9" a="1"/>
  <c r="AV17" i="9" a="1"/>
  <c r="AV31" i="4" a="1"/>
  <c r="AR17" i="11" a="1"/>
  <c r="AP7" i="10" a="1"/>
  <c r="AR23" i="4" a="1"/>
  <c r="AR17" i="6" a="1"/>
  <c r="AZ23" i="11" a="1"/>
  <c r="AU35" i="11" a="1"/>
  <c r="AX11" i="6" a="1"/>
  <c r="AP29" i="8" a="1"/>
  <c r="AW5" i="8" a="1"/>
  <c r="AX31" i="9" a="1"/>
  <c r="DK5" i="8" a="1"/>
  <c r="AZ7" i="9" a="1"/>
  <c r="AT37" i="4" a="1"/>
  <c r="AX21" i="4" a="1"/>
  <c r="AU23" i="6" a="1"/>
  <c r="AP27" i="11" a="1"/>
  <c r="AP17" i="11" a="1"/>
  <c r="AX5" i="7" a="1"/>
  <c r="AZ27" i="4" a="1"/>
  <c r="AW5" i="4" a="1"/>
  <c r="AT13" i="7" a="1"/>
  <c r="AQ17" i="5" a="1"/>
  <c r="AZ19" i="7" a="1"/>
  <c r="AP39" i="7" a="1"/>
  <c r="AT31" i="4" a="1"/>
  <c r="AT35" i="11" a="1"/>
  <c r="AV7" i="5" a="1"/>
  <c r="AT37" i="11" a="1"/>
  <c r="AZ25" i="8" a="1"/>
  <c r="AX15" i="10" a="1"/>
  <c r="AT15" i="11" a="1"/>
  <c r="AV39" i="6" a="1"/>
  <c r="AS11" i="4" a="1"/>
  <c r="AS35" i="7" a="1"/>
  <c r="AY11" i="7" a="1"/>
  <c r="BA23" i="4" a="1"/>
  <c r="AZ39" i="7" a="1"/>
  <c r="AZ13" i="8" a="1"/>
  <c r="AT13" i="5" a="1"/>
  <c r="AS11" i="5" a="1"/>
  <c r="AP39" i="4" a="1"/>
  <c r="AY29" i="10" a="1"/>
  <c r="AU11" i="11" a="1"/>
  <c r="AY11" i="4" a="1"/>
  <c r="AZ21" i="5" a="1"/>
  <c r="AW29" i="5" a="1"/>
  <c r="AY29" i="4" a="1"/>
  <c r="AT5" i="6" a="1"/>
  <c r="AR23" i="6" a="1"/>
  <c r="AX25" i="7" a="1"/>
  <c r="AZ7" i="4" a="1"/>
  <c r="AU11" i="5" a="1"/>
  <c r="AP37" i="8" a="1"/>
  <c r="AS29" i="8" a="1"/>
  <c r="AX7" i="6" a="1"/>
  <c r="AU29" i="8" a="1"/>
  <c r="DM5" i="11" a="1"/>
  <c r="AP7" i="7" a="1"/>
  <c r="AW17" i="6" a="1"/>
  <c r="AV19" i="10" a="1"/>
  <c r="AZ29" i="11" a="1"/>
  <c r="AS5" i="8" a="1"/>
  <c r="AP35" i="11" a="1"/>
  <c r="AV21" i="11" a="1"/>
  <c r="AT17" i="9" a="1"/>
  <c r="AZ25" i="9" a="1"/>
  <c r="DK5" i="6" a="1"/>
  <c r="AZ11" i="10" a="1"/>
  <c r="AZ13" i="4" a="1"/>
  <c r="AQ23" i="8" a="1"/>
  <c r="AT27" i="11" a="1"/>
  <c r="AP5" i="11" a="1"/>
  <c r="AV5" i="10" a="1"/>
  <c r="AS17" i="8" a="1"/>
  <c r="AZ29" i="5" a="1"/>
  <c r="AV39" i="8" a="1"/>
  <c r="AP23" i="11" a="1"/>
  <c r="AU23" i="10" a="1"/>
  <c r="AY35" i="8" a="1"/>
  <c r="DM5" i="5" a="1"/>
  <c r="AP31" i="9" a="1"/>
  <c r="AR35" i="8" a="1"/>
  <c r="AU17" i="7" a="1"/>
  <c r="AZ9" i="10" a="1"/>
  <c r="AS5" i="9" a="1"/>
  <c r="AT23" i="5" a="1"/>
  <c r="AV23" i="9" a="1"/>
  <c r="AP29" i="5" a="1"/>
  <c r="BA5" i="6" a="1"/>
  <c r="AZ7" i="10" a="1"/>
  <c r="AY5" i="4" a="1"/>
  <c r="AP17" i="9" a="1"/>
  <c r="AS17" i="11" a="1"/>
  <c r="AQ11" i="8" a="1"/>
  <c r="AU5" i="5" a="1"/>
  <c r="AU5" i="7" a="1"/>
  <c r="BA35" i="7" a="1"/>
  <c r="AZ19" i="11" a="1"/>
  <c r="AX31" i="11" a="1"/>
  <c r="AZ17" i="11" a="1"/>
  <c r="AT39" i="11" a="1"/>
  <c r="AY35" i="4" a="1"/>
  <c r="AV37" i="6" a="1"/>
  <c r="AX29" i="10" a="1"/>
  <c r="AY11" i="9" a="1"/>
  <c r="AV11" i="4" a="1"/>
  <c r="AQ29" i="7" a="1"/>
  <c r="AV33" i="8" a="1"/>
  <c r="AV17" i="5" a="1"/>
  <c r="AQ35" i="10" a="1"/>
  <c r="AP11" i="4" a="1"/>
  <c r="AP23" i="6" a="1"/>
  <c r="AP13" i="6" a="1"/>
  <c r="AP17" i="7" a="1"/>
  <c r="AT19" i="8" a="1"/>
  <c r="AY17" i="4" a="1"/>
  <c r="AT31" i="9" a="1"/>
  <c r="AT7" i="5" a="1"/>
  <c r="AT15" i="7" a="1"/>
  <c r="BA17" i="8" a="1"/>
  <c r="AT13" i="8" a="1"/>
  <c r="AX31" i="4" a="1"/>
  <c r="AP13" i="7" a="1"/>
  <c r="AW17" i="8" a="1"/>
  <c r="AZ11" i="4" a="1"/>
  <c r="AV21" i="8" a="1"/>
  <c r="AT5" i="4" a="1"/>
  <c r="AV11" i="6" a="1"/>
  <c r="AU35" i="10" a="1"/>
  <c r="AZ37" i="7" a="1"/>
  <c r="AU17" i="9" a="1"/>
  <c r="AX23" i="11" a="1"/>
  <c r="AV27" i="11" a="1"/>
  <c r="AT29" i="9" a="1"/>
  <c r="AR35" i="7" a="1"/>
  <c r="AP35" i="6" a="1"/>
  <c r="BA11" i="8" a="1"/>
  <c r="AP15" i="9" a="1"/>
  <c r="AQ5" i="10" a="1"/>
  <c r="AX15" i="6" a="1"/>
  <c r="BA17" i="11" a="1"/>
  <c r="AT27" i="4" a="1"/>
  <c r="AV17" i="11" a="1"/>
  <c r="AS11" i="9" a="1"/>
  <c r="AZ5" i="11" a="1"/>
  <c r="DK5" i="10" a="1"/>
  <c r="AX31" i="10" a="1"/>
  <c r="AT23" i="6" a="1"/>
  <c r="BA5" i="9" a="1"/>
  <c r="AQ17" i="10" a="1"/>
  <c r="DO5" i="11" a="1"/>
  <c r="AV27" i="4" a="1"/>
  <c r="AV23" i="4" a="1"/>
  <c r="AP17" i="10" a="1"/>
  <c r="AT19" i="9" a="1"/>
  <c r="AU29" i="6" a="1"/>
  <c r="AX5" i="8" a="1"/>
  <c r="AW23" i="4" a="1"/>
  <c r="AV33" i="6" a="1"/>
  <c r="DM5" i="7" a="1"/>
  <c r="AT29" i="5" a="1"/>
  <c r="AZ9" i="5" a="1"/>
  <c r="AZ27" i="5" a="1"/>
  <c r="AT9" i="5" a="1"/>
  <c r="AY23" i="9" a="1"/>
  <c r="AV31" i="9" a="1"/>
  <c r="AZ37" i="6" a="1"/>
  <c r="BA17" i="5" a="1"/>
  <c r="AV37" i="8" a="1"/>
  <c r="AT19" i="10" a="1"/>
  <c r="AW35" i="6" a="1"/>
  <c r="AT13" i="11" a="1"/>
  <c r="AQ17" i="9" a="1"/>
  <c r="AY11" i="10" a="1"/>
  <c r="DQ5" i="7" a="1"/>
  <c r="AT35" i="9" a="1"/>
  <c r="AV35" i="4" a="1"/>
  <c r="AT19" i="4" a="1"/>
  <c r="AU11" i="7" a="1"/>
  <c r="AR35" i="10" a="1"/>
  <c r="AT23" i="10" a="1"/>
  <c r="AQ11" i="7" a="1"/>
  <c r="AT15" i="10" a="1"/>
  <c r="AZ29" i="9" a="1"/>
  <c r="AT31" i="11" a="1"/>
  <c r="AT11" i="11" a="1"/>
  <c r="AT11" i="4" a="1"/>
  <c r="AS35" i="5" a="1"/>
  <c r="AV29" i="8" a="1"/>
  <c r="AS5" i="11" a="1"/>
  <c r="AX39" i="8" a="1"/>
  <c r="BA29" i="4" a="1"/>
  <c r="AP37" i="5" a="1"/>
  <c r="AX9" i="11" a="1"/>
  <c r="AQ11" i="9" a="1"/>
  <c r="AZ31" i="11" a="1"/>
  <c r="AY35" i="9" a="1"/>
  <c r="AV5" i="9" a="1"/>
  <c r="AQ23" i="5" a="1"/>
  <c r="AZ27" i="8" a="1"/>
  <c r="AY5" i="9" a="1"/>
  <c r="BA11" i="10" a="1"/>
  <c r="AP17" i="4" a="1"/>
  <c r="AW35" i="5" a="1"/>
  <c r="AX25" i="10" a="1"/>
  <c r="AX39" i="6" a="1"/>
  <c r="AZ25" i="5" a="1"/>
  <c r="AP27" i="5" a="1"/>
  <c r="AP7" i="6" a="1"/>
  <c r="AX23" i="6" a="1"/>
  <c r="AY11" i="11" a="1"/>
  <c r="AZ5" i="8" a="1"/>
  <c r="AZ15" i="7" a="1"/>
  <c r="AT37" i="10" a="1"/>
  <c r="AV9" i="9" a="1"/>
  <c r="AZ31" i="8" a="1"/>
  <c r="AV25" i="9" a="1"/>
  <c r="AZ15" i="8" a="1"/>
  <c r="AX13" i="7" a="1"/>
  <c r="AP7" i="4" a="1"/>
  <c r="AT15" i="5" a="1"/>
  <c r="AX11" i="5" a="1"/>
  <c r="AX29" i="11" a="1"/>
  <c r="AW17" i="10" a="1"/>
  <c r="AX11" i="10" a="1"/>
  <c r="AR17" i="5" a="1"/>
  <c r="AV15" i="11" a="1"/>
  <c r="AU11" i="6" a="1"/>
  <c r="AX27" i="9" a="1"/>
  <c r="DH5" i="9" a="1"/>
  <c r="AV35" i="10" a="1"/>
  <c r="AZ37" i="10" a="1"/>
  <c r="AX37" i="6" a="1"/>
  <c r="AV29" i="6" a="1"/>
  <c r="AT7" i="6" a="1"/>
  <c r="AU23" i="7" a="1"/>
  <c r="AX35" i="9" a="1"/>
  <c r="AX17" i="10" a="1"/>
  <c r="DE5" i="6" a="1"/>
  <c r="AW11" i="11" a="1"/>
  <c r="AY17" i="10" a="1"/>
  <c r="AR29" i="10" a="1"/>
  <c r="AU11" i="8" a="1"/>
  <c r="AV27" i="7" a="1"/>
  <c r="AZ5" i="4" a="1"/>
  <c r="AX7" i="11" a="1"/>
  <c r="AU17" i="8" a="1"/>
  <c r="AT27" i="9" a="1"/>
  <c r="AP37" i="7" a="1"/>
  <c r="AU5" i="6" a="1"/>
  <c r="AU11" i="9" a="1"/>
  <c r="DE5" i="8" a="1"/>
  <c r="AZ35" i="7" a="1"/>
  <c r="AV31" i="10" a="1"/>
  <c r="AX33" i="11" a="1"/>
  <c r="AT39" i="6" a="1"/>
  <c r="AV37" i="7" a="1"/>
  <c r="BA29" i="9" a="1"/>
  <c r="DO5" i="7" a="1"/>
  <c r="AZ25" i="11" a="1"/>
  <c r="AV33" i="5" a="1"/>
  <c r="AQ23" i="11" a="1"/>
  <c r="AX23" i="5" a="1"/>
  <c r="AP19" i="4" a="1"/>
  <c r="AW17" i="7" a="1"/>
  <c r="AT15" i="6" a="1"/>
  <c r="AX15" i="8" a="1"/>
  <c r="AS23" i="10" a="1"/>
  <c r="AP33" i="9" a="1"/>
  <c r="AY5" i="5" a="1"/>
  <c r="AQ35" i="7" a="1"/>
  <c r="AT25" i="8" a="1"/>
  <c r="AT23" i="4" a="1"/>
  <c r="AV23" i="6" a="1"/>
  <c r="AV39" i="7" a="1"/>
  <c r="AP25" i="5" a="1"/>
  <c r="AV7" i="7" a="1"/>
  <c r="AX11" i="7" a="1"/>
  <c r="AZ7" i="6" a="1"/>
  <c r="AZ19" i="4" a="1"/>
  <c r="AT5" i="10" a="1"/>
  <c r="AZ21" i="7" a="1"/>
  <c r="AS23" i="9" a="1"/>
  <c r="AQ35" i="5" a="1"/>
  <c r="AW5" i="6" a="1"/>
  <c r="AT7" i="7" a="1"/>
  <c r="BA11" i="6" a="1"/>
  <c r="AS23" i="7" a="1"/>
  <c r="AZ5" i="7" a="1"/>
  <c r="AY5" i="6" a="1"/>
  <c r="AV35" i="5" a="1"/>
  <c r="AZ5" i="6" a="1"/>
  <c r="AU29" i="4" a="1"/>
  <c r="AS5" i="5" a="1"/>
  <c r="AZ5" i="10" a="1"/>
  <c r="AT9" i="11" a="1"/>
  <c r="AP7" i="9" a="1"/>
  <c r="AZ11" i="8" a="1"/>
  <c r="BA23" i="6" a="1"/>
  <c r="AR29" i="6" a="1"/>
  <c r="AT25" i="11" a="1"/>
  <c r="AP37" i="11" a="1"/>
  <c r="AX21" i="7" a="1"/>
  <c r="AS17" i="10" a="1"/>
  <c r="AP25" i="8" a="1"/>
  <c r="AW29" i="11" a="1"/>
  <c r="AW29" i="9" a="1"/>
  <c r="AP11" i="10" a="1"/>
  <c r="AY23" i="6" a="1"/>
  <c r="AT11" i="10" a="1"/>
  <c r="AT35" i="10" a="1"/>
  <c r="AQ29" i="11" a="1"/>
  <c r="AZ11" i="7" a="1"/>
  <c r="AT27" i="8" a="1"/>
  <c r="AX27" i="5" a="1"/>
  <c r="AX39" i="9" a="1"/>
  <c r="AZ7" i="8" a="1"/>
  <c r="AV21" i="10" a="1"/>
  <c r="AV11" i="8" a="1"/>
  <c r="AR35" i="9" a="1"/>
  <c r="AS17" i="5" a="1"/>
  <c r="DQ5" i="9" a="1"/>
  <c r="AZ17" i="7" a="1"/>
  <c r="AT35" i="7" a="1"/>
  <c r="AZ35" i="11" a="1"/>
  <c r="AQ5" i="4" a="1"/>
  <c r="AZ19" i="9" a="1"/>
  <c r="AR35" i="5" a="1"/>
  <c r="AT17" i="4" a="1"/>
  <c r="AQ11" i="4" a="1"/>
  <c r="AZ23" i="4" a="1"/>
  <c r="BA23" i="9" a="1"/>
  <c r="AX39" i="11" a="1"/>
  <c r="AT25" i="6" a="1"/>
  <c r="AY23" i="5" a="1"/>
  <c r="AT23" i="8" a="1"/>
  <c r="AP37" i="9" a="1"/>
  <c r="AZ19" i="6" a="1"/>
  <c r="AV7" i="8" a="1"/>
  <c r="AT39" i="9" a="1"/>
  <c r="AY35" i="11" a="1"/>
  <c r="AT15" i="4" a="1"/>
  <c r="AT23" i="9" a="1"/>
  <c r="AV31" i="6" a="1"/>
  <c r="AP9" i="5" a="1"/>
  <c r="AV19" i="11" a="1"/>
  <c r="AX21" i="10" a="1"/>
  <c r="AV23" i="8" a="1"/>
  <c r="AS35" i="11" a="1"/>
  <c r="AW29" i="7" a="1"/>
  <c r="AX23" i="10" a="1"/>
  <c r="AV5" i="7" a="1"/>
  <c r="AV7" i="9" a="1"/>
  <c r="AP11" i="11" a="1"/>
  <c r="AT33" i="7" a="1"/>
  <c r="AZ39" i="9" a="1"/>
  <c r="AQ23" i="10" a="1"/>
  <c r="AX5" i="5" a="1"/>
  <c r="AP15" i="4" a="1"/>
  <c r="AT23" i="7" a="1"/>
  <c r="AT31" i="10" a="1"/>
  <c r="DQ5" i="4" a="1"/>
  <c r="AT21" i="11" a="1"/>
  <c r="AT27" i="7" a="1"/>
  <c r="AZ13" i="5" a="1"/>
  <c r="AV29" i="11" a="1"/>
  <c r="AS35" i="10" a="1"/>
  <c r="AX27" i="10" a="1"/>
  <c r="AX17" i="7" a="1"/>
  <c r="AX7" i="5" a="1"/>
  <c r="AX13" i="8" a="1"/>
  <c r="AS11" i="7" a="1"/>
  <c r="AX35" i="8" a="1"/>
  <c r="AZ25" i="10" a="1"/>
  <c r="AP9" i="11" a="1"/>
  <c r="AX21" i="9" a="1"/>
  <c r="AQ5" i="7" a="1"/>
  <c r="AV17" i="6" a="1"/>
  <c r="AV35" i="7" a="1"/>
  <c r="AY5" i="11" a="1"/>
  <c r="DM5" i="6" a="1"/>
  <c r="AT5" i="8" a="1"/>
  <c r="AY17" i="8" a="1"/>
  <c r="AX29" i="6" a="1"/>
  <c r="AV21" i="6" a="1"/>
  <c r="AV5" i="8" a="1"/>
  <c r="AS17" i="9" a="1"/>
  <c r="AQ5" i="11" a="1"/>
  <c r="AT17" i="11" a="1"/>
  <c r="AP15" i="11" a="1"/>
  <c r="AZ17" i="10" a="1"/>
  <c r="AT19" i="11" a="1"/>
  <c r="AT15" i="8" a="1"/>
  <c r="AP33" i="8" a="1"/>
  <c r="AU23" i="8" a="1"/>
  <c r="DQ5" i="10" a="1"/>
  <c r="AX37" i="10" a="1"/>
  <c r="DH5" i="11" a="1"/>
  <c r="AX5" i="4" a="1"/>
  <c r="AY23" i="8" a="1"/>
  <c r="AX5" i="11" a="1"/>
  <c r="AU17" i="11" a="1"/>
  <c r="AP23" i="8" a="1"/>
  <c r="DH5" i="8" a="1"/>
  <c r="AW11" i="8" a="1"/>
  <c r="AR29" i="9" a="1"/>
  <c r="AZ31" i="9" a="1"/>
  <c r="AX27" i="7" a="1"/>
  <c r="DO5" i="5" a="1"/>
  <c r="AP21" i="6" a="1"/>
  <c r="AZ9" i="11" a="1"/>
  <c r="AX13" i="11" a="1"/>
  <c r="AZ37" i="4" a="1"/>
  <c r="AQ17" i="11" a="1"/>
  <c r="AY23" i="10" a="1"/>
  <c r="AP29" i="7" a="1"/>
  <c r="AV29" i="4" a="1"/>
  <c r="AX27" i="4" a="1"/>
  <c r="AY11" i="8" a="1"/>
  <c r="AR17" i="7" a="1"/>
  <c r="AR29" i="4" a="1"/>
  <c r="AR5" i="10" a="1"/>
  <c r="AY5" i="7" a="1"/>
  <c r="AY29" i="8" a="1"/>
  <c r="AP21" i="10" a="1"/>
  <c r="AR5" i="8" a="1"/>
  <c r="AZ13" i="6" a="1"/>
  <c r="AT25" i="5" a="1"/>
  <c r="BA17" i="4" a="1"/>
  <c r="AP5" i="8" a="1"/>
  <c r="AZ15" i="4" a="1"/>
  <c r="AP11" i="6" a="1"/>
  <c r="AY23" i="4" a="1"/>
  <c r="BA29" i="5" a="1"/>
  <c r="AT11" i="6" a="1"/>
  <c r="AV13" i="8" a="1"/>
  <c r="AW35" i="10" a="1"/>
  <c r="AU23" i="9" a="1"/>
  <c r="AS11" i="8" a="1"/>
  <c r="AX21" i="11" a="1"/>
  <c r="AP23" i="5" a="1"/>
  <c r="AZ23" i="10" a="1"/>
  <c r="AV33" i="4" a="1"/>
  <c r="AV9" i="8" a="1"/>
  <c r="AX23" i="7" a="1"/>
  <c r="AV15" i="7" a="1"/>
  <c r="AV19" i="4" a="1"/>
  <c r="AX7" i="4" a="1"/>
  <c r="AP19" i="5" a="1"/>
  <c r="AZ37" i="9" a="1"/>
  <c r="AP23" i="9" a="1"/>
  <c r="DE5" i="5" a="1"/>
  <c r="AQ35" i="6" a="1"/>
  <c r="AP27" i="9" a="1"/>
  <c r="AX15" i="9" a="1"/>
  <c r="AT11" i="7" a="1"/>
  <c r="AV27" i="10" a="1"/>
  <c r="AX19" i="6" a="1"/>
  <c r="AZ27" i="11" a="1"/>
  <c r="AT33" i="4" a="1"/>
  <c r="DM5" i="9" a="1"/>
  <c r="AQ11" i="10" a="1"/>
  <c r="DM5" i="4" a="1"/>
  <c r="AZ15" i="9" a="1"/>
  <c r="AV23" i="11" a="1"/>
  <c r="AW11" i="10" a="1"/>
  <c r="AP39" i="8" a="1"/>
  <c r="AS23" i="4" a="1"/>
  <c r="AT21" i="8" a="1"/>
  <c r="AV33" i="11" a="1"/>
  <c r="DQ5" i="6" a="1"/>
  <c r="BA23" i="11" a="1"/>
  <c r="AU5" i="8" a="1"/>
  <c r="AU17" i="5" a="1"/>
  <c r="AU23" i="4" a="1"/>
  <c r="AZ9" i="9" a="1"/>
  <c r="AY29" i="11" a="1"/>
  <c r="AW5" i="9" a="1"/>
  <c r="AP9" i="7" a="1"/>
  <c r="AY17" i="7" a="1"/>
  <c r="AZ13" i="9" a="1"/>
  <c r="AT21" i="10" a="1"/>
  <c r="DH5" i="10" a="1"/>
  <c r="AX9" i="10" a="1"/>
  <c r="AU29" i="5" a="1"/>
  <c r="DE5" i="9" a="1"/>
  <c r="AW23" i="11" a="1"/>
  <c r="AV11" i="5" a="1"/>
  <c r="AQ11" i="5" a="1"/>
  <c r="AT33" i="6" a="1"/>
  <c r="AZ35" i="4" a="1"/>
  <c r="AY29" i="7" a="1"/>
  <c r="AZ29" i="4" a="1"/>
  <c r="AZ39" i="5" a="1"/>
  <c r="AQ29" i="6" a="1"/>
  <c r="AS29" i="10" a="1"/>
  <c r="AZ31" i="7" a="1"/>
  <c r="AS23" i="11" a="1"/>
  <c r="AX19" i="7" a="1"/>
  <c r="AS23" i="5" a="1"/>
  <c r="AX17" i="9" a="1"/>
  <c r="AS5" i="4" a="1"/>
  <c r="AT7" i="4" a="1"/>
  <c r="AX29" i="4" a="1"/>
  <c r="AP15" i="5" a="1"/>
  <c r="AX37" i="8" a="1"/>
  <c r="AP29" i="9" a="1"/>
  <c r="AZ15" i="5" a="1"/>
  <c r="AR11" i="8" a="1"/>
  <c r="AS29" i="6" a="1"/>
  <c r="AW23" i="6" a="1"/>
  <c r="AX21" i="8" a="1"/>
  <c r="AW5" i="5" a="1"/>
  <c r="AV19" i="5" a="1"/>
  <c r="AR5" i="11" a="1"/>
  <c r="AQ29" i="4" a="1"/>
  <c r="AT21" i="4" a="1"/>
  <c r="AV17" i="10" a="1"/>
  <c r="AT37" i="7" a="1"/>
  <c r="AV17" i="4" a="1"/>
  <c r="AV29" i="7" a="1"/>
  <c r="AQ35" i="8" a="1"/>
  <c r="AR23" i="7" a="1"/>
  <c r="AX29" i="9" a="1"/>
  <c r="AT35" i="4" a="1"/>
  <c r="AR5" i="7" a="1"/>
  <c r="AT13" i="9" a="1"/>
  <c r="AT35" i="8" a="1"/>
  <c r="AT21" i="5" a="1"/>
  <c r="AY5" i="10" a="1"/>
  <c r="AR11" i="10" a="1"/>
  <c r="AZ19" i="10" a="1"/>
  <c r="AP29" i="10" a="1"/>
  <c r="AR11" i="4" a="1"/>
  <c r="AR17" i="4" a="1"/>
  <c r="AX5" i="9" a="1"/>
  <c r="AP13" i="10" a="1"/>
  <c r="AX33" i="8" a="1"/>
  <c r="AX19" i="11" a="1"/>
  <c r="AZ29" i="8" a="1"/>
  <c r="AX27" i="11" a="1"/>
  <c r="AT5" i="9" a="1"/>
  <c r="AX31" i="8" a="1"/>
  <c r="AT37" i="5" a="1"/>
  <c r="AZ27" i="10" a="1"/>
  <c r="AW23" i="8" a="1"/>
  <c r="AT25" i="7" a="1"/>
  <c r="AT29" i="10" a="1"/>
  <c r="AR5" i="4" a="1"/>
  <c r="AW11" i="5" a="1"/>
  <c r="AP35" i="9" a="1"/>
  <c r="DE5" i="11" a="1"/>
  <c r="AS29" i="11" a="1"/>
  <c r="AV9" i="10" a="1"/>
  <c r="AP39" i="6" a="1"/>
  <c r="AZ37" i="8" a="1"/>
  <c r="AU5" i="11" a="1"/>
  <c r="AP5" i="9" a="1"/>
  <c r="AX9" i="8" a="1"/>
  <c r="AT25" i="4" a="1"/>
  <c r="AU29" i="10" a="1"/>
  <c r="AR35" i="11" a="1"/>
  <c r="AV39" i="10" a="1"/>
  <c r="AR23" i="10" a="1"/>
  <c r="AV37" i="4" a="1"/>
  <c r="AY5" i="8" a="1"/>
  <c r="AQ35" i="11" a="1"/>
  <c r="AV25" i="11" a="1"/>
  <c r="AV27" i="6" a="1"/>
  <c r="AT9" i="6" a="1"/>
  <c r="AQ17" i="7" a="1"/>
  <c r="AS17" i="4" a="1"/>
  <c r="AU29" i="7" a="1"/>
  <c r="AX33" i="10" a="1"/>
  <c r="AP33" i="6" a="1"/>
  <c r="AP7" i="8" a="1"/>
  <c r="AR29" i="7" a="1"/>
  <c r="AP37" i="10" a="1"/>
  <c r="AP19" i="11" a="1"/>
  <c r="AT11" i="8" a="1"/>
  <c r="AV13" i="11" a="1"/>
  <c r="AP19" i="7" a="1"/>
  <c r="AZ37" i="11" a="1"/>
  <c r="AZ27" i="7" a="1"/>
  <c r="AR29" i="5" a="1"/>
  <c r="AZ21" i="6" a="1"/>
  <c r="AZ9" i="4" a="1"/>
  <c r="AS35" i="8" a="1"/>
  <c r="BA5" i="11" a="1"/>
  <c r="AX5" i="10" a="1"/>
  <c r="AT17" i="10" a="1"/>
  <c r="AX39" i="5" a="1"/>
  <c r="AQ5" i="6" a="1"/>
  <c r="AP35" i="10" a="1"/>
  <c r="AV37" i="11" a="1"/>
  <c r="AP39" i="11" a="1"/>
  <c r="AP31" i="10" a="1"/>
  <c r="AX13" i="5" a="1"/>
  <c r="AV27" i="8" a="1"/>
  <c r="AV31" i="11" a="1"/>
  <c r="AS29" i="9" a="1"/>
  <c r="AT7" i="11" a="1"/>
  <c r="AZ37" i="5" a="1"/>
  <c r="BA35" i="8" a="1"/>
  <c r="BA29" i="8" a="1"/>
  <c r="AP31" i="8" a="1"/>
  <c r="AX9" i="4" a="1"/>
  <c r="AV5" i="6" a="1"/>
  <c r="AR11" i="6" a="1"/>
  <c r="AP11" i="9" a="1"/>
  <c r="AZ9" i="8" a="1"/>
  <c r="AU29" i="9" a="1"/>
  <c r="AR23" i="5" a="1"/>
  <c r="BA35" i="9" a="1"/>
  <c r="AZ25" i="4" a="1"/>
  <c r="AX33" i="5" a="1"/>
  <c r="AU35" i="7" a="1"/>
  <c r="AV29" i="5" a="1"/>
  <c r="AV5" i="5" a="1"/>
  <c r="AU17" i="10" a="1"/>
  <c r="AZ9" i="6" a="1"/>
  <c r="AV19" i="8" a="1"/>
  <c r="AW35" i="4" a="1"/>
  <c r="AV19" i="7" a="1"/>
  <c r="AY29" i="6" a="1"/>
  <c r="AT35" i="6" a="1"/>
  <c r="AX39" i="4" a="1"/>
  <c r="AZ31" i="5" a="1"/>
  <c r="AZ31" i="4" a="1"/>
  <c r="AZ7" i="7" a="1"/>
  <c r="AV11" i="10" a="1"/>
  <c r="AR5" i="5" a="1"/>
  <c r="AW35" i="9" a="1"/>
  <c r="AT39" i="7" a="1"/>
  <c r="AV27" i="5" a="1"/>
  <c r="AU17" i="4" a="1"/>
  <c r="AZ21" i="11" a="1"/>
  <c r="AV25" i="5" a="1"/>
  <c r="AV13" i="9" a="1"/>
  <c r="AQ17" i="4" a="1"/>
  <c r="AP17" i="8" a="1"/>
  <c r="AP21" i="5" a="1"/>
  <c r="AX31" i="7" a="1"/>
  <c r="AP33" i="5" a="1"/>
  <c r="AZ15" i="6" a="1"/>
  <c r="AR23" i="8" a="1"/>
  <c r="AZ23" i="5" a="1"/>
  <c r="AP33" i="7" a="1"/>
  <c r="DO5" i="4" a="1"/>
  <c r="AW5" i="11" a="1"/>
  <c r="AV37" i="10" a="1"/>
  <c r="AV9" i="5" a="1"/>
  <c r="AV15" i="6" a="1"/>
  <c r="AY23" i="7" a="1"/>
  <c r="AP13" i="11" a="1"/>
  <c r="DO5" i="6" a="1"/>
  <c r="AX39" i="10" a="1"/>
  <c r="AV35" i="9" a="1"/>
  <c r="AT19" i="5" a="1"/>
  <c r="AT7" i="10" a="1"/>
  <c r="AV27" i="9" a="1"/>
  <c r="AP9" i="4" a="1"/>
  <c r="AT31" i="6" a="1"/>
  <c r="AR29" i="11" a="1"/>
  <c r="BA17" i="9" a="1"/>
  <c r="AP9" i="10" a="1"/>
  <c r="AZ13" i="11" a="1"/>
  <c r="AV9" i="6" a="1"/>
  <c r="AZ33" i="4" a="1"/>
  <c r="AY23" i="11" a="1"/>
  <c r="AT37" i="9" a="1"/>
  <c r="AX19" i="8" a="1"/>
  <c r="AR11" i="11" a="1"/>
  <c r="AT37" i="6" a="1"/>
  <c r="AY17" i="6" a="1"/>
  <c r="AY17" i="9" a="1"/>
  <c r="AS17" i="7" a="1"/>
  <c r="AQ5" i="9" a="1"/>
  <c r="AT29" i="6" a="1"/>
  <c r="BA29" i="11" a="1"/>
  <c r="DH5" i="6" a="1"/>
  <c r="AV7" i="6" a="1"/>
  <c r="AZ33" i="8" a="1"/>
  <c r="AX7" i="7" a="1"/>
  <c r="AX19" i="10" a="1"/>
  <c r="AW11" i="7" a="1"/>
  <c r="AT33" i="9" a="1"/>
  <c r="AP13" i="9" a="1"/>
  <c r="AP13" i="5" a="1"/>
  <c r="BA29" i="6" a="1"/>
  <c r="AT39" i="10" a="1"/>
  <c r="AT31" i="5" a="1"/>
  <c r="AS23" i="8" a="1"/>
  <c r="AX35" i="7" a="1"/>
  <c r="AZ35" i="8" a="1"/>
  <c r="AV19" i="6" a="1"/>
  <c r="AR23" i="9" a="1"/>
  <c r="AX25" i="8" a="1"/>
  <c r="AT37" i="8" a="1"/>
  <c r="AT27" i="5" a="1"/>
  <c r="AS11" i="6" a="1"/>
  <c r="AP7" i="5" a="1"/>
  <c r="AW23" i="5" a="1"/>
  <c r="BA5" i="7" a="1"/>
  <c r="AU5" i="10" a="1"/>
  <c r="AV15" i="9" a="1"/>
  <c r="AP25" i="7" a="1"/>
  <c r="AU5" i="9" a="1"/>
  <c r="AZ33" i="9" a="1"/>
  <c r="AV25" i="6" a="1"/>
  <c r="AT21" i="6" a="1"/>
  <c r="AX37" i="5" a="1"/>
  <c r="AZ21" i="9" a="1"/>
  <c r="AW23" i="7" a="1"/>
  <c r="AW29" i="10" a="1"/>
  <c r="AP19" i="9" a="1"/>
  <c r="AV39" i="4" a="1"/>
  <c r="AP9" i="9" a="1"/>
  <c r="AV25" i="10" a="1"/>
  <c r="DQ5" i="8" a="1"/>
  <c r="AU35" i="9" a="1"/>
  <c r="AV33" i="9" a="1"/>
  <c r="AV15" i="8" a="1"/>
  <c r="AP35" i="8" a="1"/>
  <c r="AV25" i="8" a="1"/>
  <c r="AX17" i="11" a="1"/>
  <c r="AP9" i="8" a="1"/>
  <c r="AP39" i="9" a="1"/>
  <c r="AQ23" i="4" a="1"/>
  <c r="AQ35" i="9" a="1"/>
  <c r="AV23" i="10" a="1"/>
  <c r="AU23" i="5" a="1"/>
  <c r="AV5" i="4" a="1"/>
  <c r="AP39" i="10" a="1"/>
  <c r="AV7" i="10" a="1"/>
  <c r="AU17" i="6" a="1"/>
  <c r="DH5" i="5" a="1"/>
  <c r="AX29" i="5" a="1"/>
  <c r="DO5" i="9" a="1"/>
  <c r="AZ11" i="9" a="1"/>
  <c r="AT25" i="9" a="1"/>
  <c r="AZ39" i="11" a="1"/>
  <c r="DK5" i="11" a="1"/>
  <c r="AQ29" i="5" a="1"/>
  <c r="AX17" i="5" a="1"/>
  <c r="DE5" i="4" a="1"/>
  <c r="AT33" i="10" a="1"/>
  <c r="AP29" i="6" a="1"/>
  <c r="AP37" i="4" a="1"/>
  <c r="AX7" i="10" a="1"/>
  <c r="BA23" i="7" a="1"/>
  <c r="AX25" i="6" a="1"/>
  <c r="AV15" i="10" a="1"/>
  <c r="AQ17" i="6" a="1"/>
  <c r="AW17" i="5" a="1"/>
  <c r="AV21" i="5" a="1"/>
  <c r="AX23" i="8" a="1"/>
  <c r="DH5" i="7" a="1"/>
  <c r="AZ35" i="10" a="1"/>
  <c r="AP31" i="4" a="1"/>
  <c r="AP35" i="4" a="1"/>
  <c r="AX7" i="9" a="1"/>
  <c r="AX33" i="4" a="1"/>
  <c r="AZ13" i="10" a="1"/>
  <c r="AS17" i="6" a="1"/>
  <c r="BA23" i="10" a="1"/>
  <c r="AP35" i="7" a="1"/>
  <c r="AX35" i="11" a="1"/>
  <c r="AT35" i="5" a="1"/>
  <c r="AP23" i="4" a="1"/>
  <c r="AV17" i="7" a="1"/>
  <c r="AP29" i="11" a="1"/>
  <c r="AX11" i="8" a="1"/>
  <c r="AX35" i="4" a="1"/>
  <c r="AQ29" i="9" a="1"/>
  <c r="AR29" i="8" a="1"/>
  <c r="AZ9" i="7" a="1"/>
  <c r="AX25" i="9" a="1"/>
  <c r="AX5" i="6" a="1"/>
  <c r="AP17" i="6" a="1"/>
  <c r="AS5" i="10" a="1"/>
  <c r="AT9" i="7" a="1"/>
  <c r="AV35" i="8" a="1"/>
  <c r="AT29" i="4" a="1"/>
  <c r="AX17" i="4" a="1"/>
  <c r="AX21" i="6" a="1"/>
  <c r="AP15" i="7" a="1"/>
  <c r="AZ17" i="8" a="1"/>
  <c r="AP5" i="7" a="1"/>
  <c r="AX21" i="5" a="1"/>
  <c r="AZ15" i="10" a="1"/>
  <c r="AZ23" i="7" a="1"/>
  <c r="AR17" i="8" a="1"/>
  <c r="AZ33" i="6" a="1"/>
  <c r="AV39" i="5" a="1"/>
  <c r="AX9" i="6" a="1"/>
  <c r="AQ35" i="4" a="1"/>
  <c r="AR11" i="9" a="1"/>
  <c r="AS11" i="10" a="1"/>
  <c r="AW11" i="4" a="1"/>
  <c r="AZ39" i="4" a="1"/>
  <c r="AP21" i="7" a="1"/>
  <c r="AT17" i="5" a="1"/>
  <c r="AT19" i="6" a="1"/>
  <c r="AZ39" i="8" a="1"/>
  <c r="AS35" i="9" a="1"/>
  <c r="AZ29" i="7" a="1"/>
  <c r="AV25" i="4" a="1"/>
  <c r="AX33" i="6" a="1"/>
  <c r="AZ29" i="6" a="1"/>
  <c r="BA5" i="10" a="1"/>
  <c r="AP37" i="6" a="1"/>
  <c r="AP27" i="8" a="1"/>
  <c r="AP9" i="6" a="1"/>
  <c r="AZ27" i="9" a="1"/>
  <c r="AV23" i="5" a="1"/>
  <c r="AW11" i="6" a="1"/>
  <c r="AY35" i="6" a="1"/>
  <c r="AS29" i="5" a="1"/>
  <c r="AS35" i="6" a="1"/>
  <c r="BA35" i="10" a="1"/>
  <c r="BA23" i="8" a="1"/>
  <c r="BA35" i="6" a="1"/>
  <c r="AV21" i="9" a="1"/>
  <c r="AP31" i="7" a="1"/>
  <c r="AW5" i="7" a="1"/>
  <c r="AT27" i="6" a="1"/>
  <c r="AX37" i="4" a="1"/>
  <c r="AT29" i="7" a="1"/>
  <c r="AS35" i="4" a="1"/>
  <c r="AX17" i="8" a="1"/>
  <c r="AZ31" i="10" a="1"/>
  <c r="AR11" i="7" a="1"/>
  <c r="F103" i="2" a="1"/>
  <c r="AF29" i="3"/>
  <c r="AE31" i="3"/>
  <c r="F211" i="2" a="1"/>
  <c r="AV29" i="3"/>
  <c r="F147" i="2" a="1"/>
  <c r="AV30" i="3"/>
  <c r="AV22" i="3"/>
  <c r="AV23" i="3"/>
  <c r="AV37" i="3"/>
  <c r="E17" i="2" a="1"/>
  <c r="F177" i="2" a="1"/>
  <c r="E21" i="2" a="1"/>
  <c r="AE13" i="3"/>
  <c r="F166" i="2" a="1"/>
  <c r="F251" i="2" a="1"/>
  <c r="F184" i="2" a="1"/>
  <c r="F200" i="2" a="1"/>
  <c r="E56" i="2" a="1"/>
  <c r="E6" i="2" a="1"/>
  <c r="F221" i="2" a="1"/>
  <c r="AV20" i="3"/>
  <c r="AF19" i="3"/>
  <c r="AE27" i="3"/>
  <c r="F145" i="2" a="1"/>
  <c r="E16" i="2" a="1"/>
  <c r="F193" i="2" a="1"/>
  <c r="F189" i="2" a="1"/>
  <c r="F214" i="2" a="1"/>
  <c r="E27" i="2" a="1"/>
  <c r="F188" i="2" a="1"/>
  <c r="F172" i="2" a="1"/>
  <c r="AV38" i="3"/>
  <c r="E9" i="2" a="1"/>
  <c r="AV14" i="3"/>
  <c r="F132" i="2" a="1"/>
  <c r="AE18" i="3"/>
  <c r="E5" i="2" a="1"/>
  <c r="AE20" i="3"/>
  <c r="F163" i="2" a="1"/>
  <c r="F248" i="2" a="1"/>
  <c r="E45" i="2" a="1"/>
  <c r="F208" i="2" a="1"/>
  <c r="E14" i="2" a="1"/>
  <c r="AV32" i="3"/>
  <c r="AE24" i="3"/>
  <c r="E10" i="2" a="1"/>
  <c r="F104" i="2" a="1"/>
  <c r="F217" i="2" a="1"/>
  <c r="E47" i="2" a="1"/>
  <c r="AV19" i="3"/>
  <c r="AE17" i="3"/>
  <c r="AE14" i="3"/>
  <c r="E51" i="2" a="1"/>
  <c r="AF12" i="3"/>
  <c r="E62" i="2" a="1"/>
  <c r="F228" i="2" a="1"/>
  <c r="AE39" i="3"/>
  <c r="AV31" i="3"/>
  <c r="F109" i="2" a="1"/>
  <c r="E52" i="2" a="1"/>
  <c r="F111" i="2" a="1"/>
  <c r="AE16" i="3"/>
  <c r="AE30" i="3"/>
  <c r="F137" i="2" a="1"/>
  <c r="E57" i="2" a="1"/>
  <c r="F204" i="2" a="1"/>
  <c r="AE32" i="3"/>
  <c r="F110" i="2" a="1"/>
  <c r="F219" i="2" a="1"/>
  <c r="E19" i="2" a="1"/>
  <c r="F96" i="2" a="1"/>
  <c r="AE21" i="3"/>
  <c r="AV36" i="3"/>
  <c r="AE22" i="3"/>
  <c r="E26" i="2" a="1"/>
  <c r="AV16" i="3"/>
  <c r="E50" i="2" a="1"/>
  <c r="AF15" i="3"/>
  <c r="F181" i="2" a="1"/>
  <c r="F238" i="2" a="1"/>
  <c r="AV21" i="3"/>
  <c r="E8" i="2" a="1"/>
  <c r="F231" i="2" a="1"/>
  <c r="F89" i="2" a="1"/>
  <c r="AE33" i="3"/>
  <c r="F88" i="2" a="1"/>
  <c r="AE12" i="3"/>
  <c r="AV17" i="3"/>
  <c r="F128" i="2" a="1"/>
  <c r="F186" i="2" a="1"/>
  <c r="E58" i="2" a="1"/>
  <c r="F94" i="2" a="1"/>
  <c r="F101" i="2" a="1"/>
  <c r="AE19" i="3"/>
  <c r="AF18" i="3"/>
  <c r="E7" i="2" a="1"/>
  <c r="AE37" i="3"/>
  <c r="AF13" i="3"/>
  <c r="F237" i="2" a="1"/>
  <c r="AV24" i="3"/>
  <c r="AV5" i="3"/>
  <c r="F102" i="2" a="1"/>
  <c r="E39" i="2" a="1"/>
  <c r="AE38" i="3"/>
  <c r="AV13" i="3"/>
  <c r="E11" i="2" a="1"/>
  <c r="F173" i="2" a="1"/>
  <c r="AE40" i="3"/>
  <c r="E25" i="2" a="1"/>
  <c r="E22" i="2" a="1"/>
  <c r="F150" i="2" a="1"/>
  <c r="F90" i="2" a="1"/>
  <c r="AV27" i="3"/>
  <c r="F235" i="2" a="1"/>
  <c r="F167" i="2" a="1"/>
  <c r="E18" i="2" a="1"/>
  <c r="AE35" i="3"/>
  <c r="AV18" i="3"/>
  <c r="F106" i="2" a="1"/>
  <c r="F117" i="2" a="1"/>
  <c r="AF17" i="3"/>
  <c r="AF23" i="3"/>
  <c r="F93" i="2" a="1"/>
  <c r="F246" i="2" a="1"/>
  <c r="AE11" i="3"/>
  <c r="AE5" i="3"/>
  <c r="AV35" i="3"/>
  <c r="F236" i="2" a="1"/>
  <c r="E43" i="2" a="1"/>
  <c r="AV28" i="3"/>
  <c r="F239" i="2" a="1"/>
  <c r="AV26" i="3"/>
  <c r="F146" i="2" a="1"/>
  <c r="F129" i="2" a="1"/>
  <c r="E20" i="2" a="1"/>
  <c r="E15" i="2" a="1"/>
  <c r="AV40" i="3"/>
  <c r="F107" i="2" a="1"/>
  <c r="F139" i="2" a="1"/>
  <c r="AE28" i="3"/>
  <c r="F149" i="2" a="1"/>
  <c r="F99" i="2" a="1"/>
  <c r="AV33" i="3"/>
  <c r="F222" i="2" a="1"/>
  <c r="F162" i="2" a="1"/>
  <c r="AV34" i="3"/>
  <c r="AE25" i="3"/>
  <c r="AE15" i="3"/>
  <c r="F223" i="2" a="1"/>
  <c r="F180" i="2" a="1"/>
  <c r="F220" i="2" a="1"/>
  <c r="F92" i="2" a="1"/>
  <c r="AV15" i="3"/>
  <c r="F100" i="2" a="1"/>
  <c r="E24" i="2" a="1"/>
  <c r="AE29" i="3"/>
  <c r="E13" i="2" a="1"/>
  <c r="AV11" i="3"/>
  <c r="F98" i="2" a="1"/>
  <c r="AV39" i="3"/>
  <c r="F174" i="2" a="1"/>
  <c r="F175" i="2" a="1"/>
  <c r="F108" i="2" a="1"/>
  <c r="AE36" i="3"/>
  <c r="AF24" i="3"/>
  <c r="F116" i="2" a="1"/>
  <c r="F218" i="2" a="1"/>
  <c r="F234" i="2" a="1"/>
  <c r="F105" i="2" a="1"/>
  <c r="F118" i="2" a="1"/>
  <c r="F91" i="2" a="1"/>
  <c r="E28" i="2" a="1"/>
  <c r="F161" i="2" a="1"/>
  <c r="E46" i="2" a="1"/>
  <c r="AV12" i="3"/>
  <c r="AE23" i="3"/>
  <c r="E12" i="2" a="1"/>
  <c r="F130" i="2" a="1"/>
  <c r="AV25" i="3"/>
  <c r="AE26" i="3"/>
  <c r="F185" i="2" a="1"/>
  <c r="AE34" i="3"/>
  <c r="E23" i="2" a="1"/>
  <c r="F212" i="2" a="1"/>
  <c r="AL34" i="4" l="1"/>
  <c r="AM19" i="6"/>
  <c r="AL35" i="8"/>
  <c r="AL15" i="9"/>
  <c r="AL31" i="9"/>
  <c r="AL39" i="9"/>
  <c r="AL15" i="11"/>
  <c r="AL17" i="4"/>
  <c r="AL33" i="4"/>
  <c r="AL6" i="9"/>
  <c r="AL14" i="9"/>
  <c r="AL10" i="10"/>
  <c r="AL8" i="4"/>
  <c r="AM29" i="5"/>
  <c r="AL13" i="9"/>
  <c r="AL37" i="9"/>
  <c r="AL25" i="10"/>
  <c r="AL33" i="10"/>
  <c r="AL7" i="4"/>
  <c r="AL39" i="4"/>
  <c r="AM16" i="6"/>
  <c r="AM24" i="8"/>
  <c r="AL12" i="9"/>
  <c r="AL8" i="10"/>
  <c r="AL32" i="10"/>
  <c r="AL23" i="6"/>
  <c r="AL6" i="4"/>
  <c r="AL38" i="4"/>
  <c r="AM39" i="8"/>
  <c r="AM11" i="9"/>
  <c r="AL13" i="4"/>
  <c r="AL37" i="4"/>
  <c r="AM22" i="6"/>
  <c r="AM38" i="6"/>
  <c r="AM22" i="8"/>
  <c r="AL10" i="9"/>
  <c r="AL6" i="10"/>
  <c r="AL18" i="11"/>
  <c r="AM38" i="8"/>
  <c r="AM6" i="10"/>
  <c r="AM18" i="11"/>
  <c r="AM26" i="11"/>
  <c r="AM34" i="11"/>
  <c r="AL9" i="9"/>
  <c r="AM29" i="10"/>
  <c r="AM17" i="11"/>
  <c r="AL8" i="9"/>
  <c r="AL32" i="9"/>
  <c r="AL40" i="9"/>
  <c r="AL16" i="11"/>
  <c r="AM40" i="4"/>
  <c r="AM12" i="5"/>
  <c r="AM20" i="5"/>
  <c r="AL24" i="6"/>
  <c r="AL22" i="9"/>
  <c r="AM31" i="9"/>
  <c r="AL28" i="7"/>
  <c r="AL8" i="8"/>
  <c r="AL24" i="8"/>
  <c r="AL21" i="9"/>
  <c r="AM18" i="10"/>
  <c r="AM8" i="8"/>
  <c r="AM31" i="6"/>
  <c r="AL39" i="6"/>
  <c r="AL7" i="8"/>
  <c r="AL15" i="8"/>
  <c r="AL23" i="8"/>
  <c r="AM17" i="10"/>
  <c r="AM36" i="9"/>
  <c r="AM8" i="10"/>
  <c r="AL24" i="5"/>
  <c r="AL37" i="6"/>
  <c r="AM36" i="11"/>
  <c r="AM37" i="6"/>
  <c r="AM29" i="8"/>
  <c r="AL34" i="9"/>
  <c r="AM14" i="10"/>
  <c r="AM22" i="5"/>
  <c r="AL31" i="7"/>
  <c r="AL11" i="8"/>
  <c r="AM13" i="10"/>
  <c r="AM25" i="6"/>
  <c r="AL33" i="6"/>
  <c r="AM30" i="7"/>
  <c r="AM10" i="8"/>
  <c r="AM26" i="8"/>
  <c r="AL27" i="10"/>
  <c r="AL40" i="11"/>
  <c r="AL18" i="4"/>
  <c r="AL19" i="4"/>
  <c r="AM5" i="4"/>
  <c r="AM8" i="4"/>
  <c r="AM9" i="4"/>
  <c r="AM11" i="4"/>
  <c r="AM29" i="4"/>
  <c r="AM32" i="9"/>
  <c r="AM33" i="9"/>
  <c r="AM40" i="9"/>
  <c r="AM34" i="4"/>
  <c r="AM39" i="4"/>
  <c r="AL12" i="5"/>
  <c r="AL13" i="5"/>
  <c r="AL17" i="5"/>
  <c r="AL18" i="5"/>
  <c r="AL20" i="5"/>
  <c r="AM40" i="6"/>
  <c r="AM7" i="7"/>
  <c r="AM8" i="7"/>
  <c r="AM9" i="7"/>
  <c r="AM10" i="7"/>
  <c r="AM11" i="7"/>
  <c r="AM14" i="7"/>
  <c r="AM15" i="7"/>
  <c r="AM16" i="7"/>
  <c r="AM17" i="7"/>
  <c r="AM18" i="7"/>
  <c r="AM19" i="7"/>
  <c r="AM26" i="7"/>
  <c r="AM28" i="7"/>
  <c r="AM29" i="7"/>
  <c r="AL33" i="7"/>
  <c r="AL35" i="7"/>
  <c r="AL6" i="8"/>
  <c r="AM5" i="5"/>
  <c r="AM7" i="5"/>
  <c r="AM9" i="5"/>
  <c r="AM11" i="5"/>
  <c r="AM13" i="5"/>
  <c r="AM16" i="5"/>
  <c r="AM17" i="5"/>
  <c r="AM18" i="5"/>
  <c r="AM19" i="5"/>
  <c r="AM33" i="7"/>
  <c r="AM34" i="7"/>
  <c r="AM35" i="7"/>
  <c r="AM36" i="7"/>
  <c r="AL9" i="8"/>
  <c r="AL16" i="8"/>
  <c r="AL17" i="8"/>
  <c r="AL18" i="8"/>
  <c r="AL19" i="8"/>
  <c r="AL26" i="8"/>
  <c r="AL27" i="8"/>
  <c r="AL25" i="8"/>
  <c r="AL9" i="10"/>
  <c r="AL11" i="10"/>
  <c r="AL14" i="10"/>
  <c r="AL17" i="10"/>
  <c r="AL24" i="10"/>
  <c r="AL9" i="4"/>
  <c r="AL14" i="4"/>
  <c r="AL15" i="4"/>
  <c r="AL16" i="4"/>
  <c r="AM35" i="8"/>
  <c r="AL37" i="8"/>
  <c r="AL38" i="8"/>
  <c r="AL39" i="8"/>
  <c r="AL40" i="8"/>
  <c r="AM22" i="10"/>
  <c r="AM23" i="10"/>
  <c r="AM24" i="10"/>
  <c r="AL30" i="10"/>
  <c r="AL31" i="10"/>
  <c r="AM7" i="4"/>
  <c r="AM10" i="4"/>
  <c r="AM13" i="4"/>
  <c r="AL6" i="6"/>
  <c r="AL8" i="6"/>
  <c r="AL9" i="6"/>
  <c r="AL10" i="6"/>
  <c r="AL12" i="6"/>
  <c r="AL13" i="6"/>
  <c r="AM36" i="8"/>
  <c r="AM37" i="8"/>
  <c r="AM40" i="8"/>
  <c r="AM6" i="9"/>
  <c r="AM7" i="9"/>
  <c r="AL37" i="10"/>
  <c r="AL8" i="11"/>
  <c r="AL9" i="11"/>
  <c r="AL10" i="11"/>
  <c r="AL17" i="11"/>
  <c r="AM18" i="4"/>
  <c r="AL20" i="4"/>
  <c r="AL21" i="4"/>
  <c r="AL25" i="4"/>
  <c r="AL26" i="4"/>
  <c r="AL27" i="4"/>
  <c r="AL28" i="4"/>
  <c r="AM38" i="5"/>
  <c r="AM39" i="5"/>
  <c r="AL14" i="6"/>
  <c r="AL15" i="6"/>
  <c r="AM6" i="11"/>
  <c r="AM7" i="11"/>
  <c r="AM11" i="11"/>
  <c r="AM12" i="11"/>
  <c r="AM13" i="11"/>
  <c r="AM16" i="11"/>
  <c r="AM21" i="4"/>
  <c r="AM14" i="6"/>
  <c r="AM17" i="6"/>
  <c r="AM18" i="6"/>
  <c r="AM16" i="9"/>
  <c r="AM20" i="9"/>
  <c r="AM22" i="9"/>
  <c r="AM19" i="11"/>
  <c r="AL22" i="6"/>
  <c r="AM20" i="11"/>
  <c r="AM21" i="11"/>
  <c r="AM22" i="11"/>
  <c r="AM23" i="11"/>
  <c r="AM24" i="11"/>
  <c r="AM25" i="11"/>
  <c r="AM28" i="11"/>
  <c r="AM29" i="11"/>
  <c r="AM30" i="11"/>
  <c r="AM31" i="11"/>
  <c r="AM32" i="11"/>
  <c r="AM33" i="11"/>
  <c r="EZ5" i="7"/>
  <c r="EX5" i="7"/>
  <c r="ER5" i="7"/>
  <c r="EV5" i="7"/>
  <c r="ET5" i="7"/>
  <c r="FB5" i="7"/>
  <c r="EX5" i="4"/>
  <c r="EZ5" i="4"/>
  <c r="EV5" i="4"/>
  <c r="ET5" i="4"/>
  <c r="ER5" i="4"/>
  <c r="FB5" i="4"/>
  <c r="FB5" i="6"/>
  <c r="EX5" i="6"/>
  <c r="EV5" i="6"/>
  <c r="EZ5" i="6"/>
  <c r="ET5" i="6"/>
  <c r="ER5" i="6"/>
  <c r="FB5" i="5"/>
  <c r="EX5" i="5"/>
  <c r="EV5" i="5"/>
  <c r="EZ5" i="5"/>
  <c r="ET5" i="5"/>
  <c r="ER5" i="5"/>
  <c r="EV5" i="9"/>
  <c r="ET5" i="9"/>
  <c r="EZ5" i="9"/>
  <c r="ER5" i="9"/>
  <c r="FB5" i="9"/>
  <c r="EX5" i="9"/>
  <c r="ET5" i="10"/>
  <c r="ER5" i="10"/>
  <c r="EZ5" i="10"/>
  <c r="EV5" i="10"/>
  <c r="FB5" i="10"/>
  <c r="EX5" i="10"/>
  <c r="FB5" i="11"/>
  <c r="EZ5" i="11"/>
  <c r="ER5" i="11"/>
  <c r="EX5" i="11"/>
  <c r="EV5" i="11"/>
  <c r="ET5" i="11"/>
  <c r="EV5" i="8"/>
  <c r="FB5" i="8"/>
  <c r="ER5" i="8"/>
  <c r="ET5" i="8"/>
  <c r="EX5" i="8"/>
  <c r="EZ5" i="8"/>
  <c r="AM30" i="5"/>
  <c r="AM31" i="5"/>
  <c r="AM34" i="5"/>
  <c r="AM35" i="5"/>
  <c r="AM36" i="5"/>
  <c r="AM37" i="5"/>
  <c r="AM40" i="5"/>
  <c r="AM10" i="6"/>
  <c r="AL40" i="6"/>
  <c r="AM7" i="8"/>
  <c r="AM19" i="10"/>
  <c r="AM39" i="6"/>
  <c r="AL13" i="7"/>
  <c r="AL9" i="7"/>
  <c r="AL11" i="7"/>
  <c r="AL21" i="7"/>
  <c r="AL12" i="7"/>
  <c r="AM26" i="10"/>
  <c r="AM27" i="10"/>
  <c r="AM28" i="10"/>
  <c r="AL20" i="11"/>
  <c r="AL21" i="11"/>
  <c r="AL34" i="11"/>
  <c r="AL35" i="11"/>
  <c r="AL7" i="7"/>
  <c r="U56" i="5"/>
  <c r="AM25" i="8"/>
  <c r="AM15" i="9"/>
  <c r="AL19" i="9"/>
  <c r="AL20" i="9"/>
  <c r="AM7" i="10"/>
  <c r="AM10" i="10"/>
  <c r="AM11" i="10"/>
  <c r="AL13" i="10"/>
  <c r="AL40" i="10"/>
  <c r="AL6" i="11"/>
  <c r="AL7" i="11"/>
  <c r="AL37" i="11"/>
  <c r="AL38" i="11"/>
  <c r="AL39" i="11"/>
  <c r="AK60" i="4"/>
  <c r="AK58" i="4"/>
  <c r="AM22" i="4"/>
  <c r="AM23" i="4"/>
  <c r="AM24" i="4"/>
  <c r="AM25" i="4"/>
  <c r="AM26" i="5"/>
  <c r="AL38" i="7"/>
  <c r="AL39" i="7"/>
  <c r="AJ59" i="9"/>
  <c r="AM21" i="9"/>
  <c r="AL15" i="10"/>
  <c r="AM37" i="10"/>
  <c r="AM37" i="11"/>
  <c r="AM28" i="4"/>
  <c r="AL31" i="4"/>
  <c r="AM27" i="5"/>
  <c r="AL28" i="5"/>
  <c r="AL29" i="5"/>
  <c r="AM37" i="7"/>
  <c r="AM5" i="8"/>
  <c r="AM30" i="8"/>
  <c r="AL32" i="8"/>
  <c r="AL33" i="8"/>
  <c r="AL24" i="9"/>
  <c r="AM15" i="10"/>
  <c r="AM16" i="10"/>
  <c r="AL22" i="4"/>
  <c r="AL23" i="4"/>
  <c r="AM31" i="4"/>
  <c r="AM32" i="4"/>
  <c r="AM28" i="5"/>
  <c r="AL30" i="5"/>
  <c r="AL31" i="5"/>
  <c r="AL7" i="6"/>
  <c r="AL11" i="6"/>
  <c r="AM35" i="6"/>
  <c r="AL26" i="9"/>
  <c r="AL22" i="10"/>
  <c r="AL23" i="10"/>
  <c r="AM14" i="11"/>
  <c r="AM15" i="11"/>
  <c r="DQ5" i="5"/>
  <c r="DO5" i="5"/>
  <c r="DM5" i="5"/>
  <c r="DK5" i="5"/>
  <c r="DH5" i="5"/>
  <c r="DE5" i="5"/>
  <c r="DE5" i="7"/>
  <c r="DH5" i="7"/>
  <c r="DQ5" i="7"/>
  <c r="DM5" i="7"/>
  <c r="DO5" i="7"/>
  <c r="DK5" i="7"/>
  <c r="DM5" i="11"/>
  <c r="DQ5" i="11"/>
  <c r="DO5" i="11"/>
  <c r="DK5" i="11"/>
  <c r="DE5" i="11"/>
  <c r="DH5" i="11"/>
  <c r="DM5" i="8"/>
  <c r="DQ5" i="8"/>
  <c r="DK5" i="8"/>
  <c r="DO5" i="8"/>
  <c r="DH5" i="8"/>
  <c r="DE5" i="8"/>
  <c r="DQ5" i="6"/>
  <c r="DK5" i="6"/>
  <c r="DE5" i="6"/>
  <c r="DO5" i="6"/>
  <c r="DM5" i="6"/>
  <c r="DH5" i="6"/>
  <c r="DH5" i="10"/>
  <c r="DK5" i="10"/>
  <c r="DO5" i="10"/>
  <c r="DE5" i="10"/>
  <c r="DQ5" i="10"/>
  <c r="DM5" i="10"/>
  <c r="DM5" i="4"/>
  <c r="DK5" i="4"/>
  <c r="DO5" i="4"/>
  <c r="DH5" i="4"/>
  <c r="DE5" i="4"/>
  <c r="DQ5" i="4"/>
  <c r="DM5" i="9"/>
  <c r="DH5" i="9"/>
  <c r="DE5" i="9"/>
  <c r="DQ5" i="9"/>
  <c r="DK5" i="9"/>
  <c r="DO5" i="9"/>
  <c r="AL30" i="4"/>
  <c r="C56" i="5"/>
  <c r="AM10" i="5"/>
  <c r="AL6" i="7"/>
  <c r="AL8" i="7"/>
  <c r="AL10" i="7"/>
  <c r="AL14" i="7"/>
  <c r="AL15" i="7"/>
  <c r="AL16" i="7"/>
  <c r="AL17" i="7"/>
  <c r="AL18" i="7"/>
  <c r="AL19" i="7"/>
  <c r="AL20" i="7"/>
  <c r="AL37" i="7"/>
  <c r="AM14" i="8"/>
  <c r="AM15" i="8"/>
  <c r="AM10" i="9"/>
  <c r="AM25" i="10"/>
  <c r="AL26" i="10"/>
  <c r="AL10" i="4"/>
  <c r="AL11" i="4"/>
  <c r="AM30" i="4"/>
  <c r="AL15" i="5"/>
  <c r="AL19" i="5"/>
  <c r="AL33" i="5"/>
  <c r="AL36" i="5"/>
  <c r="AL37" i="5"/>
  <c r="AL38" i="5"/>
  <c r="AL39" i="5"/>
  <c r="AL40" i="5"/>
  <c r="C56" i="7"/>
  <c r="AM12" i="7"/>
  <c r="AM20" i="7"/>
  <c r="AM21" i="7"/>
  <c r="AL25" i="7"/>
  <c r="AL26" i="7"/>
  <c r="AL40" i="7"/>
  <c r="AM16" i="8"/>
  <c r="AM32" i="8"/>
  <c r="AM22" i="7"/>
  <c r="AM23" i="7"/>
  <c r="AM24" i="7"/>
  <c r="AM25" i="7"/>
  <c r="AL27" i="7"/>
  <c r="AM40" i="7"/>
  <c r="AM17" i="8"/>
  <c r="AM18" i="8"/>
  <c r="AM19" i="8"/>
  <c r="AL20" i="8"/>
  <c r="AL21" i="8"/>
  <c r="AM33" i="8"/>
  <c r="AM13" i="9"/>
  <c r="AM27" i="9"/>
  <c r="AL28" i="9"/>
  <c r="AL29" i="9"/>
  <c r="C56" i="11"/>
  <c r="AM8" i="11"/>
  <c r="AM9" i="11"/>
  <c r="AM38" i="11"/>
  <c r="AM39" i="11"/>
  <c r="AM40" i="11"/>
  <c r="AM21" i="5"/>
  <c r="AL22" i="5"/>
  <c r="AL23" i="5"/>
  <c r="AM7" i="6"/>
  <c r="AM9" i="6"/>
  <c r="AM11" i="6"/>
  <c r="AM12" i="6"/>
  <c r="AM24" i="6"/>
  <c r="AL25" i="6"/>
  <c r="AL28" i="6"/>
  <c r="AL29" i="6"/>
  <c r="AM27" i="7"/>
  <c r="AL29" i="7"/>
  <c r="AL30" i="7"/>
  <c r="R58" i="8"/>
  <c r="AM20" i="8"/>
  <c r="AL22" i="8"/>
  <c r="AM34" i="8"/>
  <c r="AL18" i="9"/>
  <c r="AM28" i="9"/>
  <c r="AM29" i="9"/>
  <c r="AM30" i="9"/>
  <c r="AL7" i="10"/>
  <c r="AL19" i="10"/>
  <c r="AM10" i="11"/>
  <c r="AL11" i="11"/>
  <c r="AL12" i="11"/>
  <c r="AL13" i="11"/>
  <c r="AL14" i="11"/>
  <c r="AL25" i="11"/>
  <c r="AL26" i="11"/>
  <c r="AL27" i="11"/>
  <c r="AL28" i="11"/>
  <c r="AL29" i="11"/>
  <c r="AL30" i="11"/>
  <c r="AL31" i="11"/>
  <c r="AL32" i="11"/>
  <c r="AL33" i="11"/>
  <c r="R58" i="7"/>
  <c r="AL12" i="10"/>
  <c r="AM30" i="10"/>
  <c r="AM31" i="10"/>
  <c r="AM20" i="4"/>
  <c r="AL17" i="6"/>
  <c r="AM36" i="6"/>
  <c r="AM27" i="4"/>
  <c r="AL29" i="4"/>
  <c r="AL8" i="5"/>
  <c r="AL9" i="5"/>
  <c r="AL10" i="5"/>
  <c r="AL36" i="7"/>
  <c r="AL14" i="8"/>
  <c r="AM8" i="9"/>
  <c r="AL11" i="9"/>
  <c r="AM24" i="9"/>
  <c r="AL25" i="9"/>
  <c r="AM37" i="9"/>
  <c r="AL38" i="9"/>
  <c r="AQ11" i="4"/>
  <c r="AZ15" i="5"/>
  <c r="AZ33" i="5"/>
  <c r="AQ5" i="6"/>
  <c r="AX11" i="4"/>
  <c r="AS17" i="5"/>
  <c r="AZ11" i="4"/>
  <c r="AV19" i="4"/>
  <c r="AP29" i="4"/>
  <c r="AT7" i="5"/>
  <c r="AY17" i="5"/>
  <c r="AT35" i="4"/>
  <c r="AX7" i="5"/>
  <c r="AP19" i="5"/>
  <c r="AV37" i="5"/>
  <c r="AX13" i="4"/>
  <c r="AP21" i="4"/>
  <c r="AX29" i="4"/>
  <c r="AY35" i="4"/>
  <c r="AX9" i="5"/>
  <c r="AV39" i="5"/>
  <c r="AP23" i="4"/>
  <c r="AP37" i="4"/>
  <c r="AP11" i="5"/>
  <c r="AW11" i="5"/>
  <c r="AV7" i="4"/>
  <c r="AP17" i="4"/>
  <c r="AW23" i="4"/>
  <c r="AP5" i="5"/>
  <c r="AZ11" i="5"/>
  <c r="AS29" i="5"/>
  <c r="AR17" i="4"/>
  <c r="AV31" i="4"/>
  <c r="AW5" i="5"/>
  <c r="AR23" i="5"/>
  <c r="AW29" i="5"/>
  <c r="AP5" i="4"/>
  <c r="AV25" i="4"/>
  <c r="BA17" i="4"/>
  <c r="BA23" i="5"/>
  <c r="AT31" i="5"/>
  <c r="AZ27" i="4"/>
  <c r="AZ13" i="5"/>
  <c r="AX31" i="5"/>
  <c r="AV5" i="4"/>
  <c r="AT11" i="4"/>
  <c r="AV15" i="4"/>
  <c r="AT17" i="4"/>
  <c r="AV21" i="4"/>
  <c r="AT23" i="4"/>
  <c r="BA23" i="4"/>
  <c r="AT27" i="4"/>
  <c r="AR29" i="4"/>
  <c r="AV35" i="4"/>
  <c r="AV37" i="4"/>
  <c r="BA5" i="5"/>
  <c r="AU17" i="5"/>
  <c r="AW23" i="5"/>
  <c r="AX25" i="5"/>
  <c r="AZ27" i="5"/>
  <c r="AY29" i="5"/>
  <c r="AV35" i="5"/>
  <c r="AX9" i="6"/>
  <c r="AT17" i="6"/>
  <c r="AX25" i="6"/>
  <c r="AS29" i="6"/>
  <c r="AP31" i="6"/>
  <c r="AZ33" i="6"/>
  <c r="AY35" i="6"/>
  <c r="AS5" i="7"/>
  <c r="AX11" i="7"/>
  <c r="AT17" i="7"/>
  <c r="AU35" i="7"/>
  <c r="AP39" i="7"/>
  <c r="AV21" i="8"/>
  <c r="AP29" i="10"/>
  <c r="AP9" i="4"/>
  <c r="AP13" i="4"/>
  <c r="AU17" i="4"/>
  <c r="AP19" i="4"/>
  <c r="AZ29" i="4"/>
  <c r="AZ31" i="4"/>
  <c r="AZ33" i="4"/>
  <c r="AW35" i="4"/>
  <c r="AX37" i="4"/>
  <c r="AS5" i="5"/>
  <c r="AT11" i="5"/>
  <c r="AV15" i="5"/>
  <c r="AV17" i="5"/>
  <c r="AX19" i="5"/>
  <c r="AX23" i="5"/>
  <c r="AZ25" i="5"/>
  <c r="AZ29" i="5"/>
  <c r="AV33" i="5"/>
  <c r="AW35" i="5"/>
  <c r="AZ37" i="5"/>
  <c r="AW5" i="6"/>
  <c r="AZ9" i="6"/>
  <c r="BA11" i="6"/>
  <c r="AP15" i="6"/>
  <c r="AV19" i="6"/>
  <c r="AX21" i="6"/>
  <c r="AX23" i="6"/>
  <c r="AT29" i="6"/>
  <c r="AZ35" i="6"/>
  <c r="AT39" i="6"/>
  <c r="AP7" i="7"/>
  <c r="AY11" i="7"/>
  <c r="AV17" i="7"/>
  <c r="AP23" i="7"/>
  <c r="AP27" i="7"/>
  <c r="AP31" i="7"/>
  <c r="AV35" i="7"/>
  <c r="AV39" i="7"/>
  <c r="AZ21" i="8"/>
  <c r="AQ35" i="8"/>
  <c r="AY11" i="9"/>
  <c r="AS23" i="9"/>
  <c r="AW5" i="4"/>
  <c r="AT9" i="4"/>
  <c r="AU11" i="4"/>
  <c r="AX15" i="4"/>
  <c r="AV17" i="4"/>
  <c r="AX21" i="4"/>
  <c r="AU23" i="4"/>
  <c r="AP25" i="4"/>
  <c r="AV27" i="4"/>
  <c r="AS29" i="4"/>
  <c r="AP35" i="4"/>
  <c r="AT5" i="5"/>
  <c r="AT9" i="5"/>
  <c r="AU11" i="5"/>
  <c r="AP13" i="5"/>
  <c r="AW17" i="5"/>
  <c r="AP23" i="5"/>
  <c r="AY23" i="5"/>
  <c r="AQ29" i="5"/>
  <c r="AX35" i="5"/>
  <c r="AY5" i="6"/>
  <c r="AQ11" i="6"/>
  <c r="AV17" i="6"/>
  <c r="AY23" i="6"/>
  <c r="AP27" i="6"/>
  <c r="AU29" i="6"/>
  <c r="AT31" i="6"/>
  <c r="AP35" i="6"/>
  <c r="BA35" i="6"/>
  <c r="AV39" i="6"/>
  <c r="AT5" i="7"/>
  <c r="AT7" i="7"/>
  <c r="AW17" i="7"/>
  <c r="AS23" i="7"/>
  <c r="AV27" i="7"/>
  <c r="AX31" i="7"/>
  <c r="AU23" i="9"/>
  <c r="AT33" i="9"/>
  <c r="AX5" i="4"/>
  <c r="AP7" i="4"/>
  <c r="AV9" i="4"/>
  <c r="AV11" i="4"/>
  <c r="AT13" i="4"/>
  <c r="AZ15" i="4"/>
  <c r="AT19" i="4"/>
  <c r="AT29" i="4"/>
  <c r="AX35" i="4"/>
  <c r="AZ37" i="4"/>
  <c r="AU5" i="5"/>
  <c r="AX15" i="5"/>
  <c r="AZ19" i="5"/>
  <c r="AP31" i="5"/>
  <c r="AX33" i="5"/>
  <c r="AP39" i="5"/>
  <c r="AR11" i="6"/>
  <c r="AV15" i="6"/>
  <c r="AW17" i="6"/>
  <c r="AX19" i="6"/>
  <c r="AZ21" i="6"/>
  <c r="AT27" i="6"/>
  <c r="AQ35" i="6"/>
  <c r="AU5" i="7"/>
  <c r="AW35" i="7"/>
  <c r="AV15" i="8"/>
  <c r="AX23" i="8"/>
  <c r="AX29" i="8"/>
  <c r="AT35" i="8"/>
  <c r="AX33" i="9"/>
  <c r="AP23" i="10"/>
  <c r="AY5" i="4"/>
  <c r="AT7" i="4"/>
  <c r="AX9" i="4"/>
  <c r="AW11" i="4"/>
  <c r="AV13" i="4"/>
  <c r="AW17" i="4"/>
  <c r="AZ21" i="4"/>
  <c r="AV23" i="4"/>
  <c r="AT25" i="4"/>
  <c r="AX27" i="4"/>
  <c r="AU29" i="4"/>
  <c r="AQ35" i="4"/>
  <c r="AV5" i="5"/>
  <c r="AP7" i="5"/>
  <c r="AV9" i="5"/>
  <c r="AV11" i="5"/>
  <c r="AT13" i="5"/>
  <c r="AX17" i="5"/>
  <c r="AQ23" i="5"/>
  <c r="AY35" i="5"/>
  <c r="AZ5" i="6"/>
  <c r="AS11" i="6"/>
  <c r="AP13" i="6"/>
  <c r="AP23" i="6"/>
  <c r="BA23" i="6"/>
  <c r="AV29" i="6"/>
  <c r="AX31" i="6"/>
  <c r="AR35" i="6"/>
  <c r="AP37" i="6"/>
  <c r="AX39" i="6"/>
  <c r="AT9" i="7"/>
  <c r="AV13" i="7"/>
  <c r="AU23" i="7"/>
  <c r="AQ29" i="7"/>
  <c r="AX35" i="7"/>
  <c r="AP7" i="8"/>
  <c r="AZ15" i="8"/>
  <c r="AY23" i="8"/>
  <c r="AR5" i="9"/>
  <c r="AS5" i="9"/>
  <c r="AQ17" i="9"/>
  <c r="AT39" i="10"/>
  <c r="AT7" i="6"/>
  <c r="AZ15" i="6"/>
  <c r="AX17" i="6"/>
  <c r="AZ19" i="6"/>
  <c r="AQ23" i="6"/>
  <c r="AV27" i="6"/>
  <c r="AZ31" i="6"/>
  <c r="AT37" i="6"/>
  <c r="AW5" i="7"/>
  <c r="AV9" i="7"/>
  <c r="AZ13" i="7"/>
  <c r="BA35" i="7"/>
  <c r="AT37" i="8"/>
  <c r="AQ5" i="4"/>
  <c r="AZ5" i="4"/>
  <c r="AZ9" i="4"/>
  <c r="AZ13" i="4"/>
  <c r="AX17" i="4"/>
  <c r="AX19" i="4"/>
  <c r="AX23" i="4"/>
  <c r="AX25" i="4"/>
  <c r="AV29" i="4"/>
  <c r="AP31" i="4"/>
  <c r="AP33" i="4"/>
  <c r="AR35" i="4"/>
  <c r="AZ35" i="4"/>
  <c r="AP39" i="4"/>
  <c r="AX5" i="5"/>
  <c r="AX11" i="5"/>
  <c r="AV13" i="5"/>
  <c r="AP17" i="5"/>
  <c r="AP27" i="5"/>
  <c r="AT29" i="5"/>
  <c r="AP35" i="5"/>
  <c r="BA5" i="6"/>
  <c r="AV7" i="6"/>
  <c r="AT11" i="6"/>
  <c r="AV13" i="6"/>
  <c r="AW29" i="6"/>
  <c r="AS35" i="6"/>
  <c r="AX9" i="7"/>
  <c r="AP15" i="7"/>
  <c r="BA17" i="7"/>
  <c r="AX23" i="7"/>
  <c r="AR29" i="7"/>
  <c r="AX33" i="7"/>
  <c r="AY17" i="8"/>
  <c r="AX31" i="8"/>
  <c r="AV37" i="8"/>
  <c r="AZ37" i="9"/>
  <c r="AR5" i="4"/>
  <c r="BA5" i="4"/>
  <c r="AX7" i="4"/>
  <c r="AY11" i="4"/>
  <c r="AQ17" i="4"/>
  <c r="AY17" i="4"/>
  <c r="AZ19" i="4"/>
  <c r="AQ23" i="4"/>
  <c r="AT39" i="4"/>
  <c r="AV7" i="5"/>
  <c r="AZ9" i="5"/>
  <c r="AY11" i="5"/>
  <c r="AQ17" i="5"/>
  <c r="AZ17" i="5"/>
  <c r="AP21" i="5"/>
  <c r="AT23" i="5"/>
  <c r="AU29" i="5"/>
  <c r="AV31" i="5"/>
  <c r="AQ35" i="5"/>
  <c r="BA35" i="5"/>
  <c r="AZ39" i="5"/>
  <c r="AR5" i="6"/>
  <c r="AX7" i="6"/>
  <c r="AX13" i="6"/>
  <c r="AP17" i="6"/>
  <c r="AY17" i="6"/>
  <c r="AT23" i="6"/>
  <c r="AP25" i="6"/>
  <c r="AX27" i="6"/>
  <c r="AY29" i="6"/>
  <c r="AT33" i="6"/>
  <c r="AT35" i="6"/>
  <c r="AV37" i="6"/>
  <c r="AZ5" i="7"/>
  <c r="AZ9" i="7"/>
  <c r="AT15" i="7"/>
  <c r="AX19" i="7"/>
  <c r="AS29" i="7"/>
  <c r="AW5" i="8"/>
  <c r="AZ17" i="8"/>
  <c r="AZ27" i="9"/>
  <c r="AX15" i="10"/>
  <c r="AS5" i="4"/>
  <c r="AZ7" i="4"/>
  <c r="AP11" i="4"/>
  <c r="AP15" i="4"/>
  <c r="AZ17" i="4"/>
  <c r="AR23" i="4"/>
  <c r="AY23" i="4"/>
  <c r="AZ25" i="4"/>
  <c r="AW29" i="4"/>
  <c r="AT31" i="4"/>
  <c r="AT33" i="4"/>
  <c r="AS35" i="4"/>
  <c r="BA35" i="4"/>
  <c r="AV39" i="4"/>
  <c r="AY5" i="5"/>
  <c r="AX13" i="5"/>
  <c r="AR17" i="5"/>
  <c r="AV21" i="5"/>
  <c r="AU23" i="5"/>
  <c r="AP25" i="5"/>
  <c r="AT27" i="5"/>
  <c r="AV29" i="5"/>
  <c r="AS35" i="5"/>
  <c r="AT37" i="5"/>
  <c r="AS5" i="6"/>
  <c r="AU11" i="6"/>
  <c r="AZ13" i="6"/>
  <c r="AQ17" i="6"/>
  <c r="AZ17" i="6"/>
  <c r="AU23" i="6"/>
  <c r="AZ27" i="6"/>
  <c r="AU35" i="6"/>
  <c r="AZ37" i="6"/>
  <c r="AR11" i="7"/>
  <c r="AZ9" i="8"/>
  <c r="AT27" i="8"/>
  <c r="AZ31" i="8"/>
  <c r="AZ7" i="6"/>
  <c r="AW11" i="6"/>
  <c r="AT25" i="6"/>
  <c r="BA29" i="6"/>
  <c r="AV33" i="6"/>
  <c r="AV35" i="6"/>
  <c r="BA5" i="7"/>
  <c r="AS11" i="7"/>
  <c r="AZ19" i="7"/>
  <c r="AV25" i="7"/>
  <c r="AX29" i="7"/>
  <c r="AT37" i="7"/>
  <c r="AX5" i="8"/>
  <c r="AQ11" i="8"/>
  <c r="AT5" i="4"/>
  <c r="AR11" i="4"/>
  <c r="BA11" i="4"/>
  <c r="AT15" i="4"/>
  <c r="AS23" i="4"/>
  <c r="AZ23" i="4"/>
  <c r="AV33" i="4"/>
  <c r="AX39" i="4"/>
  <c r="AQ5" i="5"/>
  <c r="AZ5" i="5"/>
  <c r="AQ11" i="5"/>
  <c r="BA11" i="5"/>
  <c r="AP15" i="5"/>
  <c r="AT17" i="5"/>
  <c r="AT19" i="5"/>
  <c r="AV23" i="5"/>
  <c r="AT25" i="5"/>
  <c r="AV27" i="5"/>
  <c r="AP33" i="5"/>
  <c r="AT5" i="6"/>
  <c r="AP9" i="6"/>
  <c r="AX11" i="6"/>
  <c r="AR17" i="6"/>
  <c r="AP21" i="6"/>
  <c r="AV23" i="6"/>
  <c r="AW35" i="6"/>
  <c r="AP5" i="7"/>
  <c r="AV11" i="7"/>
  <c r="AQ17" i="7"/>
  <c r="AX25" i="7"/>
  <c r="AP35" i="7"/>
  <c r="AV37" i="7"/>
  <c r="AV27" i="8"/>
  <c r="AP31" i="9"/>
  <c r="AU5" i="4"/>
  <c r="AS11" i="4"/>
  <c r="AS17" i="4"/>
  <c r="AT21" i="4"/>
  <c r="AP27" i="4"/>
  <c r="AQ29" i="4"/>
  <c r="AY29" i="4"/>
  <c r="AX31" i="4"/>
  <c r="AX33" i="4"/>
  <c r="AU35" i="4"/>
  <c r="AT37" i="4"/>
  <c r="AR5" i="5"/>
  <c r="AZ7" i="5"/>
  <c r="AR11" i="5"/>
  <c r="AT15" i="5"/>
  <c r="AV19" i="5"/>
  <c r="AZ21" i="5"/>
  <c r="AV25" i="5"/>
  <c r="AX27" i="5"/>
  <c r="AX29" i="5"/>
  <c r="AU35" i="5"/>
  <c r="AX37" i="5"/>
  <c r="AT9" i="6"/>
  <c r="AZ11" i="6"/>
  <c r="AP19" i="6"/>
  <c r="AV21" i="6"/>
  <c r="AW23" i="6"/>
  <c r="AV25" i="6"/>
  <c r="AQ29" i="6"/>
  <c r="AX33" i="6"/>
  <c r="AP39" i="6"/>
  <c r="AR5" i="7"/>
  <c r="AW11" i="7"/>
  <c r="AT21" i="7"/>
  <c r="AZ25" i="7"/>
  <c r="BA29" i="7"/>
  <c r="AX37" i="7"/>
  <c r="BA11" i="8"/>
  <c r="AT21" i="8"/>
  <c r="AT9" i="9"/>
  <c r="AQ5" i="7"/>
  <c r="AY5" i="7"/>
  <c r="AX7" i="7"/>
  <c r="AU11" i="7"/>
  <c r="AX13" i="7"/>
  <c r="AV19" i="7"/>
  <c r="AR23" i="7"/>
  <c r="AP25" i="7"/>
  <c r="AP29" i="7"/>
  <c r="AZ29" i="7"/>
  <c r="AP37" i="7"/>
  <c r="AZ39" i="7"/>
  <c r="AV5" i="8"/>
  <c r="AY11" i="8"/>
  <c r="AV17" i="8"/>
  <c r="AP21" i="8"/>
  <c r="AT23" i="8"/>
  <c r="AZ25" i="8"/>
  <c r="AP31" i="8"/>
  <c r="AW11" i="9"/>
  <c r="AT19" i="9"/>
  <c r="AR23" i="9"/>
  <c r="AX25" i="9"/>
  <c r="AX29" i="9"/>
  <c r="AP33" i="9"/>
  <c r="BA35" i="9"/>
  <c r="AV19" i="10"/>
  <c r="AZ27" i="11"/>
  <c r="AT9" i="8"/>
  <c r="AZ11" i="8"/>
  <c r="AT15" i="8"/>
  <c r="AX17" i="8"/>
  <c r="AP27" i="8"/>
  <c r="AS29" i="8"/>
  <c r="AP35" i="8"/>
  <c r="AZ7" i="9"/>
  <c r="AP17" i="9"/>
  <c r="AV19" i="9"/>
  <c r="BA35" i="10"/>
  <c r="AX29" i="11"/>
  <c r="AZ37" i="11"/>
  <c r="AP33" i="11"/>
  <c r="AP9" i="9"/>
  <c r="AP37" i="9"/>
  <c r="AZ7" i="10"/>
  <c r="AV15" i="10"/>
  <c r="AQ17" i="11"/>
  <c r="AZ17" i="11"/>
  <c r="AX15" i="7"/>
  <c r="AX17" i="7"/>
  <c r="AW23" i="7"/>
  <c r="AT29" i="7"/>
  <c r="AT31" i="7"/>
  <c r="AY5" i="8"/>
  <c r="AP17" i="8"/>
  <c r="BA17" i="8"/>
  <c r="AZ23" i="8"/>
  <c r="AZ27" i="8"/>
  <c r="AZ37" i="8"/>
  <c r="AV17" i="9"/>
  <c r="AT21" i="9"/>
  <c r="AY23" i="9"/>
  <c r="AT31" i="9"/>
  <c r="AY23" i="10"/>
  <c r="AX29" i="10"/>
  <c r="AT7" i="8"/>
  <c r="AR11" i="8"/>
  <c r="AQ17" i="8"/>
  <c r="BA23" i="8"/>
  <c r="AY29" i="8"/>
  <c r="AV35" i="8"/>
  <c r="AT13" i="9"/>
  <c r="AP29" i="9"/>
  <c r="AS35" i="9"/>
  <c r="AS5" i="10"/>
  <c r="AZ23" i="10"/>
  <c r="AY29" i="10"/>
  <c r="AS11" i="11"/>
  <c r="AU5" i="6"/>
  <c r="AV9" i="6"/>
  <c r="AT13" i="6"/>
  <c r="AT15" i="6"/>
  <c r="AS17" i="6"/>
  <c r="BA17" i="6"/>
  <c r="AR23" i="6"/>
  <c r="AV31" i="6"/>
  <c r="AZ39" i="6"/>
  <c r="AP11" i="7"/>
  <c r="BA11" i="7"/>
  <c r="AZ15" i="7"/>
  <c r="AY17" i="7"/>
  <c r="AV21" i="7"/>
  <c r="AZ31" i="7"/>
  <c r="AY35" i="7"/>
  <c r="AX7" i="8"/>
  <c r="AS11" i="8"/>
  <c r="AV13" i="8"/>
  <c r="AQ23" i="8"/>
  <c r="AP33" i="8"/>
  <c r="AW35" i="8"/>
  <c r="AT39" i="8"/>
  <c r="AU5" i="9"/>
  <c r="AP11" i="9"/>
  <c r="AV21" i="9"/>
  <c r="AZ23" i="9"/>
  <c r="AQ29" i="9"/>
  <c r="AT5" i="10"/>
  <c r="AV17" i="10"/>
  <c r="AZ11" i="11"/>
  <c r="AQ35" i="11"/>
  <c r="BA29" i="4"/>
  <c r="AZ39" i="4"/>
  <c r="AP9" i="5"/>
  <c r="AS11" i="5"/>
  <c r="BA17" i="5"/>
  <c r="AT21" i="5"/>
  <c r="AS23" i="5"/>
  <c r="AZ23" i="5"/>
  <c r="AP29" i="5"/>
  <c r="AZ31" i="5"/>
  <c r="AR35" i="5"/>
  <c r="AZ35" i="5"/>
  <c r="AT39" i="5"/>
  <c r="AV5" i="6"/>
  <c r="AV11" i="6"/>
  <c r="AS23" i="6"/>
  <c r="AZ23" i="6"/>
  <c r="AZ25" i="6"/>
  <c r="AP29" i="6"/>
  <c r="AX29" i="6"/>
  <c r="AX35" i="6"/>
  <c r="AX37" i="6"/>
  <c r="AV5" i="7"/>
  <c r="AQ11" i="7"/>
  <c r="AT13" i="7"/>
  <c r="AP17" i="7"/>
  <c r="AZ21" i="7"/>
  <c r="AY23" i="7"/>
  <c r="AT27" i="7"/>
  <c r="AV29" i="7"/>
  <c r="AQ35" i="7"/>
  <c r="AT39" i="7"/>
  <c r="AP5" i="8"/>
  <c r="AT11" i="8"/>
  <c r="AR17" i="8"/>
  <c r="AZ29" i="8"/>
  <c r="AV33" i="8"/>
  <c r="AZ39" i="8"/>
  <c r="AV13" i="9"/>
  <c r="AX17" i="9"/>
  <c r="AX21" i="9"/>
  <c r="BA23" i="9"/>
  <c r="AX31" i="9"/>
  <c r="AT39" i="9"/>
  <c r="AV11" i="10"/>
  <c r="AP33" i="10"/>
  <c r="AZ35" i="11"/>
  <c r="AZ13" i="8"/>
  <c r="AS17" i="8"/>
  <c r="AZ19" i="8"/>
  <c r="AR23" i="8"/>
  <c r="AT25" i="8"/>
  <c r="AP29" i="8"/>
  <c r="BA29" i="8"/>
  <c r="AZ33" i="8"/>
  <c r="AX35" i="8"/>
  <c r="BA5" i="9"/>
  <c r="AZ13" i="9"/>
  <c r="AZ21" i="9"/>
  <c r="AV29" i="9"/>
  <c r="AU35" i="9"/>
  <c r="AZ19" i="11"/>
  <c r="AZ23" i="7"/>
  <c r="AX27" i="7"/>
  <c r="AY29" i="7"/>
  <c r="AP33" i="7"/>
  <c r="AX39" i="7"/>
  <c r="AQ5" i="8"/>
  <c r="AU11" i="8"/>
  <c r="AT17" i="8"/>
  <c r="AS23" i="8"/>
  <c r="AX25" i="8"/>
  <c r="AQ29" i="8"/>
  <c r="AY35" i="8"/>
  <c r="AR11" i="9"/>
  <c r="AP19" i="9"/>
  <c r="AZ35" i="9"/>
  <c r="AZ25" i="10"/>
  <c r="AP15" i="11"/>
  <c r="AS23" i="11"/>
  <c r="AX21" i="5"/>
  <c r="AR29" i="5"/>
  <c r="BA29" i="5"/>
  <c r="AT33" i="5"/>
  <c r="AT35" i="5"/>
  <c r="AP37" i="5"/>
  <c r="AX39" i="5"/>
  <c r="AP5" i="6"/>
  <c r="AX5" i="6"/>
  <c r="AP7" i="6"/>
  <c r="AP11" i="6"/>
  <c r="AY11" i="6"/>
  <c r="AX15" i="6"/>
  <c r="AU17" i="6"/>
  <c r="AT19" i="6"/>
  <c r="AT21" i="6"/>
  <c r="AR29" i="6"/>
  <c r="AZ29" i="6"/>
  <c r="AP33" i="6"/>
  <c r="AX5" i="7"/>
  <c r="AR17" i="7"/>
  <c r="AQ23" i="7"/>
  <c r="BA23" i="7"/>
  <c r="AT33" i="7"/>
  <c r="AS35" i="7"/>
  <c r="AP9" i="8"/>
  <c r="AW11" i="8"/>
  <c r="AP15" i="8"/>
  <c r="AR29" i="8"/>
  <c r="AZ35" i="8"/>
  <c r="AX7" i="9"/>
  <c r="AV11" i="9"/>
  <c r="AW29" i="9"/>
  <c r="AT13" i="10"/>
  <c r="AT19" i="10"/>
  <c r="AR35" i="10"/>
  <c r="AV5" i="11"/>
  <c r="AP25" i="11"/>
  <c r="AQ5" i="9"/>
  <c r="AZ5" i="9"/>
  <c r="AV7" i="9"/>
  <c r="AP13" i="9"/>
  <c r="AZ15" i="9"/>
  <c r="AU17" i="9"/>
  <c r="AP21" i="9"/>
  <c r="AQ23" i="9"/>
  <c r="AV25" i="9"/>
  <c r="AX27" i="9"/>
  <c r="AR35" i="9"/>
  <c r="AR5" i="10"/>
  <c r="BA5" i="10"/>
  <c r="AZ9" i="10"/>
  <c r="AU11" i="10"/>
  <c r="AP13" i="10"/>
  <c r="AU17" i="10"/>
  <c r="AX25" i="10"/>
  <c r="AW29" i="10"/>
  <c r="AZ31" i="10"/>
  <c r="AQ35" i="10"/>
  <c r="AZ35" i="10"/>
  <c r="AP9" i="11"/>
  <c r="AR11" i="11"/>
  <c r="AW5" i="11"/>
  <c r="AT9" i="11"/>
  <c r="AT15" i="11"/>
  <c r="AR17" i="11"/>
  <c r="BA17" i="11"/>
  <c r="AP21" i="11"/>
  <c r="AT23" i="11"/>
  <c r="AT25" i="11"/>
  <c r="AP29" i="11"/>
  <c r="AY29" i="11"/>
  <c r="AT33" i="11"/>
  <c r="AR35" i="11"/>
  <c r="BA35" i="11"/>
  <c r="AP39" i="11"/>
  <c r="AU5" i="10"/>
  <c r="AV13" i="10"/>
  <c r="AZ15" i="10"/>
  <c r="AW17" i="10"/>
  <c r="AX19" i="10"/>
  <c r="AQ23" i="10"/>
  <c r="AT33" i="10"/>
  <c r="AS35" i="10"/>
  <c r="AV39" i="10"/>
  <c r="AX5" i="11"/>
  <c r="AP7" i="11"/>
  <c r="AV9" i="11"/>
  <c r="AT11" i="11"/>
  <c r="BA11" i="11"/>
  <c r="AV15" i="11"/>
  <c r="AS17" i="11"/>
  <c r="AT21" i="11"/>
  <c r="AU23" i="11"/>
  <c r="AV25" i="11"/>
  <c r="AQ29" i="11"/>
  <c r="AZ29" i="11"/>
  <c r="AV33" i="11"/>
  <c r="AS35" i="11"/>
  <c r="AT39" i="11"/>
  <c r="AX37" i="8"/>
  <c r="AT5" i="9"/>
  <c r="AQ11" i="9"/>
  <c r="AX11" i="9"/>
  <c r="AX13" i="9"/>
  <c r="AW17" i="9"/>
  <c r="AT23" i="9"/>
  <c r="AZ25" i="9"/>
  <c r="AV31" i="9"/>
  <c r="AV33" i="9"/>
  <c r="AT35" i="9"/>
  <c r="AP39" i="9"/>
  <c r="AV5" i="10"/>
  <c r="AP9" i="10"/>
  <c r="AP11" i="10"/>
  <c r="AW11" i="10"/>
  <c r="AX13" i="10"/>
  <c r="AX17" i="10"/>
  <c r="AZ19" i="10"/>
  <c r="AR23" i="10"/>
  <c r="BA23" i="10"/>
  <c r="AQ29" i="10"/>
  <c r="AZ29" i="10"/>
  <c r="AT35" i="10"/>
  <c r="AP37" i="10"/>
  <c r="AX39" i="10"/>
  <c r="AX9" i="11"/>
  <c r="AP13" i="11"/>
  <c r="AW5" i="10"/>
  <c r="AZ13" i="10"/>
  <c r="AP21" i="10"/>
  <c r="AP27" i="10"/>
  <c r="AR29" i="10"/>
  <c r="BA29" i="10"/>
  <c r="AV33" i="10"/>
  <c r="AU35" i="10"/>
  <c r="AP5" i="11"/>
  <c r="AY5" i="11"/>
  <c r="AT7" i="11"/>
  <c r="AU11" i="11"/>
  <c r="AT13" i="11"/>
  <c r="AX15" i="11"/>
  <c r="AT17" i="11"/>
  <c r="AV21" i="11"/>
  <c r="AV23" i="11"/>
  <c r="AX25" i="11"/>
  <c r="AR29" i="11"/>
  <c r="BA29" i="11"/>
  <c r="AX33" i="11"/>
  <c r="AT35" i="11"/>
  <c r="AV39" i="11"/>
  <c r="AP7" i="10"/>
  <c r="AT9" i="10"/>
  <c r="AQ11" i="10"/>
  <c r="AX11" i="10"/>
  <c r="AP17" i="10"/>
  <c r="AY17" i="10"/>
  <c r="AT21" i="10"/>
  <c r="AS23" i="10"/>
  <c r="AT27" i="10"/>
  <c r="AS29" i="10"/>
  <c r="AP31" i="10"/>
  <c r="AX33" i="10"/>
  <c r="AV35" i="10"/>
  <c r="AT37" i="10"/>
  <c r="AZ39" i="10"/>
  <c r="AQ5" i="11"/>
  <c r="AZ5" i="11"/>
  <c r="AV7" i="11"/>
  <c r="AZ9" i="11"/>
  <c r="AZ15" i="11"/>
  <c r="AU17" i="11"/>
  <c r="AX21" i="11"/>
  <c r="AW23" i="11"/>
  <c r="AZ25" i="11"/>
  <c r="AS29" i="11"/>
  <c r="AP31" i="11"/>
  <c r="AZ33" i="11"/>
  <c r="AU35" i="11"/>
  <c r="AX39" i="11"/>
  <c r="AV7" i="7"/>
  <c r="AZ11" i="7"/>
  <c r="AS17" i="7"/>
  <c r="AZ17" i="7"/>
  <c r="AP21" i="7"/>
  <c r="AT23" i="7"/>
  <c r="AU29" i="7"/>
  <c r="AV33" i="7"/>
  <c r="AR35" i="7"/>
  <c r="AR5" i="8"/>
  <c r="AZ5" i="8"/>
  <c r="AV9" i="8"/>
  <c r="AV11" i="8"/>
  <c r="AP13" i="8"/>
  <c r="AX15" i="8"/>
  <c r="AU17" i="8"/>
  <c r="AP19" i="8"/>
  <c r="AU23" i="8"/>
  <c r="AP25" i="8"/>
  <c r="AT29" i="8"/>
  <c r="AR35" i="8"/>
  <c r="AP39" i="8"/>
  <c r="AS11" i="9"/>
  <c r="AZ11" i="9"/>
  <c r="AP15" i="9"/>
  <c r="AR17" i="9"/>
  <c r="AY17" i="9"/>
  <c r="AX19" i="9"/>
  <c r="AP27" i="9"/>
  <c r="AR29" i="9"/>
  <c r="AY29" i="9"/>
  <c r="AV35" i="9"/>
  <c r="AV39" i="9"/>
  <c r="AX5" i="10"/>
  <c r="AT7" i="10"/>
  <c r="AZ17" i="10"/>
  <c r="AV21" i="10"/>
  <c r="AT23" i="10"/>
  <c r="AV27" i="10"/>
  <c r="AZ33" i="10"/>
  <c r="AV37" i="10"/>
  <c r="AR5" i="11"/>
  <c r="BA5" i="11"/>
  <c r="AX7" i="11"/>
  <c r="AV11" i="11"/>
  <c r="AV13" i="11"/>
  <c r="AV17" i="11"/>
  <c r="AP19" i="11"/>
  <c r="AZ21" i="11"/>
  <c r="AX23" i="11"/>
  <c r="AP27" i="11"/>
  <c r="AT29" i="11"/>
  <c r="AT31" i="11"/>
  <c r="AV35" i="11"/>
  <c r="AP37" i="11"/>
  <c r="AS5" i="8"/>
  <c r="BA5" i="8"/>
  <c r="AV7" i="8"/>
  <c r="AX9" i="8"/>
  <c r="AT13" i="8"/>
  <c r="AT19" i="8"/>
  <c r="AX21" i="8"/>
  <c r="AV23" i="8"/>
  <c r="AX27" i="8"/>
  <c r="AU29" i="8"/>
  <c r="AT33" i="8"/>
  <c r="AS35" i="8"/>
  <c r="BA35" i="8"/>
  <c r="AV5" i="9"/>
  <c r="AP7" i="9"/>
  <c r="AV9" i="9"/>
  <c r="BA11" i="9"/>
  <c r="AT15" i="9"/>
  <c r="AS17" i="9"/>
  <c r="AZ19" i="9"/>
  <c r="AV23" i="9"/>
  <c r="AZ29" i="9"/>
  <c r="AZ31" i="9"/>
  <c r="AZ33" i="9"/>
  <c r="AW35" i="9"/>
  <c r="AT37" i="9"/>
  <c r="AV9" i="10"/>
  <c r="AR11" i="10"/>
  <c r="AY11" i="10"/>
  <c r="AQ17" i="10"/>
  <c r="BA17" i="10"/>
  <c r="AX21" i="10"/>
  <c r="AU23" i="10"/>
  <c r="AP25" i="10"/>
  <c r="AX27" i="10"/>
  <c r="AT29" i="10"/>
  <c r="AT31" i="10"/>
  <c r="AW35" i="10"/>
  <c r="AX13" i="11"/>
  <c r="AZ39" i="11"/>
  <c r="AW5" i="9"/>
  <c r="AX9" i="9"/>
  <c r="AT11" i="9"/>
  <c r="AV15" i="9"/>
  <c r="AZ17" i="9"/>
  <c r="AP25" i="9"/>
  <c r="AT27" i="9"/>
  <c r="AS29" i="9"/>
  <c r="BA29" i="9"/>
  <c r="AP35" i="9"/>
  <c r="AX39" i="9"/>
  <c r="AY5" i="10"/>
  <c r="AV7" i="10"/>
  <c r="AZ11" i="10"/>
  <c r="AR17" i="10"/>
  <c r="AV23" i="10"/>
  <c r="AT25" i="10"/>
  <c r="AV31" i="10"/>
  <c r="AX35" i="10"/>
  <c r="AX37" i="10"/>
  <c r="AS5" i="11"/>
  <c r="AZ7" i="11"/>
  <c r="AP11" i="11"/>
  <c r="AW11" i="11"/>
  <c r="AZ13" i="11"/>
  <c r="AW17" i="11"/>
  <c r="AT19" i="11"/>
  <c r="AP23" i="11"/>
  <c r="AY23" i="11"/>
  <c r="AT27" i="11"/>
  <c r="AU29" i="11"/>
  <c r="AV31" i="11"/>
  <c r="AW35" i="11"/>
  <c r="AT37" i="11"/>
  <c r="AZ7" i="7"/>
  <c r="AV15" i="7"/>
  <c r="AP19" i="7"/>
  <c r="AV23" i="7"/>
  <c r="AT25" i="7"/>
  <c r="AZ27" i="7"/>
  <c r="AW29" i="7"/>
  <c r="AZ35" i="7"/>
  <c r="AZ37" i="7"/>
  <c r="AT5" i="8"/>
  <c r="AP11" i="8"/>
  <c r="AW17" i="8"/>
  <c r="AV19" i="8"/>
  <c r="AW23" i="8"/>
  <c r="AV29" i="8"/>
  <c r="AT31" i="8"/>
  <c r="AX33" i="8"/>
  <c r="AV39" i="8"/>
  <c r="AX5" i="9"/>
  <c r="AT7" i="9"/>
  <c r="AT17" i="9"/>
  <c r="AP23" i="9"/>
  <c r="AW23" i="9"/>
  <c r="AT29" i="9"/>
  <c r="AQ35" i="9"/>
  <c r="AX35" i="9"/>
  <c r="AV37" i="9"/>
  <c r="AP5" i="10"/>
  <c r="AZ5" i="10"/>
  <c r="AX9" i="10"/>
  <c r="AS11" i="10"/>
  <c r="BA11" i="10"/>
  <c r="AP15" i="10"/>
  <c r="AS17" i="10"/>
  <c r="AZ21" i="10"/>
  <c r="AW23" i="10"/>
  <c r="AV25" i="10"/>
  <c r="AZ27" i="10"/>
  <c r="AU29" i="10"/>
  <c r="AX31" i="10"/>
  <c r="AZ37" i="10"/>
  <c r="AT5" i="11"/>
  <c r="AX11" i="11"/>
  <c r="AX17" i="11"/>
  <c r="AV19" i="11"/>
  <c r="AQ23" i="11"/>
  <c r="AZ23" i="11"/>
  <c r="AV27" i="11"/>
  <c r="AV29" i="11"/>
  <c r="AX31" i="11"/>
  <c r="AX35" i="11"/>
  <c r="AV37" i="11"/>
  <c r="AP9" i="7"/>
  <c r="AT11" i="7"/>
  <c r="AP13" i="7"/>
  <c r="AU17" i="7"/>
  <c r="AT19" i="7"/>
  <c r="AX21" i="7"/>
  <c r="AV31" i="7"/>
  <c r="AZ33" i="7"/>
  <c r="AT35" i="7"/>
  <c r="AU5" i="8"/>
  <c r="AZ7" i="8"/>
  <c r="AX11" i="8"/>
  <c r="AX13" i="8"/>
  <c r="AX19" i="8"/>
  <c r="AP23" i="8"/>
  <c r="AV25" i="8"/>
  <c r="AW29" i="8"/>
  <c r="AV31" i="8"/>
  <c r="AU35" i="8"/>
  <c r="AP37" i="8"/>
  <c r="AX39" i="8"/>
  <c r="AP5" i="9"/>
  <c r="AY5" i="9"/>
  <c r="AZ9" i="9"/>
  <c r="AU11" i="9"/>
  <c r="AX15" i="9"/>
  <c r="BA17" i="9"/>
  <c r="AX23" i="9"/>
  <c r="AT25" i="9"/>
  <c r="AV27" i="9"/>
  <c r="AU29" i="9"/>
  <c r="AY35" i="9"/>
  <c r="AX37" i="9"/>
  <c r="AZ39" i="9"/>
  <c r="AQ5" i="10"/>
  <c r="AX7" i="10"/>
  <c r="AT11" i="10"/>
  <c r="AT15" i="10"/>
  <c r="AT17" i="10"/>
  <c r="AP19" i="10"/>
  <c r="AX23" i="10"/>
  <c r="AV29" i="10"/>
  <c r="AP35" i="10"/>
  <c r="AY35" i="10"/>
  <c r="AP39" i="10"/>
  <c r="AU5" i="11"/>
  <c r="AQ11" i="11"/>
  <c r="AY11" i="11"/>
  <c r="AP17" i="11"/>
  <c r="AY17" i="11"/>
  <c r="AX19" i="11"/>
  <c r="AR23" i="11"/>
  <c r="BA23" i="11"/>
  <c r="AX27" i="11"/>
  <c r="AW29" i="11"/>
  <c r="AZ31" i="11"/>
  <c r="AP35" i="11"/>
  <c r="AY35" i="11"/>
  <c r="AX37" i="11"/>
  <c r="F111" i="2"/>
  <c r="E56" i="2"/>
  <c r="F106" i="2"/>
  <c r="F118" i="2"/>
  <c r="F137" i="2"/>
  <c r="E27" i="2"/>
  <c r="F96" i="2"/>
  <c r="F214" i="2"/>
  <c r="E22" i="2"/>
  <c r="E25" i="2"/>
  <c r="F139" i="2"/>
  <c r="E51" i="2"/>
  <c r="F103" i="2"/>
  <c r="E10" i="2"/>
  <c r="E12" i="2"/>
  <c r="E20" i="2"/>
  <c r="F89" i="2"/>
  <c r="F147" i="2"/>
  <c r="E43" i="2"/>
  <c r="E50" i="2"/>
  <c r="F104" i="2"/>
  <c r="F211" i="2"/>
  <c r="F175" i="2"/>
  <c r="F162" i="2"/>
  <c r="F181" i="2"/>
  <c r="F204" i="2"/>
  <c r="F231" i="2"/>
  <c r="E57" i="2"/>
  <c r="F235" i="2"/>
  <c r="F132" i="2"/>
  <c r="F150" i="2"/>
  <c r="F228" i="2"/>
  <c r="E13" i="2"/>
  <c r="E28" i="2"/>
  <c r="F92" i="2"/>
  <c r="F94" i="2"/>
  <c r="F110" i="2"/>
  <c r="E26" i="2"/>
  <c r="F90" i="2"/>
  <c r="E15" i="2"/>
  <c r="E52" i="2"/>
  <c r="F105" i="2"/>
  <c r="F236" i="2"/>
  <c r="E39" i="2"/>
  <c r="E58" i="2"/>
  <c r="E62" i="2"/>
  <c r="F177" i="2"/>
  <c r="F188" i="2"/>
  <c r="F246" i="2"/>
  <c r="E46" i="2"/>
  <c r="F117" i="2"/>
  <c r="F251" i="2"/>
  <c r="E8" i="2"/>
  <c r="E18" i="2"/>
  <c r="F93" i="2"/>
  <c r="F100" i="2"/>
  <c r="F101" i="2"/>
  <c r="F108" i="2"/>
  <c r="F234" i="2"/>
  <c r="E19" i="2"/>
  <c r="F129" i="2"/>
  <c r="F186" i="2"/>
  <c r="F217" i="2"/>
  <c r="F220" i="2"/>
  <c r="F248" i="2"/>
  <c r="F174" i="2"/>
  <c r="F180" i="2"/>
  <c r="F184" i="2"/>
  <c r="F193" i="2"/>
  <c r="F149" i="2"/>
  <c r="F161" i="2"/>
  <c r="F189" i="2"/>
  <c r="F212" i="2"/>
  <c r="F218" i="2"/>
  <c r="F221" i="2"/>
  <c r="F222" i="2"/>
  <c r="E16" i="2"/>
  <c r="E45" i="2"/>
  <c r="E47" i="2"/>
  <c r="F88" i="2"/>
  <c r="F99" i="2"/>
  <c r="F107" i="2"/>
  <c r="F146" i="2"/>
  <c r="F163" i="2"/>
  <c r="F172" i="2"/>
  <c r="F219" i="2"/>
  <c r="E6" i="2"/>
  <c r="E14" i="2"/>
  <c r="E21" i="2"/>
  <c r="F128" i="2"/>
  <c r="F185" i="2"/>
  <c r="F200" i="2"/>
  <c r="F208" i="2"/>
  <c r="F237" i="2"/>
  <c r="F238" i="2"/>
  <c r="E9" i="2"/>
  <c r="F91" i="2"/>
  <c r="F98" i="2"/>
  <c r="F116" i="2"/>
  <c r="F130" i="2"/>
  <c r="F167" i="2"/>
  <c r="F223" i="2"/>
  <c r="E5" i="2"/>
  <c r="E7" i="2"/>
  <c r="E24" i="2"/>
  <c r="F102" i="2"/>
  <c r="F145" i="2"/>
  <c r="F173" i="2"/>
  <c r="F239" i="2"/>
  <c r="F166" i="2"/>
  <c r="F109" i="2"/>
  <c r="E11" i="2"/>
  <c r="E17" i="2"/>
  <c r="E23" i="2"/>
  <c r="AI39" i="11"/>
  <c r="AI38" i="11"/>
  <c r="AI21" i="11"/>
  <c r="Q40" i="11"/>
  <c r="Q25" i="11"/>
  <c r="Q24" i="11"/>
  <c r="Q23" i="11"/>
  <c r="Q22" i="11"/>
  <c r="AI11" i="11"/>
  <c r="Q29" i="9"/>
  <c r="Q7" i="10"/>
  <c r="Q35" i="9"/>
  <c r="AI28" i="10"/>
  <c r="AI30" i="11"/>
  <c r="AI29" i="11"/>
  <c r="AI29" i="10"/>
  <c r="AI12" i="10"/>
  <c r="AI7" i="11"/>
  <c r="AI13" i="10"/>
  <c r="Q9" i="10"/>
  <c r="AI12" i="11"/>
  <c r="AI26" i="10"/>
  <c r="AI31" i="11"/>
  <c r="AI26" i="11"/>
  <c r="AI28" i="11"/>
  <c r="AI9" i="11"/>
  <c r="Q21" i="10"/>
  <c r="Q34" i="9"/>
  <c r="Q5" i="11"/>
  <c r="AI30" i="10"/>
  <c r="AI17" i="10"/>
  <c r="Q13" i="10"/>
  <c r="Q39" i="9"/>
  <c r="Q35" i="10"/>
  <c r="Q7" i="11"/>
  <c r="AI40" i="9"/>
  <c r="Q28" i="9"/>
  <c r="AI31" i="10"/>
  <c r="AI19" i="10"/>
  <c r="AI13" i="11"/>
  <c r="Q23" i="9"/>
  <c r="Q30" i="9"/>
  <c r="AI15" i="8"/>
  <c r="Q40" i="7"/>
  <c r="AI36" i="9"/>
  <c r="Q14" i="8"/>
  <c r="Q12" i="10"/>
  <c r="Q39" i="10"/>
  <c r="AI16" i="10"/>
  <c r="AI18" i="8"/>
  <c r="AI11" i="8"/>
  <c r="AI16" i="9"/>
  <c r="AI35" i="8"/>
  <c r="Q22" i="9"/>
  <c r="AI13" i="9"/>
  <c r="AI33" i="8"/>
  <c r="Q20" i="8"/>
  <c r="AI19" i="8"/>
  <c r="AI16" i="8"/>
  <c r="Q18" i="9"/>
  <c r="AI19" i="9"/>
  <c r="AI14" i="8"/>
  <c r="Q9" i="9"/>
  <c r="AI24" i="8"/>
  <c r="Q21" i="8"/>
  <c r="Q5" i="8"/>
  <c r="Q25" i="7"/>
  <c r="AI20" i="9"/>
  <c r="AI24" i="7"/>
  <c r="Q14" i="7"/>
  <c r="AI9" i="6"/>
  <c r="AI32" i="8"/>
  <c r="AI30" i="7"/>
  <c r="AI12" i="9"/>
  <c r="Q22" i="8"/>
  <c r="AI34" i="8"/>
  <c r="Q15" i="7"/>
  <c r="Q25" i="6"/>
  <c r="AI36" i="8"/>
  <c r="AI8" i="8"/>
  <c r="Q33" i="9"/>
  <c r="AI40" i="7"/>
  <c r="Q23" i="7"/>
  <c r="Q6" i="7"/>
  <c r="Q15" i="8"/>
  <c r="Q38" i="9"/>
  <c r="AI9" i="8"/>
  <c r="AI39" i="7"/>
  <c r="Q25" i="8"/>
  <c r="Q33" i="7"/>
  <c r="Q10" i="7"/>
  <c r="Q27" i="6"/>
  <c r="AI24" i="6"/>
  <c r="AI23" i="5"/>
  <c r="AI39" i="5"/>
  <c r="AI20" i="5"/>
  <c r="Q15" i="5"/>
  <c r="Q39" i="4"/>
  <c r="Q26" i="4"/>
  <c r="Q8" i="7"/>
  <c r="Q6" i="6"/>
  <c r="AI13" i="6"/>
  <c r="AI37" i="4"/>
  <c r="AI36" i="4"/>
  <c r="Q31" i="6"/>
  <c r="Q22" i="6"/>
  <c r="Q15" i="6"/>
  <c r="AI16" i="7"/>
  <c r="Q10" i="6"/>
  <c r="AI18" i="7"/>
  <c r="AI24" i="5"/>
  <c r="AI22" i="5"/>
  <c r="AI25" i="5"/>
  <c r="AI35" i="5"/>
  <c r="Q32" i="5"/>
  <c r="Q25" i="4"/>
  <c r="Q17" i="4"/>
  <c r="AI9" i="4"/>
  <c r="AI17" i="5"/>
  <c r="AI18" i="4"/>
  <c r="Q5" i="4"/>
  <c r="Q34" i="4"/>
  <c r="Q30" i="5"/>
  <c r="AI25" i="4"/>
  <c r="Q10" i="4"/>
  <c r="Q27" i="5"/>
  <c r="AI8" i="4"/>
  <c r="Q14" i="4"/>
  <c r="AI13" i="4"/>
  <c r="Q16" i="4"/>
  <c r="Q24" i="4"/>
  <c r="Q11" i="5"/>
  <c r="AA5" i="3"/>
  <c r="AA8" i="3"/>
  <c r="AX1" i="3"/>
  <c r="AA7" i="3"/>
  <c r="AA4" i="3"/>
  <c r="Y40" i="11"/>
  <c r="Y25" i="11"/>
  <c r="Y23" i="11"/>
  <c r="Y33" i="11"/>
  <c r="Y32" i="11"/>
  <c r="G27" i="11"/>
  <c r="G26" i="11"/>
  <c r="Y10" i="10"/>
  <c r="Y30" i="11"/>
  <c r="Y29" i="11"/>
  <c r="Y6" i="11"/>
  <c r="Y29" i="10"/>
  <c r="Y12" i="10"/>
  <c r="G40" i="9"/>
  <c r="Y10" i="11"/>
  <c r="Y32" i="10"/>
  <c r="Y14" i="11"/>
  <c r="Y33" i="10"/>
  <c r="G11" i="10"/>
  <c r="Y6" i="10"/>
  <c r="Y28" i="11"/>
  <c r="Y15" i="11"/>
  <c r="Y25" i="10"/>
  <c r="Y8" i="10"/>
  <c r="Y15" i="10"/>
  <c r="Y9" i="11"/>
  <c r="G20" i="9"/>
  <c r="G35" i="9"/>
  <c r="Y30" i="9"/>
  <c r="G21" i="9"/>
  <c r="G28" i="9"/>
  <c r="Y22" i="10"/>
  <c r="G7" i="10"/>
  <c r="Y6" i="9"/>
  <c r="Y14" i="10"/>
  <c r="G27" i="7"/>
  <c r="G26" i="7"/>
  <c r="G24" i="10"/>
  <c r="G9" i="8"/>
  <c r="G39" i="8"/>
  <c r="G18" i="8"/>
  <c r="Y17" i="8"/>
  <c r="G11" i="8"/>
  <c r="Y27" i="8"/>
  <c r="G26" i="8"/>
  <c r="Y32" i="7"/>
  <c r="G31" i="7"/>
  <c r="G19" i="9"/>
  <c r="G11" i="9"/>
  <c r="G40" i="7"/>
  <c r="G40" i="8"/>
  <c r="Y26" i="8"/>
  <c r="Y21" i="8"/>
  <c r="G28" i="6"/>
  <c r="Y19" i="6"/>
  <c r="G19" i="7"/>
  <c r="G17" i="7"/>
  <c r="G28" i="7"/>
  <c r="Y27" i="7"/>
  <c r="G23" i="8"/>
  <c r="Y18" i="8"/>
  <c r="G30" i="7"/>
  <c r="G14" i="9"/>
  <c r="Y35" i="8"/>
  <c r="G6" i="7"/>
  <c r="G30" i="6"/>
  <c r="G38" i="8"/>
  <c r="Y22" i="7"/>
  <c r="G7" i="8"/>
  <c r="G18" i="7"/>
  <c r="G16" i="7"/>
  <c r="Y26" i="7"/>
  <c r="Y21" i="7"/>
  <c r="G14" i="7"/>
  <c r="G9" i="7"/>
  <c r="G6" i="6"/>
  <c r="Y27" i="5"/>
  <c r="G13" i="5"/>
  <c r="G7" i="7"/>
  <c r="Y37" i="6"/>
  <c r="G10" i="7"/>
  <c r="Y30" i="6"/>
  <c r="Y40" i="5"/>
  <c r="G32" i="6"/>
  <c r="G39" i="4"/>
  <c r="Y35" i="6"/>
  <c r="Y23" i="5"/>
  <c r="G16" i="5"/>
  <c r="G18" i="4"/>
  <c r="G19" i="4"/>
  <c r="G27" i="6"/>
  <c r="G26" i="4"/>
  <c r="G34" i="6"/>
  <c r="Y28" i="4"/>
  <c r="Y21" i="4"/>
  <c r="Y26" i="5"/>
  <c r="Y39" i="5"/>
  <c r="G28" i="5"/>
  <c r="G15" i="4"/>
  <c r="G15" i="5"/>
  <c r="Y26" i="4"/>
  <c r="Y10" i="4"/>
  <c r="G38" i="4"/>
  <c r="Y20" i="5"/>
  <c r="Y31" i="4"/>
  <c r="Y11" i="4"/>
  <c r="Y22" i="5"/>
  <c r="Y39" i="4"/>
  <c r="Y10" i="5"/>
  <c r="G17" i="4"/>
  <c r="G9" i="5"/>
  <c r="Y9" i="4"/>
  <c r="G23" i="4"/>
  <c r="AA6" i="3"/>
  <c r="AA9" i="3"/>
  <c r="E119" i="2"/>
  <c r="CF1" i="3"/>
  <c r="AG1" i="3"/>
  <c r="AD7" i="3"/>
  <c r="BO1" i="3"/>
  <c r="G16" i="4"/>
  <c r="G11" i="5"/>
  <c r="AI6" i="4"/>
  <c r="G11" i="4"/>
  <c r="AI23" i="4"/>
  <c r="Y30" i="4"/>
  <c r="G24" i="4"/>
  <c r="Y15" i="4"/>
  <c r="Q36" i="4"/>
  <c r="Y13" i="4"/>
  <c r="AI16" i="4"/>
  <c r="Q7" i="5"/>
  <c r="Q12" i="4"/>
  <c r="G14" i="4"/>
  <c r="AI24" i="4"/>
  <c r="AJ60" i="4"/>
  <c r="AL5" i="4"/>
  <c r="AJ57" i="4"/>
  <c r="AJ59" i="4"/>
  <c r="AJ58" i="4"/>
  <c r="Y8" i="4"/>
  <c r="AI12" i="4"/>
  <c r="Y16" i="4"/>
  <c r="AI27" i="4"/>
  <c r="Q9" i="4"/>
  <c r="AI14" i="4"/>
  <c r="AI19" i="4"/>
  <c r="Q32" i="4"/>
  <c r="AI9" i="5"/>
  <c r="Q7" i="4"/>
  <c r="AI11" i="4"/>
  <c r="G12" i="4"/>
  <c r="Q15" i="4"/>
  <c r="Q18" i="4"/>
  <c r="G22" i="4"/>
  <c r="G7" i="5"/>
  <c r="G29" i="5"/>
  <c r="G20" i="4"/>
  <c r="G27" i="4"/>
  <c r="Q28" i="4"/>
  <c r="G27" i="5"/>
  <c r="AI17" i="4"/>
  <c r="G7" i="4"/>
  <c r="G25" i="4"/>
  <c r="Y27" i="4"/>
  <c r="G5" i="4"/>
  <c r="S59" i="4"/>
  <c r="AI7" i="4"/>
  <c r="G8" i="4"/>
  <c r="Y20" i="4"/>
  <c r="Y29" i="4"/>
  <c r="G33" i="5"/>
  <c r="AI5" i="4"/>
  <c r="Q6" i="4"/>
  <c r="G10" i="4"/>
  <c r="Y17" i="4"/>
  <c r="Y25" i="4"/>
  <c r="Q29" i="5"/>
  <c r="G32" i="5"/>
  <c r="AI11" i="5"/>
  <c r="G12" i="5"/>
  <c r="Q26" i="5"/>
  <c r="C56" i="4"/>
  <c r="Y14" i="4"/>
  <c r="Y19" i="4"/>
  <c r="AI26" i="4"/>
  <c r="Y35" i="4"/>
  <c r="Y37" i="4"/>
  <c r="AI38" i="4"/>
  <c r="AI7" i="5"/>
  <c r="Y9" i="5"/>
  <c r="Q21" i="5"/>
  <c r="G6" i="4"/>
  <c r="Y12" i="4"/>
  <c r="AI30" i="4"/>
  <c r="G32" i="4"/>
  <c r="AI32" i="4"/>
  <c r="Y33" i="4"/>
  <c r="G36" i="4"/>
  <c r="Q8" i="4"/>
  <c r="AM17" i="4"/>
  <c r="G34" i="4"/>
  <c r="Q6" i="5"/>
  <c r="G17" i="5"/>
  <c r="G18" i="5"/>
  <c r="AM12" i="4"/>
  <c r="Q13" i="4"/>
  <c r="Y24" i="4"/>
  <c r="Y38" i="4"/>
  <c r="Q16" i="5"/>
  <c r="Y17" i="5"/>
  <c r="G21" i="5"/>
  <c r="Q22" i="5"/>
  <c r="Y25" i="5"/>
  <c r="Y6" i="6"/>
  <c r="Q8" i="6"/>
  <c r="Y7" i="4"/>
  <c r="Q11" i="4"/>
  <c r="AM16" i="4"/>
  <c r="Y18" i="4"/>
  <c r="Q23" i="4"/>
  <c r="AM26" i="4"/>
  <c r="Q31" i="4"/>
  <c r="G8" i="5"/>
  <c r="Q20" i="5"/>
  <c r="AI21" i="5"/>
  <c r="Y29" i="6"/>
  <c r="S58" i="4"/>
  <c r="S60" i="4"/>
  <c r="S57" i="4"/>
  <c r="AI15" i="4"/>
  <c r="Q21" i="4"/>
  <c r="Y32" i="4"/>
  <c r="AI34" i="4"/>
  <c r="U56" i="4"/>
  <c r="Y6" i="4"/>
  <c r="G13" i="4"/>
  <c r="Q19" i="4"/>
  <c r="Q37" i="4"/>
  <c r="Q5" i="5"/>
  <c r="Q12" i="5"/>
  <c r="Y15" i="5"/>
  <c r="Y33" i="5"/>
  <c r="AI34" i="5"/>
  <c r="Y5" i="4"/>
  <c r="G29" i="4"/>
  <c r="AI29" i="4"/>
  <c r="Q35" i="4"/>
  <c r="AI39" i="4"/>
  <c r="Y13" i="5"/>
  <c r="Q14" i="5"/>
  <c r="AI19" i="5"/>
  <c r="Y31" i="5"/>
  <c r="AI22" i="4"/>
  <c r="Q29" i="4"/>
  <c r="AI35" i="4"/>
  <c r="G40" i="4"/>
  <c r="AI40" i="4"/>
  <c r="AI18" i="5"/>
  <c r="Y24" i="5"/>
  <c r="G31" i="5"/>
  <c r="AI33" i="5"/>
  <c r="Q34" i="5"/>
  <c r="Y35" i="5"/>
  <c r="Q37" i="5"/>
  <c r="G10" i="6"/>
  <c r="Q14" i="6"/>
  <c r="Y28" i="6"/>
  <c r="G38" i="7"/>
  <c r="Y13" i="6"/>
  <c r="AI16" i="6"/>
  <c r="AI32" i="6"/>
  <c r="G40" i="6"/>
  <c r="G15" i="7"/>
  <c r="AK60" i="6"/>
  <c r="G16" i="6"/>
  <c r="AI30" i="6"/>
  <c r="Y34" i="6"/>
  <c r="AI25" i="7"/>
  <c r="Q5" i="6"/>
  <c r="Y16" i="6"/>
  <c r="AI29" i="6"/>
  <c r="Y32" i="6"/>
  <c r="G34" i="5"/>
  <c r="AI37" i="5"/>
  <c r="AI38" i="5"/>
  <c r="R60" i="6"/>
  <c r="R59" i="6"/>
  <c r="R57" i="6"/>
  <c r="R58" i="6"/>
  <c r="AI5" i="6"/>
  <c r="G8" i="6"/>
  <c r="G21" i="4"/>
  <c r="AL24" i="4"/>
  <c r="Q33" i="4"/>
  <c r="Y34" i="4"/>
  <c r="AM38" i="4"/>
  <c r="R58" i="5"/>
  <c r="R60" i="5"/>
  <c r="R59" i="5"/>
  <c r="R57" i="5"/>
  <c r="G6" i="5"/>
  <c r="AI6" i="5"/>
  <c r="Q8" i="5"/>
  <c r="G14" i="5"/>
  <c r="AM15" i="5"/>
  <c r="AI16" i="5"/>
  <c r="AI27" i="5"/>
  <c r="G30" i="5"/>
  <c r="AI30" i="5"/>
  <c r="Q13" i="6"/>
  <c r="AK57" i="6"/>
  <c r="Q20" i="4"/>
  <c r="G28" i="4"/>
  <c r="Q30" i="4"/>
  <c r="Y36" i="4"/>
  <c r="AI8" i="5"/>
  <c r="Q10" i="5"/>
  <c r="AI12" i="5"/>
  <c r="AI14" i="5"/>
  <c r="Y21" i="5"/>
  <c r="G26" i="5"/>
  <c r="Q39" i="5"/>
  <c r="Q26" i="6"/>
  <c r="G33" i="6"/>
  <c r="G31" i="4"/>
  <c r="AI5" i="5"/>
  <c r="G10" i="5"/>
  <c r="G19" i="5"/>
  <c r="G24" i="5"/>
  <c r="Q28" i="5"/>
  <c r="Y38" i="5"/>
  <c r="Y8" i="6"/>
  <c r="Y11" i="6"/>
  <c r="Y12" i="6"/>
  <c r="AI28" i="6"/>
  <c r="AI5" i="7"/>
  <c r="AK59" i="4"/>
  <c r="AI10" i="4"/>
  <c r="AM15" i="4"/>
  <c r="Q22" i="4"/>
  <c r="AI28" i="4"/>
  <c r="AI31" i="4"/>
  <c r="G33" i="4"/>
  <c r="AI33" i="4"/>
  <c r="G35" i="4"/>
  <c r="G37" i="4"/>
  <c r="Q40" i="4"/>
  <c r="Y5" i="5"/>
  <c r="Y6" i="5"/>
  <c r="AI10" i="5"/>
  <c r="AL16" i="5"/>
  <c r="Y19" i="5"/>
  <c r="Q31" i="5"/>
  <c r="Q24" i="6"/>
  <c r="AI26" i="6"/>
  <c r="Y8" i="5"/>
  <c r="Y12" i="5"/>
  <c r="AI36" i="5"/>
  <c r="G26" i="6"/>
  <c r="Q40" i="6"/>
  <c r="R60" i="4"/>
  <c r="R58" i="4"/>
  <c r="R57" i="4"/>
  <c r="R59" i="4"/>
  <c r="AM6" i="4"/>
  <c r="G9" i="4"/>
  <c r="AM14" i="4"/>
  <c r="AM19" i="4"/>
  <c r="Q27" i="4"/>
  <c r="G30" i="4"/>
  <c r="Q38" i="4"/>
  <c r="AL5" i="5"/>
  <c r="Q9" i="5"/>
  <c r="Q13" i="5"/>
  <c r="Q33" i="5"/>
  <c r="G35" i="5"/>
  <c r="G36" i="5"/>
  <c r="AI10" i="6"/>
  <c r="G23" i="6"/>
  <c r="Y14" i="6"/>
  <c r="Y18" i="6"/>
  <c r="Q19" i="6"/>
  <c r="Q23" i="6"/>
  <c r="Y25" i="6"/>
  <c r="Y27" i="6"/>
  <c r="Q13" i="7"/>
  <c r="Y18" i="7"/>
  <c r="Q32" i="7"/>
  <c r="Q18" i="5"/>
  <c r="Y28" i="5"/>
  <c r="AI23" i="6"/>
  <c r="G24" i="6"/>
  <c r="G5" i="5"/>
  <c r="Q23" i="5"/>
  <c r="Y30" i="5"/>
  <c r="AI32" i="5"/>
  <c r="AM33" i="5"/>
  <c r="AL35" i="5"/>
  <c r="Y36" i="5"/>
  <c r="AI7" i="6"/>
  <c r="Y9" i="6"/>
  <c r="Q12" i="6"/>
  <c r="G13" i="6"/>
  <c r="G19" i="6"/>
  <c r="Q20" i="6"/>
  <c r="AM32" i="6"/>
  <c r="Y31" i="7"/>
  <c r="Y10" i="8"/>
  <c r="Q18" i="6"/>
  <c r="Y21" i="6"/>
  <c r="Q38" i="6"/>
  <c r="AI40" i="6"/>
  <c r="G13" i="7"/>
  <c r="Y16" i="7"/>
  <c r="AI19" i="7"/>
  <c r="S57" i="5"/>
  <c r="AM8" i="5"/>
  <c r="Y14" i="5"/>
  <c r="AL14" i="5"/>
  <c r="Y16" i="5"/>
  <c r="G20" i="5"/>
  <c r="G39" i="5"/>
  <c r="AK58" i="5"/>
  <c r="Y7" i="6"/>
  <c r="AI8" i="6"/>
  <c r="Y10" i="6"/>
  <c r="G15" i="6"/>
  <c r="AI17" i="6"/>
  <c r="G22" i="6"/>
  <c r="Y24" i="6"/>
  <c r="Y26" i="6"/>
  <c r="Q29" i="6"/>
  <c r="Q33" i="6"/>
  <c r="G35" i="6"/>
  <c r="AI38" i="6"/>
  <c r="Y25" i="7"/>
  <c r="Y23" i="4"/>
  <c r="Y7" i="5"/>
  <c r="AM14" i="5"/>
  <c r="G23" i="5"/>
  <c r="AI26" i="5"/>
  <c r="Y32" i="5"/>
  <c r="AL32" i="5"/>
  <c r="Y34" i="5"/>
  <c r="Q38" i="5"/>
  <c r="Q40" i="5"/>
  <c r="AI15" i="6"/>
  <c r="AI22" i="6"/>
  <c r="G31" i="6"/>
  <c r="AI31" i="6"/>
  <c r="AI33" i="6"/>
  <c r="Q12" i="7"/>
  <c r="G29" i="7"/>
  <c r="AI29" i="7"/>
  <c r="Y22" i="4"/>
  <c r="AL7" i="5"/>
  <c r="Y18" i="5"/>
  <c r="G22" i="5"/>
  <c r="Q25" i="5"/>
  <c r="AI29" i="5"/>
  <c r="AM32" i="5"/>
  <c r="AL34" i="5"/>
  <c r="AM8" i="6"/>
  <c r="AK58" i="6"/>
  <c r="G12" i="6"/>
  <c r="G17" i="6"/>
  <c r="G18" i="6"/>
  <c r="Q30" i="6"/>
  <c r="G36" i="6"/>
  <c r="Y14" i="7"/>
  <c r="AI21" i="4"/>
  <c r="AK57" i="4"/>
  <c r="Y11" i="5"/>
  <c r="AI13" i="5"/>
  <c r="Q17" i="5"/>
  <c r="Q35" i="5"/>
  <c r="S59" i="5"/>
  <c r="AI6" i="6"/>
  <c r="G14" i="6"/>
  <c r="Y17" i="6"/>
  <c r="G25" i="6"/>
  <c r="AI25" i="6"/>
  <c r="G8" i="7"/>
  <c r="AI17" i="7"/>
  <c r="Y20" i="7"/>
  <c r="AI20" i="4"/>
  <c r="Y40" i="4"/>
  <c r="AJ58" i="5"/>
  <c r="AJ60" i="5"/>
  <c r="AJ57" i="5"/>
  <c r="AJ59" i="5"/>
  <c r="AL6" i="5"/>
  <c r="AL11" i="5"/>
  <c r="Q24" i="5"/>
  <c r="AI31" i="5"/>
  <c r="Q36" i="5"/>
  <c r="G37" i="5"/>
  <c r="G38" i="5"/>
  <c r="G40" i="5"/>
  <c r="C56" i="6"/>
  <c r="AM6" i="6"/>
  <c r="S57" i="6"/>
  <c r="AI11" i="6"/>
  <c r="AI12" i="6"/>
  <c r="AI14" i="6"/>
  <c r="Y15" i="6"/>
  <c r="Y20" i="6"/>
  <c r="AL20" i="6"/>
  <c r="AI27" i="6"/>
  <c r="Q28" i="6"/>
  <c r="G29" i="6"/>
  <c r="Y31" i="6"/>
  <c r="Y33" i="6"/>
  <c r="Q39" i="6"/>
  <c r="G11" i="7"/>
  <c r="G12" i="7"/>
  <c r="Q38" i="7"/>
  <c r="Y11" i="8"/>
  <c r="AL40" i="4"/>
  <c r="AK60" i="5"/>
  <c r="AK57" i="5"/>
  <c r="AK59" i="5"/>
  <c r="AM6" i="5"/>
  <c r="AI15" i="5"/>
  <c r="Q19" i="5"/>
  <c r="G25" i="5"/>
  <c r="AI28" i="5"/>
  <c r="Y29" i="5"/>
  <c r="Y37" i="5"/>
  <c r="G5" i="6"/>
  <c r="Q21" i="6"/>
  <c r="Q32" i="6"/>
  <c r="AM33" i="6"/>
  <c r="Y36" i="6"/>
  <c r="AL36" i="6"/>
  <c r="Y30" i="7"/>
  <c r="Q34" i="7"/>
  <c r="Q36" i="7"/>
  <c r="G7" i="6"/>
  <c r="G11" i="6"/>
  <c r="AI20" i="6"/>
  <c r="AI36" i="6"/>
  <c r="G38" i="6"/>
  <c r="Y39" i="6"/>
  <c r="AI7" i="7"/>
  <c r="AI20" i="7"/>
  <c r="G33" i="7"/>
  <c r="G35" i="7"/>
  <c r="G37" i="7"/>
  <c r="Q8" i="8"/>
  <c r="Q10" i="8"/>
  <c r="Y19" i="8"/>
  <c r="G25" i="8"/>
  <c r="Y40" i="8"/>
  <c r="G15" i="9"/>
  <c r="Y39" i="9"/>
  <c r="G5" i="7"/>
  <c r="Y9" i="7"/>
  <c r="AI10" i="7"/>
  <c r="Y12" i="7"/>
  <c r="AI33" i="7"/>
  <c r="Y39" i="7"/>
  <c r="Y9" i="8"/>
  <c r="AI12" i="8"/>
  <c r="AI17" i="8"/>
  <c r="Y20" i="8"/>
  <c r="AI25" i="8"/>
  <c r="Q14" i="9"/>
  <c r="Y18" i="9"/>
  <c r="Y7" i="8"/>
  <c r="Q23" i="8"/>
  <c r="Q24" i="8"/>
  <c r="Q26" i="9"/>
  <c r="U56" i="7"/>
  <c r="AM56" i="7" s="1"/>
  <c r="AI8" i="7"/>
  <c r="G25" i="7"/>
  <c r="Q26" i="7"/>
  <c r="AI27" i="7"/>
  <c r="AI6" i="8"/>
  <c r="G15" i="8"/>
  <c r="G17" i="8"/>
  <c r="Q17" i="9"/>
  <c r="G38" i="9"/>
  <c r="S60" i="6"/>
  <c r="S58" i="6"/>
  <c r="Q9" i="6"/>
  <c r="Q35" i="6"/>
  <c r="Q37" i="6"/>
  <c r="Y38" i="6"/>
  <c r="AL38" i="6"/>
  <c r="Y40" i="6"/>
  <c r="AJ58" i="7"/>
  <c r="AJ60" i="7"/>
  <c r="AJ57" i="7"/>
  <c r="AJ59" i="7"/>
  <c r="Y7" i="7"/>
  <c r="Y10" i="7"/>
  <c r="Q17" i="7"/>
  <c r="Q19" i="7"/>
  <c r="Q21" i="7"/>
  <c r="AI31" i="7"/>
  <c r="G32" i="7"/>
  <c r="Y33" i="7"/>
  <c r="AI34" i="7"/>
  <c r="AI38" i="7"/>
  <c r="Q39" i="8"/>
  <c r="G33" i="9"/>
  <c r="U56" i="6"/>
  <c r="AI19" i="6"/>
  <c r="Y23" i="6"/>
  <c r="Y5" i="7"/>
  <c r="AK60" i="7"/>
  <c r="AI6" i="7"/>
  <c r="G23" i="7"/>
  <c r="Q24" i="7"/>
  <c r="Y29" i="7"/>
  <c r="G34" i="7"/>
  <c r="G36" i="7"/>
  <c r="Y40" i="7"/>
  <c r="AK57" i="7"/>
  <c r="AI10" i="8"/>
  <c r="AI23" i="8"/>
  <c r="G24" i="8"/>
  <c r="Y13" i="9"/>
  <c r="G9" i="6"/>
  <c r="AM23" i="6"/>
  <c r="Q34" i="6"/>
  <c r="S59" i="6"/>
  <c r="AL5" i="7"/>
  <c r="S58" i="7"/>
  <c r="AM6" i="7"/>
  <c r="Y8" i="7"/>
  <c r="Q11" i="7"/>
  <c r="AI13" i="7"/>
  <c r="G21" i="7"/>
  <c r="Q22" i="7"/>
  <c r="AI23" i="7"/>
  <c r="AI28" i="7"/>
  <c r="Y6" i="8"/>
  <c r="AK60" i="8"/>
  <c r="Y8" i="8"/>
  <c r="G13" i="8"/>
  <c r="Y36" i="8"/>
  <c r="Y5" i="6"/>
  <c r="AJ59" i="6"/>
  <c r="AJ57" i="6"/>
  <c r="AJ60" i="6"/>
  <c r="AJ58" i="6"/>
  <c r="Q17" i="6"/>
  <c r="AI18" i="6"/>
  <c r="G21" i="6"/>
  <c r="Y22" i="6"/>
  <c r="AM27" i="6"/>
  <c r="G37" i="6"/>
  <c r="AK59" i="6"/>
  <c r="AI15" i="7"/>
  <c r="AI26" i="7"/>
  <c r="Y34" i="7"/>
  <c r="AL34" i="7"/>
  <c r="AK59" i="7"/>
  <c r="AI13" i="8"/>
  <c r="G9" i="9"/>
  <c r="S60" i="5"/>
  <c r="S58" i="5"/>
  <c r="AI40" i="5"/>
  <c r="AM5" i="6"/>
  <c r="AM26" i="6"/>
  <c r="AI35" i="6"/>
  <c r="Q36" i="6"/>
  <c r="AI37" i="6"/>
  <c r="G39" i="6"/>
  <c r="Y6" i="7"/>
  <c r="Q9" i="7"/>
  <c r="AI11" i="7"/>
  <c r="Q16" i="7"/>
  <c r="Q18" i="7"/>
  <c r="Q20" i="7"/>
  <c r="AI21" i="7"/>
  <c r="Y23" i="7"/>
  <c r="G24" i="7"/>
  <c r="Q35" i="7"/>
  <c r="Q39" i="7"/>
  <c r="R60" i="7"/>
  <c r="Q12" i="8"/>
  <c r="G16" i="8"/>
  <c r="G22" i="8"/>
  <c r="AI29" i="8"/>
  <c r="G30" i="8"/>
  <c r="Y34" i="8"/>
  <c r="Y24" i="9"/>
  <c r="AL5" i="6"/>
  <c r="Q16" i="6"/>
  <c r="AI21" i="6"/>
  <c r="AI39" i="6"/>
  <c r="Y13" i="7"/>
  <c r="Q37" i="7"/>
  <c r="S60" i="7"/>
  <c r="AI22" i="8"/>
  <c r="Q28" i="8"/>
  <c r="AI30" i="8"/>
  <c r="Y12" i="9"/>
  <c r="Q7" i="6"/>
  <c r="Q11" i="6"/>
  <c r="G20" i="6"/>
  <c r="AI34" i="6"/>
  <c r="Q5" i="7"/>
  <c r="Q7" i="7"/>
  <c r="AI9" i="7"/>
  <c r="AI12" i="7"/>
  <c r="AM13" i="7"/>
  <c r="Y15" i="7"/>
  <c r="Y17" i="7"/>
  <c r="Y19" i="7"/>
  <c r="G20" i="7"/>
  <c r="AI22" i="7"/>
  <c r="Y24" i="7"/>
  <c r="Y28" i="7"/>
  <c r="Y16" i="8"/>
  <c r="Q17" i="8"/>
  <c r="G19" i="8"/>
  <c r="Q38" i="8"/>
  <c r="Y11" i="7"/>
  <c r="AI14" i="7"/>
  <c r="G22" i="7"/>
  <c r="Q27" i="7"/>
  <c r="G39" i="7"/>
  <c r="G5" i="8"/>
  <c r="AI5" i="8"/>
  <c r="Q6" i="8"/>
  <c r="AI7" i="8"/>
  <c r="G27" i="8"/>
  <c r="AI40" i="8"/>
  <c r="Y10" i="9"/>
  <c r="G18" i="9"/>
  <c r="Y20" i="9"/>
  <c r="AL23" i="7"/>
  <c r="Y37" i="7"/>
  <c r="AK58" i="7"/>
  <c r="Q9" i="8"/>
  <c r="G10" i="8"/>
  <c r="G21" i="8"/>
  <c r="Y24" i="8"/>
  <c r="G33" i="8"/>
  <c r="Q34" i="8"/>
  <c r="Q36" i="8"/>
  <c r="G37" i="8"/>
  <c r="AI37" i="8"/>
  <c r="G7" i="9"/>
  <c r="Q10" i="9"/>
  <c r="AI15" i="9"/>
  <c r="G27" i="9"/>
  <c r="G34" i="9"/>
  <c r="Q37" i="9"/>
  <c r="Q36" i="10"/>
  <c r="Q29" i="7"/>
  <c r="AI35" i="7"/>
  <c r="R59" i="7"/>
  <c r="R60" i="8"/>
  <c r="R57" i="8"/>
  <c r="R59" i="8"/>
  <c r="Y12" i="8"/>
  <c r="AI26" i="8"/>
  <c r="AM27" i="8"/>
  <c r="AM59" i="8" s="1"/>
  <c r="Y28" i="8"/>
  <c r="AL28" i="8"/>
  <c r="G31" i="8"/>
  <c r="G13" i="9"/>
  <c r="G16" i="9"/>
  <c r="Y19" i="9"/>
  <c r="Q24" i="9"/>
  <c r="AI34" i="9"/>
  <c r="AL22" i="7"/>
  <c r="Q28" i="7"/>
  <c r="Y36" i="7"/>
  <c r="S58" i="8"/>
  <c r="S60" i="8"/>
  <c r="S57" i="8"/>
  <c r="S59" i="8"/>
  <c r="Q7" i="8"/>
  <c r="G8" i="8"/>
  <c r="Y14" i="8"/>
  <c r="AI21" i="8"/>
  <c r="Q29" i="8"/>
  <c r="AI31" i="8"/>
  <c r="G35" i="8"/>
  <c r="AI39" i="8"/>
  <c r="G5" i="9"/>
  <c r="R58" i="9"/>
  <c r="R60" i="9"/>
  <c r="R59" i="9"/>
  <c r="R57" i="9"/>
  <c r="Q8" i="9"/>
  <c r="Y21" i="9"/>
  <c r="G39" i="9"/>
  <c r="G5" i="10"/>
  <c r="G6" i="10"/>
  <c r="Y5" i="11"/>
  <c r="U56" i="8"/>
  <c r="AM56" i="8" s="1"/>
  <c r="Q13" i="8"/>
  <c r="G20" i="8"/>
  <c r="Q30" i="8"/>
  <c r="Q32" i="8"/>
  <c r="Y37" i="8"/>
  <c r="G10" i="9"/>
  <c r="Y15" i="9"/>
  <c r="AI18" i="9"/>
  <c r="G22" i="9"/>
  <c r="Y25" i="9"/>
  <c r="Y27" i="9"/>
  <c r="Q40" i="9"/>
  <c r="Q20" i="10"/>
  <c r="AI25" i="10"/>
  <c r="Y28" i="10"/>
  <c r="Y35" i="7"/>
  <c r="R57" i="7"/>
  <c r="Y5" i="8"/>
  <c r="G6" i="8"/>
  <c r="Y31" i="8"/>
  <c r="AL31" i="8"/>
  <c r="G32" i="8"/>
  <c r="Y33" i="8"/>
  <c r="U56" i="9"/>
  <c r="AI5" i="9"/>
  <c r="Q6" i="9"/>
  <c r="G8" i="9"/>
  <c r="G12" i="9"/>
  <c r="Y16" i="9"/>
  <c r="Y31" i="10"/>
  <c r="AJ59" i="8"/>
  <c r="AJ57" i="8"/>
  <c r="AJ60" i="8"/>
  <c r="AL5" i="8"/>
  <c r="AI20" i="8"/>
  <c r="Q27" i="8"/>
  <c r="G29" i="8"/>
  <c r="G34" i="8"/>
  <c r="G36" i="8"/>
  <c r="AI38" i="8"/>
  <c r="Y39" i="8"/>
  <c r="Y5" i="9"/>
  <c r="G6" i="9"/>
  <c r="Y7" i="9"/>
  <c r="AL7" i="9"/>
  <c r="AI14" i="9"/>
  <c r="Y23" i="9"/>
  <c r="G26" i="9"/>
  <c r="AI26" i="9"/>
  <c r="Y28" i="9"/>
  <c r="Y16" i="10"/>
  <c r="Q40" i="10"/>
  <c r="Q29" i="10"/>
  <c r="Q37" i="10"/>
  <c r="G39" i="10"/>
  <c r="AL5" i="9"/>
  <c r="Y8" i="9"/>
  <c r="Q11" i="9"/>
  <c r="AI24" i="9"/>
  <c r="Q32" i="9"/>
  <c r="AI33" i="9"/>
  <c r="AI35" i="9"/>
  <c r="AI24" i="10"/>
  <c r="AL24" i="7"/>
  <c r="Y38" i="7"/>
  <c r="AM39" i="7"/>
  <c r="Q16" i="8"/>
  <c r="Q19" i="8"/>
  <c r="Y23" i="8"/>
  <c r="Y29" i="8"/>
  <c r="AL29" i="8"/>
  <c r="Y32" i="8"/>
  <c r="Y38" i="8"/>
  <c r="AJ58" i="8"/>
  <c r="Q13" i="9"/>
  <c r="Y14" i="9"/>
  <c r="AI29" i="9"/>
  <c r="G31" i="9"/>
  <c r="G12" i="10"/>
  <c r="Y23" i="10"/>
  <c r="Q31" i="7"/>
  <c r="AI37" i="7"/>
  <c r="Y13" i="8"/>
  <c r="AL13" i="8"/>
  <c r="G14" i="8"/>
  <c r="Q26" i="8"/>
  <c r="AI27" i="8"/>
  <c r="Y30" i="8"/>
  <c r="AL30" i="8"/>
  <c r="Q35" i="8"/>
  <c r="Q37" i="8"/>
  <c r="AK58" i="8"/>
  <c r="Q7" i="9"/>
  <c r="AM14" i="9"/>
  <c r="Q15" i="9"/>
  <c r="G17" i="9"/>
  <c r="AI17" i="9"/>
  <c r="Q19" i="9"/>
  <c r="Y22" i="9"/>
  <c r="Q25" i="9"/>
  <c r="Y31" i="9"/>
  <c r="Y36" i="9"/>
  <c r="AI18" i="10"/>
  <c r="G33" i="10"/>
  <c r="Q30" i="7"/>
  <c r="AI32" i="7"/>
  <c r="AM38" i="7"/>
  <c r="C56" i="8"/>
  <c r="Q11" i="8"/>
  <c r="G12" i="8"/>
  <c r="Q18" i="8"/>
  <c r="Y22" i="8"/>
  <c r="Y25" i="8"/>
  <c r="G28" i="8"/>
  <c r="Q31" i="8"/>
  <c r="Q16" i="9"/>
  <c r="Q27" i="9"/>
  <c r="G29" i="9"/>
  <c r="G10" i="10"/>
  <c r="AI21" i="10"/>
  <c r="AI27" i="10"/>
  <c r="Y30" i="10"/>
  <c r="S59" i="7"/>
  <c r="S57" i="7"/>
  <c r="AI36" i="7"/>
  <c r="Y15" i="8"/>
  <c r="AI28" i="8"/>
  <c r="Q33" i="8"/>
  <c r="Q5" i="9"/>
  <c r="Q12" i="9"/>
  <c r="Q20" i="9"/>
  <c r="AI21" i="9"/>
  <c r="G23" i="9"/>
  <c r="Y29" i="9"/>
  <c r="G30" i="9"/>
  <c r="Y9" i="10"/>
  <c r="G21" i="10"/>
  <c r="Q17" i="10"/>
  <c r="Q18" i="10"/>
  <c r="G22" i="10"/>
  <c r="G20" i="10"/>
  <c r="AM33" i="10"/>
  <c r="AI40" i="10"/>
  <c r="Y8" i="11"/>
  <c r="Y13" i="11"/>
  <c r="C56" i="9"/>
  <c r="AI9" i="9"/>
  <c r="Y11" i="9"/>
  <c r="Q21" i="9"/>
  <c r="AI23" i="9"/>
  <c r="AI30" i="9"/>
  <c r="Y38" i="9"/>
  <c r="AI7" i="10"/>
  <c r="Y19" i="10"/>
  <c r="G29" i="10"/>
  <c r="G32" i="10"/>
  <c r="AI32" i="10"/>
  <c r="AI37" i="10"/>
  <c r="Q38" i="10"/>
  <c r="R59" i="10"/>
  <c r="R57" i="10"/>
  <c r="R60" i="10"/>
  <c r="AL5" i="10"/>
  <c r="R58" i="10"/>
  <c r="AI5" i="10"/>
  <c r="G9" i="10"/>
  <c r="Q11" i="10"/>
  <c r="G15" i="10"/>
  <c r="AI20" i="10"/>
  <c r="Y21" i="10"/>
  <c r="Q28" i="10"/>
  <c r="G38" i="10"/>
  <c r="AI38" i="10"/>
  <c r="G40" i="10"/>
  <c r="G12" i="11"/>
  <c r="AI27" i="11"/>
  <c r="S58" i="9"/>
  <c r="AI8" i="9"/>
  <c r="AI22" i="9"/>
  <c r="G32" i="9"/>
  <c r="AI32" i="9"/>
  <c r="Y40" i="9"/>
  <c r="S59" i="10"/>
  <c r="S57" i="10"/>
  <c r="S60" i="10"/>
  <c r="S58" i="10"/>
  <c r="C56" i="10"/>
  <c r="Q16" i="10"/>
  <c r="Q23" i="10"/>
  <c r="Y37" i="10"/>
  <c r="Y40" i="10"/>
  <c r="G7" i="11"/>
  <c r="AM19" i="9"/>
  <c r="G25" i="9"/>
  <c r="G37" i="9"/>
  <c r="AI37" i="9"/>
  <c r="U56" i="10"/>
  <c r="AM56" i="10" s="1"/>
  <c r="G8" i="10"/>
  <c r="G35" i="10"/>
  <c r="G36" i="10"/>
  <c r="Y26" i="9"/>
  <c r="AI28" i="9"/>
  <c r="Y5" i="10"/>
  <c r="AI6" i="10"/>
  <c r="G13" i="10"/>
  <c r="Y17" i="10"/>
  <c r="Y18" i="10"/>
  <c r="Y20" i="10"/>
  <c r="Y27" i="10"/>
  <c r="AM32" i="10"/>
  <c r="G10" i="11"/>
  <c r="Q40" i="8"/>
  <c r="AI7" i="9"/>
  <c r="Y9" i="9"/>
  <c r="G24" i="9"/>
  <c r="Q31" i="9"/>
  <c r="Q36" i="9"/>
  <c r="AK58" i="10"/>
  <c r="Y7" i="10"/>
  <c r="Q10" i="10"/>
  <c r="G14" i="10"/>
  <c r="Q22" i="10"/>
  <c r="AI23" i="10"/>
  <c r="G25" i="10"/>
  <c r="Q31" i="10"/>
  <c r="Q34" i="10"/>
  <c r="AI35" i="10"/>
  <c r="G5" i="11"/>
  <c r="Y12" i="11"/>
  <c r="AK59" i="8"/>
  <c r="AK57" i="8"/>
  <c r="AJ58" i="9"/>
  <c r="AJ60" i="9"/>
  <c r="AJ57" i="9"/>
  <c r="Y17" i="9"/>
  <c r="AM18" i="9"/>
  <c r="AI25" i="9"/>
  <c r="Y35" i="9"/>
  <c r="AI39" i="9"/>
  <c r="Q19" i="10"/>
  <c r="G26" i="10"/>
  <c r="AK59" i="9"/>
  <c r="AK57" i="9"/>
  <c r="AK60" i="9"/>
  <c r="AK58" i="9"/>
  <c r="S60" i="9"/>
  <c r="AI6" i="9"/>
  <c r="AI11" i="9"/>
  <c r="AL17" i="9"/>
  <c r="G36" i="9"/>
  <c r="G23" i="10"/>
  <c r="AI33" i="10"/>
  <c r="Y7" i="11"/>
  <c r="AL36" i="8"/>
  <c r="AM5" i="9"/>
  <c r="AI10" i="9"/>
  <c r="AL16" i="9"/>
  <c r="AI27" i="9"/>
  <c r="Y34" i="9"/>
  <c r="AI38" i="9"/>
  <c r="Y11" i="10"/>
  <c r="Y13" i="10"/>
  <c r="AI22" i="10"/>
  <c r="Y24" i="10"/>
  <c r="Y26" i="10"/>
  <c r="Q30" i="10"/>
  <c r="AI39" i="10"/>
  <c r="AK57" i="10"/>
  <c r="G14" i="11"/>
  <c r="Y18" i="11"/>
  <c r="Q19" i="11"/>
  <c r="G21" i="11"/>
  <c r="AI22" i="11"/>
  <c r="G31" i="11"/>
  <c r="G37" i="11"/>
  <c r="AI37" i="11"/>
  <c r="Y39" i="11"/>
  <c r="Q6" i="11"/>
  <c r="AI8" i="11"/>
  <c r="G22" i="11"/>
  <c r="Q29" i="11"/>
  <c r="Q30" i="11"/>
  <c r="G32" i="11"/>
  <c r="Q35" i="11"/>
  <c r="Q36" i="11"/>
  <c r="Q38" i="11"/>
  <c r="Y26" i="11"/>
  <c r="AI32" i="11"/>
  <c r="R59" i="11"/>
  <c r="R57" i="11"/>
  <c r="R60" i="11"/>
  <c r="R58" i="11"/>
  <c r="AI14" i="11"/>
  <c r="Y16" i="11"/>
  <c r="G19" i="11"/>
  <c r="AI19" i="11"/>
  <c r="Y21" i="11"/>
  <c r="Y22" i="11"/>
  <c r="AL22" i="11"/>
  <c r="Q27" i="11"/>
  <c r="Y37" i="11"/>
  <c r="G38" i="11"/>
  <c r="Q15" i="10"/>
  <c r="AL16" i="10"/>
  <c r="AL18" i="10"/>
  <c r="G28" i="10"/>
  <c r="G34" i="10"/>
  <c r="Y35" i="10"/>
  <c r="AL35" i="10"/>
  <c r="AI36" i="10"/>
  <c r="S59" i="11"/>
  <c r="S57" i="11"/>
  <c r="S60" i="11"/>
  <c r="S58" i="11"/>
  <c r="AI5" i="11"/>
  <c r="G6" i="11"/>
  <c r="AI10" i="11"/>
  <c r="Y11" i="11"/>
  <c r="Q17" i="11"/>
  <c r="Q18" i="11"/>
  <c r="AI24" i="11"/>
  <c r="G29" i="11"/>
  <c r="G30" i="11"/>
  <c r="Y31" i="11"/>
  <c r="Q33" i="11"/>
  <c r="G35" i="11"/>
  <c r="AI35" i="11"/>
  <c r="G36" i="11"/>
  <c r="AI36" i="11"/>
  <c r="AJ59" i="10"/>
  <c r="Q8" i="10"/>
  <c r="Y39" i="10"/>
  <c r="AL39" i="10"/>
  <c r="U56" i="11"/>
  <c r="AM56" i="11" s="1"/>
  <c r="AI6" i="11"/>
  <c r="Q9" i="11"/>
  <c r="Q15" i="11"/>
  <c r="Q20" i="11"/>
  <c r="Q28" i="11"/>
  <c r="Q34" i="11"/>
  <c r="AM34" i="9"/>
  <c r="AM39" i="9"/>
  <c r="AK60" i="10"/>
  <c r="AI10" i="10"/>
  <c r="AI11" i="10"/>
  <c r="Q14" i="10"/>
  <c r="AL21" i="10"/>
  <c r="Q25" i="10"/>
  <c r="AI34" i="10"/>
  <c r="Y36" i="10"/>
  <c r="AL36" i="10"/>
  <c r="AM39" i="10"/>
  <c r="G20" i="11"/>
  <c r="AI20" i="11"/>
  <c r="AI23" i="11"/>
  <c r="G24" i="11"/>
  <c r="Y38" i="11"/>
  <c r="AM21" i="10"/>
  <c r="Q24" i="10"/>
  <c r="G31" i="10"/>
  <c r="AK59" i="10"/>
  <c r="AL5" i="11"/>
  <c r="Q8" i="11"/>
  <c r="Q13" i="11"/>
  <c r="G17" i="11"/>
  <c r="AI17" i="11"/>
  <c r="G18" i="11"/>
  <c r="AI18" i="11"/>
  <c r="G23" i="11"/>
  <c r="Y24" i="11"/>
  <c r="AL24" i="11"/>
  <c r="G33" i="11"/>
  <c r="Y35" i="11"/>
  <c r="Y36" i="11"/>
  <c r="Q39" i="11"/>
  <c r="AM17" i="9"/>
  <c r="Y33" i="9"/>
  <c r="AM38" i="9"/>
  <c r="AM5" i="10"/>
  <c r="Q6" i="10"/>
  <c r="AI15" i="10"/>
  <c r="G17" i="10"/>
  <c r="G19" i="10"/>
  <c r="AL20" i="10"/>
  <c r="Q27" i="10"/>
  <c r="G30" i="10"/>
  <c r="Y34" i="10"/>
  <c r="AL34" i="10"/>
  <c r="Y38" i="10"/>
  <c r="AL38" i="10"/>
  <c r="AM5" i="11"/>
  <c r="AK60" i="11"/>
  <c r="AK58" i="11"/>
  <c r="AK59" i="11"/>
  <c r="AK57" i="11"/>
  <c r="AJ59" i="11"/>
  <c r="AJ57" i="11"/>
  <c r="G9" i="11"/>
  <c r="Q11" i="11"/>
  <c r="G15" i="11"/>
  <c r="Q16" i="11"/>
  <c r="Y19" i="11"/>
  <c r="Q26" i="11"/>
  <c r="G28" i="11"/>
  <c r="AI33" i="11"/>
  <c r="G34" i="11"/>
  <c r="AI34" i="11"/>
  <c r="Q5" i="10"/>
  <c r="AI8" i="10"/>
  <c r="AI9" i="10"/>
  <c r="AM20" i="10"/>
  <c r="Q33" i="10"/>
  <c r="AM38" i="10"/>
  <c r="Q14" i="11"/>
  <c r="Y20" i="11"/>
  <c r="AL23" i="11"/>
  <c r="Y27" i="11"/>
  <c r="Q31" i="11"/>
  <c r="Q37" i="11"/>
  <c r="G39" i="11"/>
  <c r="Y32" i="9"/>
  <c r="Y37" i="9"/>
  <c r="AI14" i="10"/>
  <c r="G37" i="10"/>
  <c r="G8" i="11"/>
  <c r="G13" i="11"/>
  <c r="Q21" i="11"/>
  <c r="AI25" i="11"/>
  <c r="Q32" i="11"/>
  <c r="AI40" i="11"/>
  <c r="S59" i="9"/>
  <c r="S57" i="9"/>
  <c r="AM26" i="9"/>
  <c r="AI31" i="9"/>
  <c r="G16" i="10"/>
  <c r="G18" i="10"/>
  <c r="Q26" i="10"/>
  <c r="G27" i="10"/>
  <c r="Q32" i="10"/>
  <c r="AM40" i="10"/>
  <c r="Q10" i="11"/>
  <c r="G11" i="11"/>
  <c r="Q12" i="11"/>
  <c r="AI15" i="11"/>
  <c r="G16" i="11"/>
  <c r="AI16" i="11"/>
  <c r="Y17" i="11"/>
  <c r="G25" i="11"/>
  <c r="Y34" i="11"/>
  <c r="G40" i="11"/>
  <c r="AJ58" i="10"/>
  <c r="AJ60" i="10"/>
  <c r="AJ58" i="11"/>
  <c r="AJ60" i="11"/>
  <c r="AJ57" i="10"/>
  <c r="AJ61" i="10" s="1"/>
  <c r="FP5" i="11" a="1"/>
  <c r="FP5" i="5" a="1"/>
  <c r="DZ5" i="9" a="1"/>
  <c r="FD5" i="4" a="1"/>
  <c r="FR5" i="5" a="1"/>
  <c r="FR5" i="7" a="1"/>
  <c r="FP5" i="7" a="1"/>
  <c r="FR5" i="9" a="1"/>
  <c r="FD5" i="6" a="1"/>
  <c r="DZ5" i="6" a="1"/>
  <c r="FP5" i="6" a="1"/>
  <c r="DZ5" i="7" a="1"/>
  <c r="FD5" i="8" a="1"/>
  <c r="FR5" i="4" a="1"/>
  <c r="FR5" i="11" a="1"/>
  <c r="DZ5" i="4" a="1"/>
  <c r="FD5" i="7" a="1"/>
  <c r="FP5" i="9" a="1"/>
  <c r="FR5" i="10" a="1"/>
  <c r="FR5" i="8" a="1"/>
  <c r="FD5" i="5" a="1"/>
  <c r="FD5" i="9" a="1"/>
  <c r="DZ5" i="5" a="1"/>
  <c r="FR5" i="6" a="1"/>
  <c r="DZ5" i="10" a="1"/>
  <c r="FP5" i="10" a="1"/>
  <c r="FD5" i="10" a="1"/>
  <c r="FP5" i="4" a="1"/>
  <c r="DZ5" i="11" a="1"/>
  <c r="DZ5" i="8" a="1"/>
  <c r="FP5" i="8" a="1"/>
  <c r="FD5" i="11" a="1"/>
  <c r="DS5" i="10" a="1"/>
  <c r="V47" i="7"/>
  <c r="Z47" i="8"/>
  <c r="DS5" i="7" a="1"/>
  <c r="T47" i="6"/>
  <c r="FM5" i="5" a="1"/>
  <c r="CL5" i="4" a="1"/>
  <c r="Z47" i="9"/>
  <c r="AB47" i="4"/>
  <c r="R47" i="10"/>
  <c r="AP47" i="4" a="1"/>
  <c r="AB47" i="6"/>
  <c r="FK5" i="4" a="1"/>
  <c r="R47" i="5"/>
  <c r="FK5" i="6" a="1"/>
  <c r="FK5" i="10" a="1"/>
  <c r="X47" i="9"/>
  <c r="X47" i="8"/>
  <c r="CL5" i="5" a="1"/>
  <c r="FM5" i="6" a="1"/>
  <c r="V47" i="11"/>
  <c r="CL5" i="7" a="1"/>
  <c r="FM5" i="4" a="1"/>
  <c r="AB47" i="9"/>
  <c r="FK5" i="5" a="1"/>
  <c r="FM5" i="8" a="1"/>
  <c r="FK5" i="11" a="1"/>
  <c r="X47" i="7"/>
  <c r="AN47" i="4" a="1"/>
  <c r="V47" i="9"/>
  <c r="DS5" i="11" a="1"/>
  <c r="AN47" i="6" a="1"/>
  <c r="FM5" i="10" a="1"/>
  <c r="AB47" i="11"/>
  <c r="FK5" i="7" a="1"/>
  <c r="X47" i="10"/>
  <c r="CL5" i="6" a="1"/>
  <c r="FK5" i="8" a="1"/>
  <c r="AP47" i="6" a="1"/>
  <c r="V47" i="10"/>
  <c r="R47" i="7"/>
  <c r="Z47" i="4"/>
  <c r="Z47" i="11"/>
  <c r="Z47" i="10"/>
  <c r="V47" i="5"/>
  <c r="T47" i="8"/>
  <c r="FM5" i="9" a="1"/>
  <c r="R47" i="6"/>
  <c r="DS5" i="9" a="1"/>
  <c r="CL5" i="10" a="1"/>
  <c r="V47" i="6"/>
  <c r="T47" i="10"/>
  <c r="AB47" i="8"/>
  <c r="V47" i="4"/>
  <c r="CL5" i="11" a="1"/>
  <c r="R47" i="8"/>
  <c r="AB47" i="5"/>
  <c r="R47" i="9"/>
  <c r="DS5" i="5" a="1"/>
  <c r="T47" i="5"/>
  <c r="FM5" i="7" a="1"/>
  <c r="R47" i="4"/>
  <c r="AB47" i="10"/>
  <c r="CL5" i="9" a="1"/>
  <c r="X47" i="11"/>
  <c r="X47" i="6"/>
  <c r="FK5" i="9" a="1"/>
  <c r="DS5" i="8" a="1"/>
  <c r="CL5" i="8" a="1"/>
  <c r="R47" i="11"/>
  <c r="Z47" i="6"/>
  <c r="AB47" i="7"/>
  <c r="DS5" i="6" a="1"/>
  <c r="V47" i="8"/>
  <c r="DS5" i="4" a="1"/>
  <c r="FM5" i="11" a="1"/>
  <c r="Z47" i="5"/>
  <c r="T47" i="9"/>
  <c r="X47" i="5"/>
  <c r="X47" i="4"/>
  <c r="Z47" i="7"/>
  <c r="T47" i="4"/>
  <c r="T47" i="11"/>
  <c r="T47" i="7"/>
  <c r="CE5" i="3"/>
  <c r="AM59" i="4" l="1"/>
  <c r="AM56" i="5"/>
  <c r="AJ61" i="6"/>
  <c r="AM56" i="4"/>
  <c r="AK61" i="6"/>
  <c r="AK61" i="8"/>
  <c r="DZ5" i="5"/>
  <c r="FR5" i="5"/>
  <c r="FD5" i="5"/>
  <c r="FP5" i="8"/>
  <c r="FD5" i="7"/>
  <c r="FR5" i="7"/>
  <c r="DZ5" i="7"/>
  <c r="FD5" i="8"/>
  <c r="DZ5" i="8"/>
  <c r="FR5" i="8"/>
  <c r="DZ5" i="6"/>
  <c r="FD5" i="6"/>
  <c r="FR5" i="6"/>
  <c r="FP5" i="5"/>
  <c r="DZ5" i="10"/>
  <c r="FD5" i="10"/>
  <c r="FR5" i="10"/>
  <c r="FP5" i="6"/>
  <c r="FP5" i="11"/>
  <c r="FP5" i="9"/>
  <c r="FP5" i="10"/>
  <c r="FP5" i="7"/>
  <c r="FD5" i="11"/>
  <c r="DZ5" i="11"/>
  <c r="FR5" i="11"/>
  <c r="DZ5" i="9"/>
  <c r="FD5" i="9"/>
  <c r="FR5" i="9"/>
  <c r="FP5" i="4"/>
  <c r="DZ5" i="4"/>
  <c r="FR5" i="4"/>
  <c r="FD5" i="4"/>
  <c r="FK5" i="5"/>
  <c r="FK5" i="8"/>
  <c r="FK5" i="7"/>
  <c r="CL5" i="5"/>
  <c r="DS5" i="5"/>
  <c r="FM5" i="5"/>
  <c r="DS5" i="4"/>
  <c r="FM5" i="4"/>
  <c r="CL5" i="4"/>
  <c r="FK5" i="10"/>
  <c r="FK5" i="11"/>
  <c r="CL5" i="8"/>
  <c r="FM5" i="8"/>
  <c r="DS5" i="8"/>
  <c r="CL5" i="10"/>
  <c r="DS5" i="10"/>
  <c r="FM5" i="10"/>
  <c r="CL5" i="9"/>
  <c r="CJ6" i="9" s="1"/>
  <c r="DS5" i="9"/>
  <c r="FM5" i="9"/>
  <c r="FK5" i="4"/>
  <c r="CL5" i="7"/>
  <c r="FM5" i="7"/>
  <c r="DS5" i="7"/>
  <c r="FM5" i="11"/>
  <c r="DS5" i="11"/>
  <c r="CL5" i="11"/>
  <c r="FK5" i="6"/>
  <c r="FK5" i="9"/>
  <c r="FM5" i="6"/>
  <c r="CL5" i="6"/>
  <c r="DS5" i="6"/>
  <c r="AJ61" i="7"/>
  <c r="AM57" i="5"/>
  <c r="AM57" i="7"/>
  <c r="AM57" i="4"/>
  <c r="AM59" i="5"/>
  <c r="AM59" i="7"/>
  <c r="AK61" i="4"/>
  <c r="AK61" i="10"/>
  <c r="AM60" i="8"/>
  <c r="AJ61" i="5"/>
  <c r="AP47" i="4"/>
  <c r="AN47" i="4"/>
  <c r="AN47" i="6"/>
  <c r="AP47" i="6"/>
  <c r="CJ6" i="10"/>
  <c r="CJ5" i="4" a="1"/>
  <c r="CJ5" i="4" s="1"/>
  <c r="CJ6" i="7"/>
  <c r="AM58" i="7"/>
  <c r="AL60" i="11"/>
  <c r="AL58" i="11"/>
  <c r="AL59" i="11"/>
  <c r="AL57" i="11"/>
  <c r="AM60" i="9"/>
  <c r="AM59" i="9"/>
  <c r="AM57" i="9"/>
  <c r="AM58" i="9"/>
  <c r="AK61" i="9"/>
  <c r="AM60" i="7"/>
  <c r="AK61" i="7"/>
  <c r="AH1" i="3"/>
  <c r="AJ61" i="11"/>
  <c r="AM56" i="6"/>
  <c r="AM58" i="5"/>
  <c r="AM60" i="4"/>
  <c r="AM60" i="5"/>
  <c r="AM58" i="4"/>
  <c r="AK61" i="11"/>
  <c r="AL60" i="7"/>
  <c r="AL58" i="7"/>
  <c r="AL59" i="7"/>
  <c r="AL57" i="7"/>
  <c r="AD8" i="3"/>
  <c r="AY1" i="3"/>
  <c r="AL60" i="5"/>
  <c r="AL57" i="5"/>
  <c r="AL59" i="5"/>
  <c r="AL58" i="5"/>
  <c r="CG1" i="3"/>
  <c r="AM56" i="9"/>
  <c r="AM60" i="11"/>
  <c r="AM58" i="11"/>
  <c r="AM59" i="11"/>
  <c r="AM57" i="11"/>
  <c r="AM60" i="10"/>
  <c r="AM58" i="10"/>
  <c r="AM59" i="10"/>
  <c r="AM57" i="10"/>
  <c r="BP1" i="3"/>
  <c r="AL60" i="8"/>
  <c r="AL57" i="8"/>
  <c r="AL59" i="8"/>
  <c r="AL58" i="8"/>
  <c r="AM58" i="8"/>
  <c r="AJ61" i="9"/>
  <c r="AL59" i="10"/>
  <c r="AL58" i="10"/>
  <c r="AL60" i="10"/>
  <c r="AL57" i="10"/>
  <c r="AL59" i="6"/>
  <c r="AL57" i="6"/>
  <c r="AL60" i="6"/>
  <c r="AL58" i="6"/>
  <c r="AM57" i="8"/>
  <c r="AJ61" i="4"/>
  <c r="AL58" i="9"/>
  <c r="AL60" i="9"/>
  <c r="AL57" i="9"/>
  <c r="AL59" i="9"/>
  <c r="AJ61" i="8"/>
  <c r="AM59" i="6"/>
  <c r="AM57" i="6"/>
  <c r="AM60" i="6"/>
  <c r="AM58" i="6"/>
  <c r="AK61" i="5"/>
  <c r="AL57" i="4"/>
  <c r="AL59" i="4"/>
  <c r="AL58" i="4"/>
  <c r="AL60" i="4"/>
  <c r="AL47" i="9"/>
  <c r="C47" i="8"/>
  <c r="H47" i="6"/>
  <c r="K47" i="9"/>
  <c r="AE47" i="4"/>
  <c r="AF47" i="8"/>
  <c r="J47" i="5"/>
  <c r="AD47" i="5"/>
  <c r="AF47" i="6"/>
  <c r="E47" i="10"/>
  <c r="AH47" i="11"/>
  <c r="N47" i="10"/>
  <c r="D47" i="5"/>
  <c r="O78" i="2" a="1"/>
  <c r="F47" i="6"/>
  <c r="P47" i="5"/>
  <c r="I47" i="4"/>
  <c r="AL47" i="7"/>
  <c r="E47" i="4"/>
  <c r="AD47" i="9"/>
  <c r="AD47" i="8"/>
  <c r="G47" i="10"/>
  <c r="I47" i="5"/>
  <c r="J47" i="7"/>
  <c r="L47" i="11"/>
  <c r="G47" i="5"/>
  <c r="AF47" i="7"/>
  <c r="E47" i="9"/>
  <c r="F47" i="7"/>
  <c r="AH47" i="6"/>
  <c r="P47" i="8"/>
  <c r="P47" i="6"/>
  <c r="AJ47" i="5"/>
  <c r="I47" i="9"/>
  <c r="AF47" i="11"/>
  <c r="C47" i="4"/>
  <c r="N47" i="8"/>
  <c r="M47" i="10"/>
  <c r="I47" i="11"/>
  <c r="O47" i="6"/>
  <c r="N47" i="7"/>
  <c r="AJ47" i="4"/>
  <c r="O47" i="10"/>
  <c r="AL47" i="5"/>
  <c r="G47" i="7"/>
  <c r="AH47" i="10"/>
  <c r="H47" i="4"/>
  <c r="AF47" i="10"/>
  <c r="E47" i="11"/>
  <c r="C47" i="5"/>
  <c r="O47" i="11"/>
  <c r="H47" i="8"/>
  <c r="F47" i="8"/>
  <c r="G47" i="8"/>
  <c r="M47" i="9"/>
  <c r="AG47" i="6"/>
  <c r="AL47" i="11"/>
  <c r="C47" i="6"/>
  <c r="I47" i="10"/>
  <c r="AE47" i="11"/>
  <c r="AF47" i="5"/>
  <c r="E47" i="5"/>
  <c r="K47" i="6"/>
  <c r="N47" i="11"/>
  <c r="P47" i="10"/>
  <c r="AJ47" i="11"/>
  <c r="F47" i="9"/>
  <c r="AD47" i="11"/>
  <c r="AH47" i="5"/>
  <c r="K47" i="11"/>
  <c r="H47" i="7"/>
  <c r="I47" i="8"/>
  <c r="J47" i="4"/>
  <c r="H47" i="5"/>
  <c r="AG47" i="9"/>
  <c r="M47" i="4"/>
  <c r="G47" i="11"/>
  <c r="P47" i="11"/>
  <c r="C47" i="10"/>
  <c r="AD47" i="6"/>
  <c r="J47" i="11"/>
  <c r="H47" i="9"/>
  <c r="P47" i="7"/>
  <c r="D47" i="4"/>
  <c r="AE47" i="5"/>
  <c r="AJ47" i="10"/>
  <c r="K47" i="10"/>
  <c r="AF47" i="4"/>
  <c r="O47" i="9"/>
  <c r="P47" i="4"/>
  <c r="D47" i="7"/>
  <c r="AE47" i="9"/>
  <c r="L47" i="6"/>
  <c r="AJ47" i="6"/>
  <c r="L47" i="4"/>
  <c r="J47" i="8"/>
  <c r="AL47" i="6"/>
  <c r="AD47" i="7"/>
  <c r="D47" i="10"/>
  <c r="E47" i="7"/>
  <c r="AL47" i="4"/>
  <c r="G47" i="6"/>
  <c r="AD47" i="10"/>
  <c r="N47" i="9"/>
  <c r="AJ47" i="9"/>
  <c r="AG47" i="8"/>
  <c r="AH47" i="7"/>
  <c r="M47" i="6"/>
  <c r="E47" i="6"/>
  <c r="O47" i="4"/>
  <c r="AH47" i="9"/>
  <c r="O47" i="7"/>
  <c r="D47" i="8"/>
  <c r="F47" i="4"/>
  <c r="AE47" i="7"/>
  <c r="AH47" i="4"/>
  <c r="AG47" i="10"/>
  <c r="D47" i="6"/>
  <c r="J47" i="10"/>
  <c r="N47" i="5"/>
  <c r="N47" i="6"/>
  <c r="L47" i="7"/>
  <c r="L47" i="9"/>
  <c r="G47" i="4"/>
  <c r="O47" i="5"/>
  <c r="I47" i="7"/>
  <c r="K47" i="4"/>
  <c r="L47" i="10"/>
  <c r="K47" i="5"/>
  <c r="AG47" i="11"/>
  <c r="AG47" i="4"/>
  <c r="J47" i="6"/>
  <c r="AD47" i="4"/>
  <c r="AG47" i="5"/>
  <c r="K47" i="8"/>
  <c r="H47" i="10"/>
  <c r="D47" i="9"/>
  <c r="C47" i="11"/>
  <c r="C47" i="9"/>
  <c r="M47" i="11"/>
  <c r="AL47" i="10"/>
  <c r="AE47" i="8"/>
  <c r="O47" i="8"/>
  <c r="C47" i="7"/>
  <c r="I47" i="6"/>
  <c r="M47" i="5"/>
  <c r="AG47" i="7"/>
  <c r="AJ47" i="8"/>
  <c r="H47" i="11"/>
  <c r="N47" i="4"/>
  <c r="D47" i="11"/>
  <c r="G47" i="9"/>
  <c r="F47" i="10"/>
  <c r="K47" i="7"/>
  <c r="AE47" i="6"/>
  <c r="M47" i="8"/>
  <c r="AE47" i="10"/>
  <c r="L47" i="5"/>
  <c r="F47" i="5"/>
  <c r="J47" i="9"/>
  <c r="L47" i="8"/>
  <c r="P47" i="9"/>
  <c r="AF47" i="9"/>
  <c r="AJ47" i="7"/>
  <c r="M47" i="7"/>
  <c r="AL47" i="8"/>
  <c r="E47" i="8"/>
  <c r="F47" i="11"/>
  <c r="AH47" i="8"/>
  <c r="O78" i="2" l="1"/>
  <c r="CJ6" i="4"/>
  <c r="CJ7" i="4" s="1"/>
  <c r="CJ5" i="9" a="1"/>
  <c r="CJ5" i="9" s="1"/>
  <c r="CJ5" i="11" a="1"/>
  <c r="CJ5" i="11" s="1"/>
  <c r="CJ5" i="10" a="1"/>
  <c r="CJ5" i="10" s="1"/>
  <c r="CJ7" i="10" s="1"/>
  <c r="CJ5" i="5" a="1"/>
  <c r="CJ5" i="5" s="1"/>
  <c r="CJ5" i="7" a="1"/>
  <c r="CJ5" i="7" s="1"/>
  <c r="CJ7" i="7" s="1"/>
  <c r="CJ5" i="8" a="1"/>
  <c r="CJ5" i="8" s="1"/>
  <c r="CJ6" i="8"/>
  <c r="CJ6" i="5"/>
  <c r="CJ6" i="6"/>
  <c r="CJ5" i="6" a="1"/>
  <c r="CJ5" i="6" s="1"/>
  <c r="CJ6" i="11"/>
  <c r="CJ7" i="9"/>
  <c r="BQ1" i="3"/>
  <c r="AD9" i="3"/>
  <c r="AZ1" i="3"/>
  <c r="CH1" i="3"/>
  <c r="AI1" i="3"/>
  <c r="CJ8" i="4" l="1"/>
  <c r="CJ11" i="4" s="1"/>
  <c r="CJ9" i="4"/>
  <c r="CJ10" i="4" s="1"/>
  <c r="CJ7" i="5"/>
  <c r="CJ7" i="11"/>
  <c r="CJ8" i="10"/>
  <c r="CJ11" i="10" s="1"/>
  <c r="CJ9" i="10"/>
  <c r="CJ10" i="10" s="1"/>
  <c r="CJ7" i="8"/>
  <c r="CJ7" i="6"/>
  <c r="CJ8" i="7"/>
  <c r="CJ11" i="7" s="1"/>
  <c r="CJ9" i="7"/>
  <c r="CJ10" i="7" s="1"/>
  <c r="CJ9" i="5"/>
  <c r="CJ10" i="5" s="1"/>
  <c r="CJ8" i="5"/>
  <c r="CJ11" i="5" s="1"/>
  <c r="CJ9" i="9"/>
  <c r="CJ10" i="9" s="1"/>
  <c r="CJ8" i="9"/>
  <c r="CJ11" i="9" s="1"/>
  <c r="CJ8" i="11"/>
  <c r="CJ11" i="11" s="1"/>
  <c r="CJ9" i="11"/>
  <c r="CJ10" i="11" s="1"/>
  <c r="BR1" i="3"/>
  <c r="AJ1" i="3"/>
  <c r="AD10" i="3"/>
  <c r="CI1" i="3"/>
  <c r="BA1" i="3"/>
  <c r="AA49" i="4"/>
  <c r="AI51" i="5"/>
  <c r="AA49" i="9"/>
  <c r="B49" i="5"/>
  <c r="AA49" i="5"/>
  <c r="B51" i="7"/>
  <c r="W51" i="10"/>
  <c r="AK47" i="7"/>
  <c r="AK51" i="9"/>
  <c r="AK49" i="9"/>
  <c r="Y51" i="5"/>
  <c r="Q47" i="7"/>
  <c r="Y51" i="7"/>
  <c r="AK51" i="10"/>
  <c r="Y49" i="7"/>
  <c r="W47" i="5"/>
  <c r="AC49" i="10"/>
  <c r="AA51" i="10"/>
  <c r="U47" i="7"/>
  <c r="AI49" i="7"/>
  <c r="AC51" i="4"/>
  <c r="S51" i="4"/>
  <c r="AA51" i="4"/>
  <c r="Q51" i="4"/>
  <c r="AI51" i="4"/>
  <c r="B51" i="4"/>
  <c r="Y51" i="4"/>
  <c r="W51" i="4"/>
  <c r="U51" i="4"/>
  <c r="AK51" i="4"/>
  <c r="AI47" i="4"/>
  <c r="B51" i="10"/>
  <c r="W47" i="11"/>
  <c r="S51" i="10"/>
  <c r="W51" i="7"/>
  <c r="U51" i="7"/>
  <c r="B49" i="9"/>
  <c r="AC47" i="5"/>
  <c r="Y51" i="9"/>
  <c r="Q47" i="5"/>
  <c r="AA49" i="11"/>
  <c r="W49" i="7"/>
  <c r="W47" i="10"/>
  <c r="AC51" i="10"/>
  <c r="B49" i="11"/>
  <c r="B47" i="11"/>
  <c r="AI47" i="7"/>
  <c r="Q51" i="7"/>
  <c r="W49" i="9"/>
  <c r="B47" i="4"/>
  <c r="U49" i="9"/>
  <c r="U49" i="5"/>
  <c r="U49" i="11"/>
  <c r="W51" i="9"/>
  <c r="AA47" i="10"/>
  <c r="AC49" i="5"/>
  <c r="Y47" i="7"/>
  <c r="Y49" i="9"/>
  <c r="U51" i="5"/>
  <c r="S47" i="10"/>
  <c r="B49" i="7"/>
  <c r="S51" i="11"/>
  <c r="AC49" i="7"/>
  <c r="Q49" i="10"/>
  <c r="Q47" i="10"/>
  <c r="S47" i="5"/>
  <c r="AA49" i="10"/>
  <c r="AA47" i="5"/>
  <c r="Y47" i="4"/>
  <c r="Q47" i="9"/>
  <c r="AK49" i="4"/>
  <c r="U49" i="7"/>
  <c r="AA51" i="9"/>
  <c r="S47" i="9"/>
  <c r="AK49" i="11"/>
  <c r="Y49" i="11"/>
  <c r="AC47" i="7"/>
  <c r="Y47" i="5"/>
  <c r="AC47" i="10"/>
  <c r="AC49" i="11"/>
  <c r="AA47" i="4"/>
  <c r="B49" i="10"/>
  <c r="AC49" i="4"/>
  <c r="Q49" i="9"/>
  <c r="Y47" i="11"/>
  <c r="B51" i="5"/>
  <c r="W47" i="4"/>
  <c r="W51" i="11"/>
  <c r="U49" i="10"/>
  <c r="Q49" i="7"/>
  <c r="AC47" i="11"/>
  <c r="Y49" i="4"/>
  <c r="Q49" i="11"/>
  <c r="S51" i="7"/>
  <c r="AI49" i="9"/>
  <c r="U47" i="4"/>
  <c r="AK47" i="4"/>
  <c r="AC49" i="9"/>
  <c r="AI51" i="10"/>
  <c r="W49" i="4"/>
  <c r="Q51" i="5"/>
  <c r="AK49" i="7"/>
  <c r="S49" i="7"/>
  <c r="W49" i="10"/>
  <c r="AA47" i="11"/>
  <c r="AI49" i="4"/>
  <c r="AI49" i="11"/>
  <c r="AI49" i="5"/>
  <c r="AI51" i="9"/>
  <c r="S49" i="10"/>
  <c r="Q49" i="5"/>
  <c r="B47" i="7"/>
  <c r="Q49" i="4"/>
  <c r="AC51" i="7"/>
  <c r="AI47" i="10"/>
  <c r="B47" i="9"/>
  <c r="AA47" i="9"/>
  <c r="AA51" i="11"/>
  <c r="Y49" i="5"/>
  <c r="AI49" i="10"/>
  <c r="B49" i="4"/>
  <c r="U51" i="9"/>
  <c r="Y49" i="10"/>
  <c r="AA51" i="7"/>
  <c r="Q51" i="10"/>
  <c r="W47" i="9"/>
  <c r="B51" i="9"/>
  <c r="S49" i="11"/>
  <c r="S51" i="5"/>
  <c r="U47" i="10"/>
  <c r="AK51" i="11"/>
  <c r="U47" i="5"/>
  <c r="B51" i="11"/>
  <c r="AK47" i="11"/>
  <c r="AK49" i="10"/>
  <c r="U51" i="10"/>
  <c r="Y47" i="10"/>
  <c r="AA49" i="7"/>
  <c r="AC47" i="4"/>
  <c r="U51" i="11"/>
  <c r="AK51" i="5"/>
  <c r="S47" i="7"/>
  <c r="AK51" i="7"/>
  <c r="B47" i="5"/>
  <c r="W47" i="7"/>
  <c r="U47" i="11"/>
  <c r="AI47" i="9"/>
  <c r="AI51" i="11"/>
  <c r="S47" i="4"/>
  <c r="AK47" i="9"/>
  <c r="AK47" i="10"/>
  <c r="S49" i="5"/>
  <c r="AK47" i="5"/>
  <c r="AI47" i="5"/>
  <c r="S51" i="9"/>
  <c r="AC51" i="11"/>
  <c r="S49" i="4"/>
  <c r="U47" i="9"/>
  <c r="Q47" i="11"/>
  <c r="B47" i="10"/>
  <c r="W51" i="5"/>
  <c r="AC51" i="9"/>
  <c r="W49" i="11"/>
  <c r="Y51" i="10"/>
  <c r="W49" i="5"/>
  <c r="S49" i="9"/>
  <c r="AK49" i="5"/>
  <c r="Q47" i="4"/>
  <c r="U49" i="4"/>
  <c r="Q51" i="9"/>
  <c r="Y47" i="9"/>
  <c r="Q51" i="11"/>
  <c r="AC51" i="5"/>
  <c r="Y51" i="11"/>
  <c r="AA51" i="5"/>
  <c r="S47" i="11"/>
  <c r="AI51" i="7"/>
  <c r="AA47" i="7"/>
  <c r="AI47" i="11"/>
  <c r="AC47" i="9"/>
  <c r="U51" i="2" a="1"/>
  <c r="G148" i="2" a="1"/>
  <c r="G91" i="2" a="1"/>
  <c r="O54" i="2" a="1"/>
  <c r="G236" i="2" a="1"/>
  <c r="M48" i="2" a="1"/>
  <c r="O185" i="2" a="1"/>
  <c r="K208" i="2" a="1"/>
  <c r="Q182" i="2" a="1"/>
  <c r="M188" i="2" a="1"/>
  <c r="AF34" i="3"/>
  <c r="O193" i="2" a="1"/>
  <c r="J246" i="2" a="1"/>
  <c r="I11" i="2" a="1"/>
  <c r="Q242" i="2" a="1"/>
  <c r="O246" i="2" a="1"/>
  <c r="P218" i="2" a="1"/>
  <c r="M230" i="2" a="1"/>
  <c r="O110" i="2" a="1"/>
  <c r="L14" i="2" a="1"/>
  <c r="F127" i="2" a="1"/>
  <c r="H243" i="2" a="1"/>
  <c r="E44" i="2" a="1"/>
  <c r="F95" i="2" a="1"/>
  <c r="G109" i="2" a="1"/>
  <c r="F97" i="2" a="1"/>
  <c r="R91" i="2" a="1"/>
  <c r="Q214" i="2" a="1"/>
  <c r="Q246" i="2" a="1"/>
  <c r="Q97" i="2" a="1"/>
  <c r="Q160" i="2" a="1"/>
  <c r="O195" i="2" a="1"/>
  <c r="P221" i="2" a="1"/>
  <c r="Q203" i="2" a="1"/>
  <c r="H122" i="2" a="1"/>
  <c r="Q99" i="2" a="1"/>
  <c r="Q195" i="2" a="1"/>
  <c r="K235" i="2" a="1"/>
  <c r="G217" i="2" a="1"/>
  <c r="Q244" i="2" a="1"/>
  <c r="O154" i="2" a="1"/>
  <c r="G214" i="2" a="1"/>
  <c r="AX31" i="3"/>
  <c r="G210" i="2" a="1"/>
  <c r="O251" i="2" a="1"/>
  <c r="F136" i="2" a="1"/>
  <c r="G106" i="2" a="1"/>
  <c r="O158" i="2" a="1"/>
  <c r="O125" i="2" a="1"/>
  <c r="M76" i="2" a="1"/>
  <c r="O174" i="2" a="1"/>
  <c r="J181" i="2" a="1"/>
  <c r="F160" i="2" a="1"/>
  <c r="O162" i="2" a="1"/>
  <c r="M215" i="2" a="1"/>
  <c r="E53" i="2" a="1"/>
  <c r="M104" i="2" a="1"/>
  <c r="O23" i="2" a="1"/>
  <c r="K215" i="2" a="1"/>
  <c r="O200" i="2" a="1"/>
  <c r="G127" i="2" a="1"/>
  <c r="I190" i="2" a="1"/>
  <c r="Y57" i="2" a="1"/>
  <c r="K175" i="2" a="1"/>
  <c r="N153" i="2" a="1"/>
  <c r="Q161" i="2" a="1"/>
  <c r="Q121" i="2" a="1"/>
  <c r="O11" i="2" a="1"/>
  <c r="L178" i="2" a="1"/>
  <c r="K218" i="2" a="1"/>
  <c r="J11" i="2" a="1"/>
  <c r="K144" i="2" a="1"/>
  <c r="I78" i="2" a="1"/>
  <c r="G77" i="2" a="1"/>
  <c r="I73" i="2" a="1"/>
  <c r="R150" i="2" a="1"/>
  <c r="N119" i="2" a="1"/>
  <c r="T11" i="2" a="1"/>
  <c r="AF5" i="3"/>
  <c r="G100" i="2" a="1"/>
  <c r="L103" i="2" a="1"/>
  <c r="I200" i="2" a="1"/>
  <c r="R100" i="2" a="1"/>
  <c r="F156" i="2" a="1"/>
  <c r="M99" i="2" a="1"/>
  <c r="Q151" i="2" a="1"/>
  <c r="AG20" i="3"/>
  <c r="Q51" i="2" a="1"/>
  <c r="K121" i="2" a="1"/>
  <c r="I150" i="2" a="1"/>
  <c r="AW29" i="3"/>
  <c r="M190" i="2" a="1"/>
  <c r="F119" i="2" a="1"/>
  <c r="G246" i="2" a="1"/>
  <c r="K139" i="2" a="1"/>
  <c r="R159" i="2" a="1"/>
  <c r="R178" i="2" a="1"/>
  <c r="O217" i="2" a="1"/>
  <c r="AY6" i="3"/>
  <c r="AY39" i="3"/>
  <c r="AY27" i="3"/>
  <c r="AH5" i="3"/>
  <c r="AY34" i="3"/>
  <c r="O117" i="2" a="1"/>
  <c r="N137" i="2" a="1"/>
  <c r="R237" i="2" a="1"/>
  <c r="I74" i="2" a="1"/>
  <c r="G185" i="2" a="1"/>
  <c r="M244" i="2" a="1"/>
  <c r="R134" i="2" a="1"/>
  <c r="M176" i="2" a="1"/>
  <c r="BO5" i="3"/>
  <c r="AH39" i="3"/>
  <c r="AE8" i="3"/>
  <c r="AW8" i="3"/>
  <c r="AG8" i="3"/>
  <c r="AH15" i="3"/>
  <c r="AH16" i="3"/>
  <c r="X41" i="2" a="1"/>
  <c r="AH12" i="3"/>
  <c r="AF8" i="3"/>
  <c r="O107" i="2" a="1"/>
  <c r="K242" i="2" a="1"/>
  <c r="Q118" i="2" a="1"/>
  <c r="G88" i="2" a="1"/>
  <c r="O79" i="2" a="1"/>
  <c r="I23" i="2" a="1"/>
  <c r="CD5" i="3"/>
  <c r="V48" i="2" a="1"/>
  <c r="O177" i="2" a="1"/>
  <c r="I103" i="2" a="1"/>
  <c r="O189" i="2" a="1"/>
  <c r="O184" i="2" a="1"/>
  <c r="M216" i="2" a="1"/>
  <c r="M189" i="2" a="1"/>
  <c r="Q162" i="2" a="1"/>
  <c r="G181" i="2" a="1"/>
  <c r="P122" i="2" a="1"/>
  <c r="O216" i="2" a="1"/>
  <c r="H200" i="2" a="1"/>
  <c r="R97" i="2" a="1"/>
  <c r="O88" i="2" a="1"/>
  <c r="Q240" i="2" a="1"/>
  <c r="K116" i="2" a="1"/>
  <c r="G248" i="2" a="1"/>
  <c r="Q205" i="2" a="1"/>
  <c r="M90" i="2" a="1"/>
  <c r="M221" i="2" a="1"/>
  <c r="G123" i="2" a="1"/>
  <c r="P162" i="2" a="1"/>
  <c r="R11" i="2" a="1"/>
  <c r="H88" i="2" a="1"/>
  <c r="M39" i="2" a="1"/>
  <c r="M208" i="2" a="1"/>
  <c r="Q98" i="2" a="1"/>
  <c r="G146" i="2" a="1"/>
  <c r="O130" i="2" a="1"/>
  <c r="F250" i="2" a="1"/>
  <c r="M145" i="2" a="1"/>
  <c r="G155" i="2" a="1"/>
  <c r="I54" i="2" a="1"/>
  <c r="E55" i="2" a="1"/>
  <c r="L190" i="2" a="1"/>
  <c r="G93" i="2" a="1"/>
  <c r="H203" i="2" a="1"/>
  <c r="G245" i="2" a="1"/>
  <c r="G144" i="2" a="1"/>
  <c r="Q231" i="2" a="1"/>
  <c r="G17" i="2" a="1"/>
  <c r="L131" i="2" a="1"/>
  <c r="AA48" i="2" a="1"/>
  <c r="M153" i="2" a="1"/>
  <c r="G184" i="2" a="1"/>
  <c r="P17" i="2" a="1"/>
  <c r="T45" i="2" a="1"/>
  <c r="J76" i="2" a="1"/>
  <c r="S5" i="2" a="1"/>
  <c r="K180" i="2" a="1"/>
  <c r="Q132" i="2" a="1"/>
  <c r="G8" i="2" a="1"/>
  <c r="R181" i="2" a="1"/>
  <c r="M132" i="2" a="1"/>
  <c r="K159" i="2" a="1"/>
  <c r="Q190" i="2" a="1"/>
  <c r="J215" i="2" a="1"/>
  <c r="Q152" i="2" a="1"/>
  <c r="Q249" i="2" a="1"/>
  <c r="O205" i="2" a="1"/>
  <c r="J228" i="2" a="1"/>
  <c r="M195" i="2" a="1"/>
  <c r="G26" i="2" a="1"/>
  <c r="K207" i="2" a="1"/>
  <c r="N79" i="2" a="1"/>
  <c r="J14" i="2" a="1"/>
  <c r="Q241" i="2" a="1"/>
  <c r="L26" i="2" a="1"/>
  <c r="H209" i="2" a="1"/>
  <c r="G172" i="2" a="1"/>
  <c r="F74" i="2" a="1"/>
  <c r="M186" i="2" a="1"/>
  <c r="AX15" i="3"/>
  <c r="Q127" i="2" a="1"/>
  <c r="AX24" i="3"/>
  <c r="O89" i="2" a="1"/>
  <c r="P237" i="2" a="1"/>
  <c r="M213" i="2" a="1"/>
  <c r="G189" i="2" a="1"/>
  <c r="CD6" i="3"/>
  <c r="AW19" i="3"/>
  <c r="R23" i="2" a="1"/>
  <c r="I48" i="2" a="1"/>
  <c r="O173" i="2" a="1"/>
  <c r="G78" i="2" a="1"/>
  <c r="E73" i="2" a="1"/>
  <c r="AX30" i="3"/>
  <c r="M248" i="2" a="1"/>
  <c r="P249" i="2" a="1"/>
  <c r="K195" i="2" a="1"/>
  <c r="O159" i="2" a="1"/>
  <c r="F157" i="2" a="1"/>
  <c r="M231" i="2" a="1"/>
  <c r="R209" i="2" a="1"/>
  <c r="Q108" i="2" a="1"/>
  <c r="L153" i="2" a="1"/>
  <c r="N134" i="2" a="1"/>
  <c r="G129" i="2" a="1"/>
  <c r="Q138" i="2" a="1"/>
  <c r="Q154" i="2" a="1"/>
  <c r="H8" i="2" a="1"/>
  <c r="K240" i="2" a="1"/>
  <c r="F125" i="2" a="1"/>
  <c r="F154" i="2" a="1"/>
  <c r="O134" i="2" a="1"/>
  <c r="Q211" i="2" a="1"/>
  <c r="AW5" i="3"/>
  <c r="M60" i="2" a="1"/>
  <c r="R14" i="2" a="1"/>
  <c r="Q11" i="2" a="1"/>
  <c r="K245" i="2" a="1"/>
  <c r="J190" i="2" a="1"/>
  <c r="G107" i="2" a="1"/>
  <c r="L200" i="2" a="1"/>
  <c r="N26" i="2" a="1"/>
  <c r="Q158" i="2" a="1"/>
  <c r="P147" i="2" a="1"/>
  <c r="H144" i="2" a="1"/>
  <c r="M89" i="2" a="1"/>
  <c r="H20" i="2" a="1"/>
  <c r="O92" i="2" a="1"/>
  <c r="R212" i="2" a="1"/>
  <c r="Q128" i="2" a="1"/>
  <c r="Q39" i="2" a="1"/>
  <c r="Q217" i="2" a="1"/>
  <c r="K158" i="2" a="1"/>
  <c r="M110" i="2" a="1"/>
  <c r="G133" i="2" a="1"/>
  <c r="H237" i="2" a="1"/>
  <c r="G135" i="2" a="1"/>
  <c r="F155" i="2" a="1"/>
  <c r="O172" i="2" a="1"/>
  <c r="I106" i="2" a="1"/>
  <c r="G23" i="2" a="1"/>
  <c r="Q210" i="2" a="1"/>
  <c r="K244" i="2" a="1"/>
  <c r="O179" i="2" a="1"/>
  <c r="L172" i="2" a="1"/>
  <c r="K79" i="2" a="1"/>
  <c r="O240" i="2" a="1"/>
  <c r="N100" i="2" a="1"/>
  <c r="I5" i="2" a="1"/>
  <c r="F182" i="2" a="1"/>
  <c r="P131" i="2" a="1"/>
  <c r="M101" i="2" a="1"/>
  <c r="O157" i="2" a="1"/>
  <c r="AX13" i="3"/>
  <c r="F232" i="2" a="1"/>
  <c r="E78" i="2" a="1"/>
  <c r="P94" i="2" a="1"/>
  <c r="M129" i="2" a="1"/>
  <c r="M157" i="2" a="1"/>
  <c r="Q207" i="2" a="1"/>
  <c r="M202" i="2" a="1"/>
  <c r="AF40" i="3"/>
  <c r="H106" i="2" a="1"/>
  <c r="I116" i="2" a="1"/>
  <c r="H137" i="2" a="1"/>
  <c r="I134" i="2" a="1"/>
  <c r="AA39" i="2" a="1"/>
  <c r="L125" i="2" a="1"/>
  <c r="G45" i="2" a="1"/>
  <c r="O5" i="2" a="1"/>
  <c r="AE7" i="3"/>
  <c r="O111" i="2" a="1"/>
  <c r="G201" i="2" a="1"/>
  <c r="K237" i="2" a="1"/>
  <c r="L106" i="2" a="1"/>
  <c r="I187" i="2" a="1"/>
  <c r="I119" i="2" a="1"/>
  <c r="M151" i="2" a="1"/>
  <c r="J74" i="2" a="1"/>
  <c r="E54" i="2" a="1"/>
  <c r="J153" i="2" a="1"/>
  <c r="Q164" i="2" a="1"/>
  <c r="H234" i="2" a="1"/>
  <c r="AX5" i="3"/>
  <c r="N175" i="2" a="1"/>
  <c r="L218" i="2" a="1"/>
  <c r="M5" i="2" a="1"/>
  <c r="O243" i="2" a="1"/>
  <c r="O100" i="2" a="1"/>
  <c r="G233" i="2" a="1"/>
  <c r="K230" i="2" a="1"/>
  <c r="I109" i="2" a="1"/>
  <c r="Q119" i="2" a="1"/>
  <c r="O144" i="2" a="1"/>
  <c r="S57" i="2" a="1"/>
  <c r="G206" i="2" a="1"/>
  <c r="AG36" i="3"/>
  <c r="Q220" i="2" a="1"/>
  <c r="P175" i="2" a="1"/>
  <c r="H187" i="2" a="1"/>
  <c r="R116" i="2" a="1"/>
  <c r="AX22" i="3"/>
  <c r="AY36" i="3"/>
  <c r="F41" i="2" a="1"/>
  <c r="E42" i="2" a="1"/>
  <c r="K220" i="2" a="1"/>
  <c r="Q232" i="2" a="1"/>
  <c r="K233" i="2" a="1"/>
  <c r="O128" i="2" a="1"/>
  <c r="M150" i="2" a="1"/>
  <c r="O135" i="2" a="1"/>
  <c r="O75" i="2" a="1"/>
  <c r="G216" i="2" a="1"/>
  <c r="O95" i="2" a="1"/>
  <c r="O17" i="2" a="1"/>
  <c r="AF35" i="3"/>
  <c r="U48" i="2" a="1"/>
  <c r="I221" i="2" a="1"/>
  <c r="J178" i="2" a="1"/>
  <c r="K238" i="2" a="1"/>
  <c r="G191" i="2" a="1"/>
  <c r="K96" i="2" a="1"/>
  <c r="AF25" i="3"/>
  <c r="I215" i="2" a="1"/>
  <c r="I100" i="2" a="1"/>
  <c r="V45" i="2" a="1"/>
  <c r="K98" i="2" a="1"/>
  <c r="M106" i="2" a="1"/>
  <c r="S51" i="2" a="1"/>
  <c r="R172" i="2" a="1"/>
  <c r="N231" i="2" a="1"/>
  <c r="M149" i="2" a="1"/>
  <c r="Q110" i="2" a="1"/>
  <c r="P116" i="2" a="1"/>
  <c r="Q60" i="2" a="1"/>
  <c r="O93" i="2" a="1"/>
  <c r="M91" i="2" a="1"/>
  <c r="O105" i="2" a="1"/>
  <c r="S48" i="2" a="1"/>
  <c r="O203" i="2" a="1"/>
  <c r="O72" i="2" a="1"/>
  <c r="AW11" i="3"/>
  <c r="J134" i="2" a="1"/>
  <c r="F122" i="2" a="1"/>
  <c r="T42" i="2" a="1"/>
  <c r="K88" i="2" a="1"/>
  <c r="H147" i="2" a="1"/>
  <c r="O250" i="2" a="1"/>
  <c r="F205" i="2" a="1"/>
  <c r="N221" i="2" a="1"/>
  <c r="R8" i="2" a="1"/>
  <c r="N97" i="2" a="1"/>
  <c r="AW12" i="3"/>
  <c r="T39" i="2" a="1"/>
  <c r="M228" i="2" a="1"/>
  <c r="O133" i="2" a="1"/>
  <c r="F244" i="2" a="1"/>
  <c r="P119" i="2" a="1"/>
  <c r="J131" i="2" a="1"/>
  <c r="T60" i="2" a="1"/>
  <c r="M183" i="2" a="1"/>
  <c r="T26" i="2" a="1"/>
  <c r="G139" i="2" a="1"/>
  <c r="M144" i="2" a="1"/>
  <c r="M229" i="2" a="1"/>
  <c r="L77" i="2" a="1"/>
  <c r="J165" i="2" a="1"/>
  <c r="M93" i="2" a="1"/>
  <c r="K91" i="2" a="1"/>
  <c r="Q48" i="2" a="1"/>
  <c r="Q149" i="2" a="1"/>
  <c r="K223" i="2" a="1"/>
  <c r="O101" i="2" a="1"/>
  <c r="F179" i="2" a="1"/>
  <c r="F131" i="2" a="1"/>
  <c r="P14" i="2" a="1"/>
  <c r="T20" i="2" a="1"/>
  <c r="AF22" i="3"/>
  <c r="Q116" i="2" a="1"/>
  <c r="O242" i="2" a="1"/>
  <c r="H228" i="2" a="1"/>
  <c r="N103" i="2" a="1"/>
  <c r="R119" i="2" a="1"/>
  <c r="K248" i="2" a="1"/>
  <c r="G124" i="2" a="1"/>
  <c r="G160" i="2" a="1"/>
  <c r="M175" i="2" a="1"/>
  <c r="AW38" i="3"/>
  <c r="G126" i="2" a="1"/>
  <c r="G179" i="2" a="1"/>
  <c r="AX27" i="3"/>
  <c r="S11" i="2" a="1"/>
  <c r="K105" i="2" a="1"/>
  <c r="Q200" i="2" a="1"/>
  <c r="H75" i="2" a="1"/>
  <c r="AX36" i="3"/>
  <c r="U45" i="2" a="1"/>
  <c r="AX32" i="3"/>
  <c r="O121" i="2" a="1"/>
  <c r="N72" i="2" a="1"/>
  <c r="O139" i="2" a="1"/>
  <c r="H94" i="2" a="1"/>
  <c r="M177" i="2" a="1"/>
  <c r="N91" i="2" a="1"/>
  <c r="I57" i="2" a="1"/>
  <c r="F216" i="2" a="1"/>
  <c r="G213" i="2" a="1"/>
  <c r="AG39" i="3"/>
  <c r="Q23" i="2" a="1"/>
  <c r="F153" i="2" a="1"/>
  <c r="P234" i="2" a="1"/>
  <c r="AF33" i="3"/>
  <c r="J20" i="2" a="1"/>
  <c r="G234" i="2" a="1"/>
  <c r="L23" i="2" a="1"/>
  <c r="N17" i="2" a="1"/>
  <c r="N159" i="2" a="1"/>
  <c r="K102" i="2" a="1"/>
  <c r="K147" i="2" a="1"/>
  <c r="Q88" i="2" a="1"/>
  <c r="AF14" i="3"/>
  <c r="Q239" i="2" a="1"/>
  <c r="K155" i="2" a="1"/>
  <c r="O211" i="2" a="1"/>
  <c r="Q104" i="2" a="1"/>
  <c r="O131" i="2" a="1"/>
  <c r="J156" i="2" a="1"/>
  <c r="M126" i="2" a="1"/>
  <c r="M100" i="2" a="1"/>
  <c r="N212" i="2" a="1"/>
  <c r="G94" i="2" a="1"/>
  <c r="L206" i="2" a="1"/>
  <c r="G250" i="2" a="1"/>
  <c r="L237" i="2" a="1"/>
  <c r="G238" i="2" a="1"/>
  <c r="Q134" i="2" a="1"/>
  <c r="N249" i="2" a="1"/>
  <c r="S45" i="2" a="1"/>
  <c r="E74" i="2" a="1"/>
  <c r="G108" i="2" a="1"/>
  <c r="M238" i="2" a="1"/>
  <c r="F187" i="2" a="1"/>
  <c r="R26" i="2" a="1"/>
  <c r="M134" i="2" a="1"/>
  <c r="K179" i="2" a="1"/>
  <c r="K156" i="2" a="1"/>
  <c r="M222" i="2" a="1"/>
  <c r="G202" i="2" a="1"/>
  <c r="I88" i="2" a="1"/>
  <c r="H119" i="2" a="1"/>
  <c r="R243" i="2" a="1"/>
  <c r="N150" i="2" a="1"/>
  <c r="G186" i="2" a="1"/>
  <c r="M212" i="2" a="1"/>
  <c r="N203" i="2" a="1"/>
  <c r="Q153" i="2" a="1"/>
  <c r="P11" i="2" a="1"/>
  <c r="AG35" i="3"/>
  <c r="I246" i="2" a="1"/>
  <c r="M217" i="2" a="1"/>
  <c r="AW28" i="3"/>
  <c r="K236" i="2" a="1"/>
  <c r="I184" i="2" a="1"/>
  <c r="Q178" i="2" a="1"/>
  <c r="M95" i="2" a="1"/>
  <c r="M185" i="2" a="1"/>
  <c r="O191" i="2" a="1"/>
  <c r="P193" i="2" a="1"/>
  <c r="M138" i="2" a="1"/>
  <c r="Q235" i="2" a="1"/>
  <c r="I14" i="2" a="1"/>
  <c r="M20" i="2" a="1"/>
  <c r="O39" i="2" a="1"/>
  <c r="L203" i="2" a="1"/>
  <c r="T5" i="2" a="1"/>
  <c r="F210" i="2" a="1"/>
  <c r="K99" i="2" a="1"/>
  <c r="K108" i="2" a="1"/>
  <c r="O221" i="2" a="1"/>
  <c r="O109" i="2" a="1"/>
  <c r="J125" i="2" a="1"/>
  <c r="G157" i="2" a="1"/>
  <c r="J200" i="2" a="1"/>
  <c r="Q175" i="2" a="1"/>
  <c r="G167" i="2" a="1"/>
  <c r="AF21" i="3"/>
  <c r="K45" i="2" a="1"/>
  <c r="O164" i="2" a="1"/>
  <c r="E77" i="2" a="1"/>
  <c r="AW6" i="3"/>
  <c r="U60" i="2" a="1"/>
  <c r="G176" i="2" a="1"/>
  <c r="H150" i="2" a="1"/>
  <c r="AW30" i="3"/>
  <c r="G194" i="2" a="1"/>
  <c r="O166" i="2" a="1"/>
  <c r="N128" i="2" a="1"/>
  <c r="K127" i="2" a="1"/>
  <c r="O237" i="2" a="1"/>
  <c r="K221" i="2" a="1"/>
  <c r="P91" i="2" a="1"/>
  <c r="L88" i="2" a="1"/>
  <c r="M163" i="2" a="1"/>
  <c r="I175" i="2" a="1"/>
  <c r="M17" i="2" a="1"/>
  <c r="K250" i="2" a="1"/>
  <c r="Y45" i="2" a="1"/>
  <c r="Q100" i="2" a="1"/>
  <c r="O42" i="2" a="1"/>
  <c r="Y51" i="2" a="1"/>
  <c r="I193" i="2" a="1"/>
  <c r="AA57" i="2" a="1"/>
  <c r="L175" i="2" a="1"/>
  <c r="S26" i="2" a="1"/>
  <c r="K132" i="2" a="1"/>
  <c r="G231" i="2" a="1"/>
  <c r="K190" i="2" a="1"/>
  <c r="M210" i="2" a="1"/>
  <c r="G101" i="2" a="1"/>
  <c r="M251" i="2" a="1"/>
  <c r="AF26" i="3"/>
  <c r="P8" i="2" a="1"/>
  <c r="K214" i="2" a="1"/>
  <c r="J172" i="2" a="1"/>
  <c r="I144" i="2" a="1"/>
  <c r="Q14" i="2" a="1"/>
  <c r="H5" i="2" a="1"/>
  <c r="M42" i="2" a="1"/>
  <c r="O126" i="2" a="1"/>
  <c r="Q167" i="2" a="1"/>
  <c r="F126" i="2" a="1"/>
  <c r="AX7" i="3"/>
  <c r="K154" i="2" a="1"/>
  <c r="E72" i="2" a="1"/>
  <c r="G122" i="2" a="1"/>
  <c r="O104" i="2" a="1"/>
  <c r="G204" i="2" a="1"/>
  <c r="K219" i="2" a="1"/>
  <c r="F176" i="2" a="1"/>
  <c r="AG5" i="3"/>
  <c r="M167" i="2" a="1"/>
  <c r="H240" i="2" a="1"/>
  <c r="K60" i="2" a="1"/>
  <c r="L156" i="2" a="1"/>
  <c r="M218" i="2" a="1"/>
  <c r="G177" i="2" a="1"/>
  <c r="Q129" i="2" a="1"/>
  <c r="H14" i="2" a="1"/>
  <c r="K109" i="2" a="1"/>
  <c r="AW13" i="3"/>
  <c r="T17" i="2" a="1"/>
  <c r="K201" i="2" a="1"/>
  <c r="S42" i="2" a="1"/>
  <c r="M124" i="2" a="1"/>
  <c r="H74" i="2" a="1"/>
  <c r="Q26" i="2" a="1"/>
  <c r="L91" i="2" a="1"/>
  <c r="O190" i="2" a="1"/>
  <c r="Q159" i="2" a="1"/>
  <c r="G5" i="2" a="1"/>
  <c r="N187" i="2" a="1"/>
  <c r="U39" i="2" a="1"/>
  <c r="L231" i="2" a="1"/>
  <c r="M237" i="2" a="1"/>
  <c r="P212" i="2" a="1"/>
  <c r="Q212" i="2" a="1"/>
  <c r="Q221" i="2" a="1"/>
  <c r="H91" i="2" a="1"/>
  <c r="G150" i="2" a="1"/>
  <c r="O151" i="2" a="1"/>
  <c r="I17" i="2" a="1"/>
  <c r="K185" i="2" a="1"/>
  <c r="M246" i="2" a="1"/>
  <c r="M92" i="2" a="1"/>
  <c r="U54" i="2" a="1"/>
  <c r="K205" i="2" a="1"/>
  <c r="J100" i="2" a="1"/>
  <c r="L212" i="2" a="1"/>
  <c r="AA42" i="2" a="1"/>
  <c r="J221" i="2" a="1"/>
  <c r="V60" i="2" a="1"/>
  <c r="G212" i="2" a="1"/>
  <c r="M133" i="2" a="1"/>
  <c r="O208" i="2" a="1"/>
  <c r="R234" i="2" a="1"/>
  <c r="P159" i="2" a="1"/>
  <c r="Q8" i="2" a="1"/>
  <c r="AW39" i="3"/>
  <c r="AF39" i="3"/>
  <c r="G103" i="2" a="1"/>
  <c r="AW27" i="3"/>
  <c r="J78" i="2" a="1"/>
  <c r="N181" i="2" a="1"/>
  <c r="M79" i="2" a="1"/>
  <c r="O212" i="2" a="1"/>
  <c r="K92" i="2" a="1"/>
  <c r="F242" i="2" a="1"/>
  <c r="V54" i="2" a="1"/>
  <c r="N162" i="2" a="1"/>
  <c r="M120" i="2" a="1"/>
  <c r="K247" i="2" a="1"/>
  <c r="O233" i="2" a="1"/>
  <c r="AW40" i="3"/>
  <c r="L74" i="2" a="1"/>
  <c r="J203" i="2" a="1"/>
  <c r="Q103" i="2" a="1"/>
  <c r="G110" i="2" a="1"/>
  <c r="R249" i="2" a="1"/>
  <c r="N156" i="2" a="1"/>
  <c r="K165" i="2" a="1"/>
  <c r="P153" i="2" a="1"/>
  <c r="F215" i="2" a="1"/>
  <c r="H175" i="2" a="1"/>
  <c r="R137" i="2" a="1"/>
  <c r="O175" i="2" a="1"/>
  <c r="R94" i="2" a="1"/>
  <c r="K231" i="2" a="1"/>
  <c r="M240" i="2" a="1"/>
  <c r="H246" i="2" a="1"/>
  <c r="F213" i="2" a="1"/>
  <c r="P243" i="2" a="1"/>
  <c r="AF37" i="3"/>
  <c r="K192" i="2" a="1"/>
  <c r="G220" i="2" a="1"/>
  <c r="M234" i="2" a="1"/>
  <c r="G237" i="2" a="1"/>
  <c r="G230" i="2" a="1"/>
  <c r="E60" i="2" a="1"/>
  <c r="G128" i="2" a="1"/>
  <c r="M232" i="2" a="1"/>
  <c r="S17" i="2" a="1"/>
  <c r="Q166" i="2" a="1"/>
  <c r="AF27" i="3"/>
  <c r="O122" i="2" a="1"/>
  <c r="G158" i="2" a="1"/>
  <c r="R17" i="2" a="1"/>
  <c r="M191" i="2" a="1"/>
  <c r="M219" i="2" a="1"/>
  <c r="O183" i="2" a="1"/>
  <c r="Q202" i="2" a="1"/>
  <c r="I181" i="2" a="1"/>
  <c r="F241" i="2" a="1"/>
  <c r="R200" i="2" a="1"/>
  <c r="L193" i="2" a="1"/>
  <c r="R218" i="2" a="1"/>
  <c r="I237" i="2" a="1"/>
  <c r="J175" i="2" a="1"/>
  <c r="O180" i="2" a="1"/>
  <c r="Q42" i="2" a="1"/>
  <c r="M96" i="2" a="1"/>
  <c r="F178" i="2" a="1"/>
  <c r="L72" i="2" a="1"/>
  <c r="G193" i="2" a="1"/>
  <c r="L128" i="2" a="1"/>
  <c r="Q209" i="2" a="1"/>
  <c r="K164" i="2" a="1"/>
  <c r="G136" i="2" a="1"/>
  <c r="N246" i="2" a="1"/>
  <c r="G165" i="2" a="1"/>
  <c r="O247" i="2" a="1"/>
  <c r="R109" i="2" a="1"/>
  <c r="M135" i="2" a="1"/>
  <c r="M164" i="2" a="1"/>
  <c r="G154" i="2" a="1"/>
  <c r="G145" i="2" a="1"/>
  <c r="M174" i="2" a="1"/>
  <c r="F138" i="2" a="1"/>
  <c r="F206" i="2" a="1"/>
  <c r="G57" i="2" a="1"/>
  <c r="G98" i="2" a="1"/>
  <c r="L134" i="2" a="1"/>
  <c r="I249" i="2" a="1"/>
  <c r="M118" i="2" a="1"/>
  <c r="O116" i="2" a="1"/>
  <c r="K131" i="2" a="1"/>
  <c r="N20" i="2" a="1"/>
  <c r="Q95" i="2" a="1"/>
  <c r="K194" i="2" a="1"/>
  <c r="M102" i="2" a="1"/>
  <c r="O245" i="2" a="1"/>
  <c r="S14" i="2" a="1"/>
  <c r="G239" i="2" a="1"/>
  <c r="G159" i="2" a="1"/>
  <c r="H17" i="2" a="1"/>
  <c r="Q111" i="2" a="1"/>
  <c r="H77" i="2" a="1"/>
  <c r="M78" i="2" a="1"/>
  <c r="Q230" i="2" a="1"/>
  <c r="AW24" i="3"/>
  <c r="K103" i="2" a="1"/>
  <c r="F133" i="2" a="1"/>
  <c r="L137" i="2" a="1"/>
  <c r="G137" i="2" a="1"/>
  <c r="G175" i="2" a="1"/>
  <c r="M14" i="2" a="1"/>
  <c r="O181" i="2" a="1"/>
  <c r="G130" i="2" a="1"/>
  <c r="G222" i="2" a="1"/>
  <c r="K222" i="2" a="1"/>
  <c r="L234" i="2" a="1"/>
  <c r="P172" i="2" a="1"/>
  <c r="F77" i="2" a="1"/>
  <c r="Q247" i="2" a="1"/>
  <c r="K229" i="2" a="1"/>
  <c r="AW14" i="3"/>
  <c r="I26" i="2" a="1"/>
  <c r="E41" i="2" a="1"/>
  <c r="M136" i="2" a="1"/>
  <c r="O119" i="2" a="1"/>
  <c r="K107" i="2" a="1"/>
  <c r="Q245" i="2" a="1"/>
  <c r="K106" i="2" a="1"/>
  <c r="P231" i="2" a="1"/>
  <c r="I240" i="2" a="1"/>
  <c r="K204" i="2" a="1"/>
  <c r="U20" i="2" a="1"/>
  <c r="F148" i="2" a="1"/>
  <c r="AW18" i="3"/>
  <c r="M200" i="2" a="1"/>
  <c r="O210" i="2" a="1"/>
  <c r="G105" i="2" a="1"/>
  <c r="N228" i="2" a="1"/>
  <c r="M111" i="2" a="1"/>
  <c r="O129" i="2" a="1"/>
  <c r="H78" i="2" a="1"/>
  <c r="AY35" i="3"/>
  <c r="AY13" i="3"/>
  <c r="AY20" i="3"/>
  <c r="AH13" i="3"/>
  <c r="AH40" i="3"/>
  <c r="F191" i="2" a="1"/>
  <c r="E75" i="2" a="1"/>
  <c r="H193" i="2" a="1"/>
  <c r="P128" i="2" a="1"/>
  <c r="P178" i="2" a="1"/>
  <c r="M137" i="2" a="1"/>
  <c r="AG27" i="3"/>
  <c r="N240" i="2" a="1"/>
  <c r="Q148" i="2" a="1"/>
  <c r="H153" i="2" a="1"/>
  <c r="G166" i="2" a="1"/>
  <c r="O235" i="2" a="1"/>
  <c r="J91" i="2" a="1"/>
  <c r="G228" i="2" a="1"/>
  <c r="K212" i="2" a="1"/>
  <c r="G173" i="2" a="1"/>
  <c r="K184" i="2" a="1"/>
  <c r="K135" i="2" a="1"/>
  <c r="L162" i="2" a="1"/>
  <c r="I172" i="2" a="1"/>
  <c r="G125" i="2" a="1"/>
  <c r="G73" i="2" a="1"/>
  <c r="U14" i="2" a="1"/>
  <c r="AG14" i="3"/>
  <c r="H100" i="2" a="1"/>
  <c r="Q146" i="2" a="1"/>
  <c r="N116" i="2" a="1"/>
  <c r="AW7" i="3"/>
  <c r="K117" i="2" a="1"/>
  <c r="M131" i="2" a="1"/>
  <c r="G244" i="2" a="1"/>
  <c r="K100" i="2" a="1"/>
  <c r="M235" i="2" a="1"/>
  <c r="I45" i="2" a="1"/>
  <c r="J144" i="2" a="1"/>
  <c r="O20" i="2" a="1"/>
  <c r="G117" i="2" a="1"/>
  <c r="P88" i="2" a="1"/>
  <c r="Q201" i="2" a="1"/>
  <c r="M146" i="2" a="1"/>
  <c r="K161" i="2" a="1"/>
  <c r="P100" i="2" a="1"/>
  <c r="I97" i="2" a="1"/>
  <c r="O230" i="2" a="1"/>
  <c r="K124" i="2" a="1"/>
  <c r="Q165" i="2" a="1"/>
  <c r="G119" i="2" a="1"/>
  <c r="P137" i="2" a="1"/>
  <c r="R206" i="2" a="1"/>
  <c r="G235" i="2" a="1"/>
  <c r="O90" i="2" a="1"/>
  <c r="M209" i="2" a="1"/>
  <c r="AG11" i="3"/>
  <c r="Q223" i="2" a="1"/>
  <c r="G211" i="2" a="1"/>
  <c r="P97" i="2" a="1"/>
  <c r="AW26" i="3"/>
  <c r="J128" i="2" a="1"/>
  <c r="G215" i="2" a="1"/>
  <c r="M107" i="2" a="1"/>
  <c r="M211" i="2" a="1"/>
  <c r="M116" i="2" a="1"/>
  <c r="J23" i="2" a="1"/>
  <c r="AH33" i="3"/>
  <c r="AY29" i="3"/>
  <c r="AY16" i="3"/>
  <c r="AY15" i="3"/>
  <c r="AY30" i="3"/>
  <c r="O94" i="2" a="1"/>
  <c r="P125" i="2" a="1"/>
  <c r="Q185" i="2" a="1"/>
  <c r="O146" i="2" a="1"/>
  <c r="J77" i="2" a="1"/>
  <c r="M180" i="2" a="1"/>
  <c r="P103" i="2" a="1"/>
  <c r="M77" i="2" a="1"/>
  <c r="Q208" i="2" a="1"/>
  <c r="L221" i="2" a="1"/>
  <c r="Q150" i="2" a="1"/>
  <c r="G89" i="2" a="1"/>
  <c r="M236" i="2" a="1"/>
  <c r="Q219" i="2" a="1"/>
  <c r="N8" i="2" a="1"/>
  <c r="AG22" i="3"/>
  <c r="L209" i="2" a="1"/>
  <c r="O60" i="2" a="1"/>
  <c r="AX12" i="3"/>
  <c r="M139" i="2" a="1"/>
  <c r="AG16" i="3"/>
  <c r="G178" i="2" a="1"/>
  <c r="L20" i="2" a="1"/>
  <c r="AY33" i="3"/>
  <c r="AH32" i="3"/>
  <c r="AH26" i="3"/>
  <c r="AY21" i="3"/>
  <c r="K104" i="2" a="1"/>
  <c r="K90" i="2" a="1"/>
  <c r="G207" i="2" a="1"/>
  <c r="F72" i="2" a="1"/>
  <c r="J88" i="2" a="1"/>
  <c r="O99" i="2" a="1"/>
  <c r="K153" i="2" a="1"/>
  <c r="AX20" i="3"/>
  <c r="AG24" i="3"/>
  <c r="AH34" i="3"/>
  <c r="K145" i="2" a="1"/>
  <c r="K163" i="2" a="1"/>
  <c r="G54" i="2" a="1"/>
  <c r="Q117" i="2" a="1"/>
  <c r="V42" i="2" a="1"/>
  <c r="K120" i="2" a="1"/>
  <c r="H79" i="2" a="1"/>
  <c r="M154" i="2" a="1"/>
  <c r="Q107" i="2" a="1"/>
  <c r="M127" i="2" a="1"/>
  <c r="O120" i="2" a="1"/>
  <c r="H156" i="2" a="1"/>
  <c r="G138" i="2" a="1"/>
  <c r="H249" i="2" a="1"/>
  <c r="N218" i="2" a="1"/>
  <c r="Q206" i="2" a="1"/>
  <c r="N215" i="2" a="1"/>
  <c r="O209" i="2" a="1"/>
  <c r="O45" i="2" a="1"/>
  <c r="I122" i="2" a="1"/>
  <c r="O201" i="2" a="1"/>
  <c r="Q145" i="2" a="1"/>
  <c r="Q93" i="2" a="1"/>
  <c r="O51" i="2" a="1"/>
  <c r="Q137" i="2" a="1"/>
  <c r="Q194" i="2" a="1"/>
  <c r="K39" i="2" a="1"/>
  <c r="K76" i="2" a="1"/>
  <c r="U17" i="2" a="1"/>
  <c r="F124" i="2" a="1"/>
  <c r="F229" i="2" a="1"/>
  <c r="F78" i="2" a="1"/>
  <c r="P209" i="2" a="1"/>
  <c r="K239" i="2" a="1"/>
  <c r="O222" i="2" a="1"/>
  <c r="Q144" i="2" a="1"/>
  <c r="M162" i="2" a="1"/>
  <c r="G116" i="2" a="1"/>
  <c r="Q94" i="2" a="1"/>
  <c r="O202" i="2" a="1"/>
  <c r="T48" i="2" a="1"/>
  <c r="M109" i="2" a="1"/>
  <c r="AW37" i="3"/>
  <c r="BO6" i="3"/>
  <c r="AX16" i="3"/>
  <c r="AW17" i="3"/>
  <c r="Q122" i="2" a="1"/>
  <c r="K129" i="2" a="1"/>
  <c r="AX11" i="3"/>
  <c r="N41" i="2" a="1"/>
  <c r="G48" i="2" a="1"/>
  <c r="K246" i="2" a="1"/>
  <c r="O249" i="2" a="1"/>
  <c r="I228" i="2" a="1"/>
  <c r="O241" i="2" a="1"/>
  <c r="CF5" i="3"/>
  <c r="AX37" i="3"/>
  <c r="AY38" i="3"/>
  <c r="AY32" i="3"/>
  <c r="K203" i="2" a="1"/>
  <c r="G42" i="2" a="1"/>
  <c r="O124" i="2" a="1"/>
  <c r="AA51" i="2" a="1"/>
  <c r="AW21" i="3"/>
  <c r="G249" i="2" a="1"/>
  <c r="O218" i="2" a="1"/>
  <c r="J122" i="2" a="1"/>
  <c r="N122" i="2" a="1"/>
  <c r="O57" i="2" a="1"/>
  <c r="O238" i="2" a="1"/>
  <c r="R162" i="2" a="1"/>
  <c r="I162" i="2" a="1"/>
  <c r="F152" i="2" a="1"/>
  <c r="G174" i="2" a="1"/>
  <c r="M193" i="2" a="1"/>
  <c r="AF38" i="3"/>
  <c r="K138" i="2" a="1"/>
  <c r="K210" i="2" a="1"/>
  <c r="N184" i="2" a="1"/>
  <c r="L109" i="2" a="1"/>
  <c r="AF36" i="3"/>
  <c r="Q229" i="2" a="1"/>
  <c r="AF20" i="3"/>
  <c r="N144" i="2" a="1"/>
  <c r="O76" i="2" a="1"/>
  <c r="J26" i="2" a="1"/>
  <c r="M122" i="2" a="1"/>
  <c r="G118" i="2" a="1"/>
  <c r="H190" i="2" a="1"/>
  <c r="M57" i="2" a="1"/>
  <c r="G205" i="2" a="1"/>
  <c r="P190" i="2" a="1"/>
  <c r="K172" i="2" a="1"/>
  <c r="K126" i="2" a="1"/>
  <c r="K160" i="2" a="1"/>
  <c r="Q155" i="2" a="1"/>
  <c r="K232" i="2" a="1"/>
  <c r="R125" i="2" a="1"/>
  <c r="V39" i="2" a="1"/>
  <c r="L215" i="2" a="1"/>
  <c r="K77" i="2" a="1"/>
  <c r="K128" i="2" a="1"/>
  <c r="R106" i="2" a="1"/>
  <c r="K122" i="2" a="1"/>
  <c r="Q233" i="2" a="1"/>
  <c r="M207" i="2" a="1"/>
  <c r="L78" i="2" a="1"/>
  <c r="K186" i="2" a="1"/>
  <c r="O156" i="2" a="1"/>
  <c r="F192" i="2" a="1"/>
  <c r="G219" i="2" a="1"/>
  <c r="E59" i="2" a="1"/>
  <c r="Q218" i="2" a="1"/>
  <c r="K72" i="2" a="1"/>
  <c r="M214" i="2" a="1"/>
  <c r="AX25" i="3"/>
  <c r="H97" i="2" a="1"/>
  <c r="I72" i="2" a="1"/>
  <c r="N200" i="2" a="1"/>
  <c r="I76" i="2" a="1"/>
  <c r="AY5" i="3"/>
  <c r="AH14" i="3"/>
  <c r="AY12" i="3"/>
  <c r="AY11" i="3"/>
  <c r="CF6" i="3"/>
  <c r="G163" i="2" a="1"/>
  <c r="Q163" i="2" a="1"/>
  <c r="AX19" i="3"/>
  <c r="K130" i="2" a="1"/>
  <c r="H109" i="2" a="1"/>
  <c r="F144" i="2" a="1"/>
  <c r="AX26" i="3"/>
  <c r="K94" i="2" a="1"/>
  <c r="AW20" i="3"/>
  <c r="AX14" i="3"/>
  <c r="AY8" i="3"/>
  <c r="AH25" i="3"/>
  <c r="AY28" i="3"/>
  <c r="AY26" i="3"/>
  <c r="AH11" i="3"/>
  <c r="K191" i="2" a="1"/>
  <c r="O229" i="2" a="1"/>
  <c r="M242" i="2" a="1"/>
  <c r="G200" i="2" a="1"/>
  <c r="M105" i="2" a="1"/>
  <c r="G14" i="2" a="1"/>
  <c r="Q109" i="2" a="1"/>
  <c r="R103" i="2" a="1"/>
  <c r="S39" i="2" a="1"/>
  <c r="Q135" i="2" a="1"/>
  <c r="N237" i="2" a="1"/>
  <c r="G251" i="2" a="1"/>
  <c r="O223" i="2" a="1"/>
  <c r="J137" i="2" a="1"/>
  <c r="R88" i="2" a="1"/>
  <c r="G243" i="2" a="1"/>
  <c r="L184" i="2" a="1"/>
  <c r="K119" i="2" a="1"/>
  <c r="O136" i="2" a="1"/>
  <c r="M108" i="2" a="1"/>
  <c r="F195" i="2" a="1"/>
  <c r="R128" i="2" a="1"/>
  <c r="G153" i="2" a="1"/>
  <c r="F203" i="2" a="1"/>
  <c r="L144" i="2" a="1"/>
  <c r="J240" i="2" a="1"/>
  <c r="N109" i="2" a="1"/>
  <c r="F190" i="2" a="1"/>
  <c r="P26" i="2" a="1"/>
  <c r="H23" i="2" a="1"/>
  <c r="Q17" i="2" a="1"/>
  <c r="M172" i="2" a="1"/>
  <c r="L11" i="2" a="1"/>
  <c r="T14" i="2" a="1"/>
  <c r="AW33" i="3"/>
  <c r="AG32" i="3"/>
  <c r="M250" i="2" a="1"/>
  <c r="AG29" i="3"/>
  <c r="O248" i="2" a="1"/>
  <c r="AG25" i="3"/>
  <c r="AH6" i="3"/>
  <c r="L41" i="2" a="1"/>
  <c r="N147" i="2" a="1"/>
  <c r="AG30" i="3"/>
  <c r="F194" i="2" a="1"/>
  <c r="J231" i="2" a="1"/>
  <c r="AY24" i="3"/>
  <c r="P20" i="2" a="1"/>
  <c r="F123" i="2" a="1"/>
  <c r="AW36" i="3"/>
  <c r="G161" i="2" a="1"/>
  <c r="AF30" i="3"/>
  <c r="H206" i="2" a="1"/>
  <c r="O152" i="2" a="1"/>
  <c r="N75" i="2" a="1"/>
  <c r="O194" i="2" a="1"/>
  <c r="BN5" i="3"/>
  <c r="G208" i="2" a="1"/>
  <c r="M161" i="2" a="1"/>
  <c r="R147" i="2" a="1"/>
  <c r="M249" i="2" a="1"/>
  <c r="Q102" i="2" a="1"/>
  <c r="K137" i="2" a="1"/>
  <c r="P228" i="2" a="1"/>
  <c r="L122" i="2" a="1"/>
  <c r="P203" i="2" a="1"/>
  <c r="F247" i="2" a="1"/>
  <c r="I137" i="2" a="1"/>
  <c r="R20" i="2" a="1"/>
  <c r="H72" i="2" a="1"/>
  <c r="Q133" i="2" a="1"/>
  <c r="L76" i="2" a="1"/>
  <c r="Q20" i="2" a="1"/>
  <c r="G242" i="2" a="1"/>
  <c r="R184" i="2" a="1"/>
  <c r="M94" i="2" a="1"/>
  <c r="O215" i="2" a="1"/>
  <c r="J17" i="2" a="1"/>
  <c r="K134" i="2" a="1"/>
  <c r="Q191" i="2" a="1"/>
  <c r="R231" i="2" a="1"/>
  <c r="F245" i="2" a="1"/>
  <c r="L159" i="2" a="1"/>
  <c r="H221" i="2" a="1"/>
  <c r="K177" i="2" a="1"/>
  <c r="N234" i="2" a="1"/>
  <c r="M130" i="2" a="1"/>
  <c r="F79" i="2" a="1"/>
  <c r="O155" i="2" a="1"/>
  <c r="L147" i="2" a="1"/>
  <c r="E49" i="2" a="1"/>
  <c r="L181" i="2" a="1"/>
  <c r="AW23" i="3"/>
  <c r="L119" i="2" a="1"/>
  <c r="AA45" i="2" a="1"/>
  <c r="AG23" i="3"/>
  <c r="G121" i="2" a="1"/>
  <c r="AY25" i="3"/>
  <c r="AG31" i="3"/>
  <c r="M156" i="2" a="1"/>
  <c r="K162" i="2" a="1"/>
  <c r="O213" i="2" a="1"/>
  <c r="K54" i="2" a="1"/>
  <c r="H231" i="2" a="1"/>
  <c r="K181" i="2" a="1"/>
  <c r="R122" i="2" a="1"/>
  <c r="H159" i="2" a="1"/>
  <c r="L228" i="2" a="1"/>
  <c r="N193" i="2" a="1"/>
  <c r="M121" i="2" a="1"/>
  <c r="AF16" i="3"/>
  <c r="K110" i="2" a="1"/>
  <c r="H11" i="2" a="1"/>
  <c r="Q177" i="2" a="1"/>
  <c r="M220" i="2" a="1"/>
  <c r="O148" i="2" a="1"/>
  <c r="G72" i="2" a="1"/>
  <c r="J187" i="2" a="1"/>
  <c r="I165" i="2" a="1"/>
  <c r="R153" i="2" a="1"/>
  <c r="J212" i="2" a="1"/>
  <c r="T8" i="2" a="1"/>
  <c r="Q188" i="2" a="1"/>
  <c r="G187" i="2" a="1"/>
  <c r="F209" i="2" a="1"/>
  <c r="P215" i="2" a="1"/>
  <c r="G223" i="2" a="1"/>
  <c r="S23" i="2" a="1"/>
  <c r="Q183" i="2" a="1"/>
  <c r="M206" i="2" a="1"/>
  <c r="M152" i="2" a="1"/>
  <c r="K216" i="2" a="1"/>
  <c r="K111" i="2" a="1"/>
  <c r="I131" i="2" a="1"/>
  <c r="T57" i="2" a="1"/>
  <c r="P150" i="2" a="1"/>
  <c r="Y54" i="2" a="1"/>
  <c r="I75" i="2" a="1"/>
  <c r="M194" i="2" a="1"/>
  <c r="I234" i="2" a="1"/>
  <c r="R246" i="2" a="1"/>
  <c r="F243" i="2" a="1"/>
  <c r="F158" i="2" a="1"/>
  <c r="AG6" i="3"/>
  <c r="K234" i="2" a="1"/>
  <c r="Q147" i="2" a="1"/>
  <c r="R175" i="2" a="1"/>
  <c r="Q189" i="2" a="1"/>
  <c r="I91" i="2" a="1"/>
  <c r="G203" i="2" a="1"/>
  <c r="G20" i="2" a="1"/>
  <c r="L249" i="2" a="1"/>
  <c r="K228" i="2" a="1"/>
  <c r="H128" i="2" a="1"/>
  <c r="M158" i="2" a="1"/>
  <c r="K146" i="2" a="1"/>
  <c r="G192" i="2" a="1"/>
  <c r="F240" i="2" a="1"/>
  <c r="R5" i="2" a="1"/>
  <c r="E61" i="2" a="1"/>
  <c r="AW35" i="3"/>
  <c r="K189" i="2" a="1"/>
  <c r="L187" i="2" a="1"/>
  <c r="N165" i="2" a="1"/>
  <c r="G218" i="2" a="1"/>
  <c r="AG17" i="3"/>
  <c r="O102" i="2" a="1"/>
  <c r="H73" i="2" a="1"/>
  <c r="Q156" i="2" a="1"/>
  <c r="G241" i="2" a="1"/>
  <c r="J237" i="2" a="1"/>
  <c r="V51" i="2" a="1"/>
  <c r="F249" i="2" a="1"/>
  <c r="J159" i="2" a="1"/>
  <c r="Q89" i="2" a="1"/>
  <c r="H131" i="2" a="1"/>
  <c r="M75" i="2" a="1"/>
  <c r="G134" i="2" a="1"/>
  <c r="R144" i="2" a="1"/>
  <c r="O228" i="2" a="1"/>
  <c r="N209" i="2" a="1"/>
  <c r="J249" i="2" a="1"/>
  <c r="P134" i="2" a="1"/>
  <c r="M73" i="2" a="1"/>
  <c r="S60" i="2" a="1"/>
  <c r="R215" i="2" a="1"/>
  <c r="L79" i="2" a="1"/>
  <c r="M147" i="2" a="1"/>
  <c r="U5" i="2" a="1"/>
  <c r="AV7" i="3"/>
  <c r="F75" i="2" a="1"/>
  <c r="N178" i="2" a="1"/>
  <c r="M245" i="2" a="1"/>
  <c r="Q157" i="2" a="1"/>
  <c r="T23" i="2" a="1"/>
  <c r="M223" i="2" a="1"/>
  <c r="O96" i="2" a="1"/>
  <c r="M178" i="2" a="1"/>
  <c r="J94" i="2" a="1"/>
  <c r="O220" i="2" a="1"/>
  <c r="M119" i="2" a="1"/>
  <c r="AY19" i="3"/>
  <c r="AX8" i="3"/>
  <c r="BP5" i="3"/>
  <c r="AH18" i="3"/>
  <c r="K206" i="2" a="1"/>
  <c r="Y48" i="2" a="1"/>
  <c r="F207" i="2" a="1"/>
  <c r="V57" i="2" a="1"/>
  <c r="G51" i="2" a="1"/>
  <c r="K167" i="2" a="1"/>
  <c r="Q105" i="2" a="1"/>
  <c r="K183" i="2" a="1"/>
  <c r="AH7" i="3"/>
  <c r="N131" i="2" a="1"/>
  <c r="M179" i="2" a="1"/>
  <c r="G147" i="2" a="1"/>
  <c r="K118" i="2" a="1"/>
  <c r="AX40" i="3"/>
  <c r="K188" i="2" a="1"/>
  <c r="O138" i="2" a="1"/>
  <c r="I42" i="2" a="1"/>
  <c r="AW22" i="3"/>
  <c r="N94" i="2" a="1"/>
  <c r="F230" i="2" a="1"/>
  <c r="N5" i="2" a="1"/>
  <c r="M201" i="2" a="1"/>
  <c r="K193" i="2" a="1"/>
  <c r="AV6" i="3"/>
  <c r="Q120" i="2" a="1"/>
  <c r="K151" i="2" a="1"/>
  <c r="O26" i="2" a="1"/>
  <c r="AF31" i="3"/>
  <c r="L246" i="2" a="1"/>
  <c r="N88" i="2" a="1"/>
  <c r="K73" i="2" a="1"/>
  <c r="G39" i="2" a="1"/>
  <c r="O188" i="2" a="1"/>
  <c r="P109" i="2" a="1"/>
  <c r="AG12" i="3"/>
  <c r="M205" i="2" a="1"/>
  <c r="G104" i="2" a="1"/>
  <c r="AX21" i="3"/>
  <c r="AX29" i="3"/>
  <c r="F121" i="2" a="1"/>
  <c r="M54" i="2" a="1"/>
  <c r="P246" i="2" a="1"/>
  <c r="K42" i="2" a="1"/>
  <c r="P184" i="2" a="1"/>
  <c r="Q130" i="2" a="1"/>
  <c r="J243" i="2" a="1"/>
  <c r="I60" i="2" a="1"/>
  <c r="AG28" i="3"/>
  <c r="AH17" i="3"/>
  <c r="Z41" i="2" a="1"/>
  <c r="G149" i="2" a="1"/>
  <c r="S54" i="2" a="1"/>
  <c r="G195" i="2" a="1"/>
  <c r="K48" i="2" a="1"/>
  <c r="Q90" i="2" a="1"/>
  <c r="Q179" i="2" a="1"/>
  <c r="AF32" i="3"/>
  <c r="K166" i="2" a="1"/>
  <c r="K243" i="2" a="1"/>
  <c r="AY31" i="3"/>
  <c r="AH23" i="3"/>
  <c r="J116" i="2" a="1"/>
  <c r="G99" i="2" a="1"/>
  <c r="F201" i="2" a="1"/>
  <c r="J106" i="2" a="1"/>
  <c r="I20" i="2" a="1"/>
  <c r="O178" i="2" a="1"/>
  <c r="K123" i="2" a="1"/>
  <c r="I159" i="2" a="1"/>
  <c r="J234" i="2" a="1"/>
  <c r="O132" i="2" a="1"/>
  <c r="O106" i="2" a="1"/>
  <c r="M241" i="2" a="1"/>
  <c r="M182" i="2" a="1"/>
  <c r="BM5" i="3"/>
  <c r="BM6" i="3" s="1"/>
  <c r="O14" i="2" a="1"/>
  <c r="P5" i="2" a="1"/>
  <c r="AX23" i="3"/>
  <c r="P23" i="2" a="1"/>
  <c r="I156" i="2" a="1"/>
  <c r="N14" i="2" a="1"/>
  <c r="T51" i="2" a="1"/>
  <c r="M181" i="2" a="1"/>
  <c r="O118" i="2" a="1"/>
  <c r="M233" i="2" a="1"/>
  <c r="K157" i="2" a="1"/>
  <c r="N190" i="2" a="1"/>
  <c r="O147" i="2" a="1"/>
  <c r="M51" i="2" a="1"/>
  <c r="AW34" i="3"/>
  <c r="Q172" i="2" a="1"/>
  <c r="Q251" i="2" a="1"/>
  <c r="J218" i="2" a="1"/>
  <c r="O244" i="2" a="1"/>
  <c r="I231" i="2" a="1"/>
  <c r="M165" i="2" a="1"/>
  <c r="L17" i="2" a="1"/>
  <c r="G90" i="2" a="1"/>
  <c r="I147" i="2" a="1"/>
  <c r="R165" i="2" a="1"/>
  <c r="R193" i="2" a="1"/>
  <c r="N23" i="2" a="1"/>
  <c r="F151" i="2" a="1"/>
  <c r="Q250" i="2" a="1"/>
  <c r="M155" i="2" a="1"/>
  <c r="R131" i="2" a="1"/>
  <c r="H76" i="2" a="1"/>
  <c r="AE6" i="3"/>
  <c r="J206" i="2" a="1"/>
  <c r="AF6" i="3"/>
  <c r="O219" i="2" a="1"/>
  <c r="Q5" i="2" a="1"/>
  <c r="O74" i="2" a="1"/>
  <c r="G151" i="2" a="1"/>
  <c r="L150" i="2" a="1"/>
  <c r="O187" i="2" a="1"/>
  <c r="H172" i="2" a="1"/>
  <c r="M192" i="2" a="1"/>
  <c r="Q45" i="2" a="1"/>
  <c r="K202" i="2" a="1"/>
  <c r="G60" i="2" a="1"/>
  <c r="G131" i="2" a="1"/>
  <c r="R240" i="2" a="1"/>
  <c r="Q91" i="2" a="1"/>
  <c r="O137" i="2" a="1"/>
  <c r="M173" i="2" a="1"/>
  <c r="L73" i="2" a="1"/>
  <c r="K78" i="2" a="1"/>
  <c r="AF28" i="3"/>
  <c r="H125" i="2" a="1"/>
  <c r="Q228" i="2" a="1"/>
  <c r="M11" i="2" a="1"/>
  <c r="G232" i="2" a="1"/>
  <c r="G190" i="2" a="1"/>
  <c r="L100" i="2" a="1"/>
  <c r="Q101" i="2" a="1"/>
  <c r="O149" i="2" a="1"/>
  <c r="K136" i="2" a="1"/>
  <c r="P181" i="2" a="1"/>
  <c r="K209" i="2" a="1"/>
  <c r="K93" i="2" a="1"/>
  <c r="G75" i="2" a="1"/>
  <c r="AG19" i="3"/>
  <c r="H215" i="2" a="1"/>
  <c r="O8" i="2" a="1"/>
  <c r="S20" i="2" a="1"/>
  <c r="O48" i="2" a="1"/>
  <c r="J150" i="2" a="1"/>
  <c r="J147" i="2" a="1"/>
  <c r="AG18" i="3"/>
  <c r="K213" i="2" a="1"/>
  <c r="G102" i="2" a="1"/>
  <c r="N74" i="2" a="1"/>
  <c r="O145" i="2" a="1"/>
  <c r="AX18" i="3"/>
  <c r="AX35" i="3"/>
  <c r="M184" i="2" a="1"/>
  <c r="U57" i="2" a="1"/>
  <c r="F134" i="2" a="1"/>
  <c r="G188" i="2" a="1"/>
  <c r="M97" i="2" a="1"/>
  <c r="O232" i="2" a="1"/>
  <c r="U11" i="2" a="1"/>
  <c r="M159" i="2" a="1"/>
  <c r="I178" i="2" a="1"/>
  <c r="O176" i="2" a="1"/>
  <c r="AV8" i="3"/>
  <c r="AH35" i="3"/>
  <c r="AY22" i="3"/>
  <c r="AH27" i="3"/>
  <c r="AY23" i="3"/>
  <c r="G229" i="2" a="1"/>
  <c r="K182" i="2" a="1"/>
  <c r="Q131" i="2" a="1"/>
  <c r="Q237" i="2" a="1"/>
  <c r="I153" i="2" a="1"/>
  <c r="K95" i="2" a="1"/>
  <c r="K150" i="2" a="1"/>
  <c r="K51" i="2" a="1"/>
  <c r="AH28" i="3"/>
  <c r="F7" i="2" a="1"/>
  <c r="AH20" i="3"/>
  <c r="AH37" i="3"/>
  <c r="AH22" i="3"/>
  <c r="M98" i="2" a="1"/>
  <c r="Q125" i="2" a="1"/>
  <c r="K97" i="2" a="1"/>
  <c r="Q106" i="2" a="1"/>
  <c r="Y60" i="2" a="1"/>
  <c r="Q216" i="2" a="1"/>
  <c r="M45" i="2" a="1"/>
  <c r="AA54" i="2" a="1"/>
  <c r="L5" i="2" a="1"/>
  <c r="J184" i="2" a="1"/>
  <c r="H178" i="2" a="1"/>
  <c r="L94" i="2" a="1"/>
  <c r="J103" i="2" a="1"/>
  <c r="Q248" i="2" a="1"/>
  <c r="N172" i="2" a="1"/>
  <c r="O108" i="2" a="1"/>
  <c r="G92" i="2" a="1"/>
  <c r="Q184" i="2" a="1"/>
  <c r="S8" i="2" a="1"/>
  <c r="H134" i="2" a="1"/>
  <c r="F159" i="2" a="1"/>
  <c r="Q174" i="2" a="1"/>
  <c r="P240" i="2" a="1"/>
  <c r="J209" i="2" a="1"/>
  <c r="G183" i="2" a="1"/>
  <c r="AX17" i="3"/>
  <c r="J79" i="2" a="1"/>
  <c r="H218" i="2" a="1"/>
  <c r="I39" i="2" a="1"/>
  <c r="F165" i="2" a="1"/>
  <c r="K89" i="2" a="1"/>
  <c r="I209" i="2" a="1"/>
  <c r="G182" i="2" a="1"/>
  <c r="AX6" i="3"/>
  <c r="I206" i="2" a="1"/>
  <c r="P106" i="2" a="1"/>
  <c r="M187" i="2" a="1"/>
  <c r="R190" i="2" a="1"/>
  <c r="I8" i="2" a="1"/>
  <c r="L240" i="2" a="1"/>
  <c r="M239" i="2" a="1"/>
  <c r="M74" i="2" a="1"/>
  <c r="H165" i="2" a="1"/>
  <c r="H181" i="2" a="1"/>
  <c r="P165" i="2" a="1"/>
  <c r="G221" i="2" a="1"/>
  <c r="M125" i="2" a="1"/>
  <c r="H162" i="2" a="1"/>
  <c r="K187" i="2" a="1"/>
  <c r="AF7" i="3"/>
  <c r="O167" i="2" a="1"/>
  <c r="AX39" i="3"/>
  <c r="R228" i="2" a="1"/>
  <c r="J73" i="2" a="1"/>
  <c r="M72" i="2" a="1"/>
  <c r="N106" i="2" a="1"/>
  <c r="H26" i="2" a="1"/>
  <c r="F233" i="2" a="1"/>
  <c r="AW32" i="3"/>
  <c r="U23" i="2" a="1"/>
  <c r="F135" i="2" a="1"/>
  <c r="O192" i="2" a="1"/>
  <c r="I243" i="2" a="1"/>
  <c r="O123" i="2" a="1"/>
  <c r="K173" i="2" a="1"/>
  <c r="AH30" i="3"/>
  <c r="AH21" i="3"/>
  <c r="AY18" i="3"/>
  <c r="AH8" i="3"/>
  <c r="CG5" i="3"/>
  <c r="G156" i="2" a="1"/>
  <c r="K211" i="2" a="1"/>
  <c r="K200" i="2" a="1"/>
  <c r="AX33" i="3"/>
  <c r="P144" i="2" a="1"/>
  <c r="Q139" i="2" a="1"/>
  <c r="G209" i="2" a="1"/>
  <c r="R203" i="2" a="1"/>
  <c r="Q54" i="2" a="1"/>
  <c r="U26" i="2" a="1"/>
  <c r="Q124" i="2" a="1"/>
  <c r="M103" i="2" a="1"/>
  <c r="K148" i="2" a="1"/>
  <c r="CE6" i="3"/>
  <c r="CE7" i="3" s="1"/>
  <c r="CE8" i="3" s="1"/>
  <c r="Q213" i="2" a="1"/>
  <c r="O98" i="2" a="1"/>
  <c r="K217" i="2" a="1"/>
  <c r="P187" i="2" a="1"/>
  <c r="O160" i="2" a="1"/>
  <c r="Q173" i="2" a="1"/>
  <c r="I125" i="2" a="1"/>
  <c r="AG26" i="3"/>
  <c r="E79" i="2" a="1"/>
  <c r="L97" i="2" a="1"/>
  <c r="G152" i="2" a="1"/>
  <c r="I51" i="2" a="1"/>
  <c r="Y42" i="2" a="1"/>
  <c r="O214" i="2" a="1"/>
  <c r="G132" i="2" a="1"/>
  <c r="K133" i="2" a="1"/>
  <c r="Q136" i="2" a="1"/>
  <c r="O153" i="2" a="1"/>
  <c r="H212" i="2" a="1"/>
  <c r="M23" i="2" a="1"/>
  <c r="H103" i="2" a="1"/>
  <c r="AW31" i="3"/>
  <c r="K101" i="2" a="1"/>
  <c r="AG13" i="3"/>
  <c r="K176" i="2" a="1"/>
  <c r="Q238" i="2" a="1"/>
  <c r="Q123" i="2" a="1"/>
  <c r="R156" i="2" a="1"/>
  <c r="G95" i="2" a="1"/>
  <c r="N73" i="2" a="1"/>
  <c r="Q187" i="2" a="1"/>
  <c r="L8" i="2" a="1"/>
  <c r="AG40" i="3"/>
  <c r="T54" i="2" a="1"/>
  <c r="AF11" i="3"/>
  <c r="G111" i="2" a="1"/>
  <c r="P206" i="2" a="1"/>
  <c r="M247" i="2" a="1"/>
  <c r="I128" i="2" a="1"/>
  <c r="O73" i="2" a="1"/>
  <c r="F73" i="2" a="1"/>
  <c r="AG7" i="3"/>
  <c r="N11" i="2" a="1"/>
  <c r="O186" i="2" a="1"/>
  <c r="AH19" i="3"/>
  <c r="AW15" i="3"/>
  <c r="O127" i="2" a="1"/>
  <c r="H184" i="2" a="1"/>
  <c r="Q92" i="2" a="1"/>
  <c r="AY14" i="3"/>
  <c r="K178" i="2" a="1"/>
  <c r="E40" i="2" a="1"/>
  <c r="O239" i="2" a="1"/>
  <c r="Q193" i="2" a="1"/>
  <c r="Q57" i="2" a="1"/>
  <c r="R187" i="2" a="1"/>
  <c r="O182" i="2" a="1"/>
  <c r="Y39" i="2" a="1"/>
  <c r="O165" i="2" a="1"/>
  <c r="Q234" i="2" a="1"/>
  <c r="AH29" i="3"/>
  <c r="O77" i="2" a="1"/>
  <c r="U42" i="2" a="1"/>
  <c r="AH36" i="3"/>
  <c r="K251" i="2" a="1"/>
  <c r="K149" i="2" a="1"/>
  <c r="N77" i="2" a="1"/>
  <c r="F183" i="2" a="1"/>
  <c r="AX28" i="3"/>
  <c r="Q215" i="2" a="1"/>
  <c r="G97" i="2" a="1"/>
  <c r="AY17" i="3"/>
  <c r="Q236" i="2" a="1"/>
  <c r="Q204" i="2" a="1"/>
  <c r="M148" i="2" a="1"/>
  <c r="L116" i="2" a="1"/>
  <c r="M128" i="2" a="1"/>
  <c r="K74" i="2" a="1"/>
  <c r="M8" i="2" a="1"/>
  <c r="G76" i="2" a="1"/>
  <c r="Q180" i="2" a="1"/>
  <c r="G162" i="2" a="1"/>
  <c r="O103" i="2" a="1"/>
  <c r="AZ8" i="3"/>
  <c r="G180" i="2" a="1"/>
  <c r="O204" i="2" a="1"/>
  <c r="AY7" i="3"/>
  <c r="O91" i="2" a="1"/>
  <c r="K57" i="2" a="1"/>
  <c r="K249" i="2" a="1"/>
  <c r="AX38" i="3"/>
  <c r="J72" i="2" a="1"/>
  <c r="L243" i="2" a="1"/>
  <c r="G240" i="2" a="1"/>
  <c r="G11" i="2" a="1"/>
  <c r="O163" i="2" a="1"/>
  <c r="Q181" i="2" a="1"/>
  <c r="E76" i="2" a="1"/>
  <c r="O97" i="2" a="1"/>
  <c r="O150" i="2" a="1"/>
  <c r="BN6" i="3"/>
  <c r="AY40" i="3"/>
  <c r="O207" i="2" a="1"/>
  <c r="AA60" i="2" a="1"/>
  <c r="E48" i="2" a="1"/>
  <c r="I77" i="2" a="1"/>
  <c r="I203" i="2" a="1"/>
  <c r="H41" i="2" a="1"/>
  <c r="P156" i="2" a="1"/>
  <c r="J109" i="2" a="1"/>
  <c r="G164" i="2" a="1"/>
  <c r="AG38" i="3"/>
  <c r="AW25" i="3"/>
  <c r="Q176" i="2" a="1"/>
  <c r="J41" i="2" a="1"/>
  <c r="R41" i="2" a="1"/>
  <c r="K125" i="2" a="1"/>
  <c r="G74" i="2" a="1"/>
  <c r="J119" i="2" a="1"/>
  <c r="M204" i="2" a="1"/>
  <c r="H116" i="2" a="1"/>
  <c r="M166" i="2" a="1"/>
  <c r="M123" i="2" a="1"/>
  <c r="G79" i="2" a="1"/>
  <c r="O206" i="2" a="1"/>
  <c r="L165" i="2" a="1"/>
  <c r="M243" i="2" a="1"/>
  <c r="G247" i="2" a="1"/>
  <c r="M203" i="2" a="1"/>
  <c r="O236" i="2" a="1"/>
  <c r="N243" i="2" a="1"/>
  <c r="Q243" i="2" a="1"/>
  <c r="M160" i="2" a="1"/>
  <c r="AG34" i="3"/>
  <c r="J75" i="2" a="1"/>
  <c r="N78" i="2" a="1"/>
  <c r="I79" i="2" a="1"/>
  <c r="I218" i="2" a="1"/>
  <c r="Q192" i="2" a="1"/>
  <c r="AG15" i="3"/>
  <c r="F164" i="2" a="1"/>
  <c r="M88" i="2" a="1"/>
  <c r="F202" i="2" a="1"/>
  <c r="M117" i="2" a="1"/>
  <c r="AG37" i="3"/>
  <c r="F120" i="2" a="1"/>
  <c r="Q222" i="2" a="1"/>
  <c r="N206" i="2" a="1"/>
  <c r="AY37" i="3"/>
  <c r="O231" i="2" a="1"/>
  <c r="R221" i="2" a="1"/>
  <c r="J162" i="2" a="1"/>
  <c r="N125" i="2" a="1"/>
  <c r="N76" i="2" a="1"/>
  <c r="Q126" i="2" a="1"/>
  <c r="M26" i="2" a="1"/>
  <c r="J193" i="2" a="1"/>
  <c r="AW16" i="3"/>
  <c r="K75" i="2" a="1"/>
  <c r="K241" i="2" a="1"/>
  <c r="AX34" i="3"/>
  <c r="AG21" i="3"/>
  <c r="K152" i="2" a="1"/>
  <c r="Q186" i="2" a="1"/>
  <c r="J8" i="2" a="1"/>
  <c r="G120" i="2" a="1"/>
  <c r="O234" i="2" a="1"/>
  <c r="P41" i="2" a="1"/>
  <c r="I212" i="2" a="1"/>
  <c r="J97" i="2" a="1"/>
  <c r="K174" i="2" a="1"/>
  <c r="AH38" i="3"/>
  <c r="I94" i="2" a="1"/>
  <c r="AH31" i="3"/>
  <c r="U8" i="2" a="1"/>
  <c r="G96" i="2" a="1"/>
  <c r="AH24" i="3"/>
  <c r="L75" i="2" a="1"/>
  <c r="O161" i="2" a="1"/>
  <c r="P200" i="2" a="1"/>
  <c r="Q96" i="2" a="1"/>
  <c r="F76" i="2" a="1"/>
  <c r="J5" i="2" a="1"/>
  <c r="AG33" i="3"/>
  <c r="F40" i="2" a="1"/>
  <c r="AI11" i="3"/>
  <c r="F25" i="2" a="1"/>
  <c r="X46" i="2" a="1"/>
  <c r="F22" i="2" a="1"/>
  <c r="Z51" i="2" a="1"/>
  <c r="L54" i="2" a="1"/>
  <c r="AZ19" i="3"/>
  <c r="H51" i="2" a="1"/>
  <c r="AI13" i="3"/>
  <c r="P40" i="2" a="1"/>
  <c r="R55" i="2" a="1"/>
  <c r="AI15" i="3"/>
  <c r="F26" i="2" a="1"/>
  <c r="F11" i="2" a="1"/>
  <c r="AI33" i="3"/>
  <c r="H47" i="2" a="1"/>
  <c r="AZ24" i="3"/>
  <c r="J53" i="2" a="1"/>
  <c r="AV9" i="3"/>
  <c r="F18" i="2" a="1"/>
  <c r="L61" i="2" a="1"/>
  <c r="H45" i="2" a="1"/>
  <c r="AI25" i="3"/>
  <c r="X39" i="2" a="1"/>
  <c r="X55" i="2" a="1"/>
  <c r="N58" i="2" a="1"/>
  <c r="AZ16" i="3"/>
  <c r="N59" i="2" a="1"/>
  <c r="P45" i="2" a="1"/>
  <c r="F28" i="2" a="1"/>
  <c r="AH9" i="3"/>
  <c r="F55" i="2" a="1"/>
  <c r="AI37" i="3"/>
  <c r="AZ35" i="3"/>
  <c r="AI21" i="3"/>
  <c r="P52" i="2" a="1"/>
  <c r="AZ7" i="3"/>
  <c r="P55" i="2" a="1"/>
  <c r="P39" i="2" a="1"/>
  <c r="AI16" i="3"/>
  <c r="F54" i="2" a="1"/>
  <c r="L56" i="2" a="1"/>
  <c r="F5" i="2" a="1"/>
  <c r="J56" i="2" a="1"/>
  <c r="AG9" i="3"/>
  <c r="N60" i="2" a="1"/>
  <c r="P59" i="2" a="1"/>
  <c r="P61" i="2" a="1"/>
  <c r="Z58" i="2" a="1"/>
  <c r="N51" i="2" a="1"/>
  <c r="N54" i="2" a="1"/>
  <c r="AI9" i="3"/>
  <c r="L59" i="2" a="1"/>
  <c r="AZ34" i="3"/>
  <c r="CF7" i="3"/>
  <c r="R51" i="2" a="1"/>
  <c r="H60" i="2" a="1"/>
  <c r="N40" i="2" a="1"/>
  <c r="R58" i="2" a="1"/>
  <c r="P53" i="2" a="1"/>
  <c r="AZ20" i="3"/>
  <c r="Z52" i="2" a="1"/>
  <c r="AI7" i="3"/>
  <c r="Z40" i="2" a="1"/>
  <c r="AI19" i="3"/>
  <c r="AI35" i="3"/>
  <c r="AY9" i="3"/>
  <c r="AZ18" i="3"/>
  <c r="Z62" i="2" a="1"/>
  <c r="AI6" i="3"/>
  <c r="P58" i="2" a="1"/>
  <c r="N56" i="2" a="1"/>
  <c r="R62" i="2" a="1"/>
  <c r="AZ32" i="3"/>
  <c r="R59" i="2" a="1"/>
  <c r="AI17" i="3"/>
  <c r="J51" i="2" a="1"/>
  <c r="R53" i="2" a="1"/>
  <c r="AI39" i="3"/>
  <c r="AZ27" i="3"/>
  <c r="AI12" i="3"/>
  <c r="AZ40" i="3"/>
  <c r="CE9" i="3"/>
  <c r="X62" i="2" a="1"/>
  <c r="F19" i="2" a="1"/>
  <c r="R61" i="2" a="1"/>
  <c r="P54" i="2" a="1"/>
  <c r="F12" i="2" a="1"/>
  <c r="BQ5" i="3"/>
  <c r="N53" i="2" a="1"/>
  <c r="BO7" i="3"/>
  <c r="L39" i="2" a="1"/>
  <c r="AI27" i="3"/>
  <c r="Z61" i="2" a="1"/>
  <c r="AZ13" i="3"/>
  <c r="X47" i="2" a="1"/>
  <c r="AF9" i="3"/>
  <c r="L53" i="2" a="1"/>
  <c r="F39" i="2" a="1"/>
  <c r="J40" i="2" a="1"/>
  <c r="N45" i="2" a="1"/>
  <c r="H55" i="2" a="1"/>
  <c r="P62" i="2" a="1"/>
  <c r="AZ26" i="3"/>
  <c r="J52" i="2" a="1"/>
  <c r="AI5" i="3"/>
  <c r="N47" i="2" a="1"/>
  <c r="F47" i="2" a="1"/>
  <c r="AW9" i="3"/>
  <c r="Z56" i="2" a="1"/>
  <c r="F58" i="2" a="1"/>
  <c r="X54" i="2" a="1"/>
  <c r="AZ21" i="3"/>
  <c r="Z59" i="2" a="1"/>
  <c r="CH5" i="3"/>
  <c r="AX9" i="3"/>
  <c r="AI22" i="3"/>
  <c r="AZ9" i="3"/>
  <c r="X58" i="2" a="1"/>
  <c r="AI23" i="3"/>
  <c r="R45" i="2" a="1"/>
  <c r="L40" i="2" a="1"/>
  <c r="F56" i="2" a="1"/>
  <c r="AZ31" i="3"/>
  <c r="H52" i="2" a="1"/>
  <c r="L47" i="2" a="1"/>
  <c r="N46" i="2" a="1"/>
  <c r="N55" i="2" a="1"/>
  <c r="Z46" i="2" a="1"/>
  <c r="L57" i="2" a="1"/>
  <c r="AZ11" i="3"/>
  <c r="AZ37" i="3"/>
  <c r="N62" i="2" a="1"/>
  <c r="J59" i="2" a="1"/>
  <c r="N61" i="2" a="1"/>
  <c r="F20" i="2" a="1"/>
  <c r="F6" i="2" a="1"/>
  <c r="N52" i="2" a="1"/>
  <c r="R52" i="2" a="1"/>
  <c r="F51" i="2" a="1"/>
  <c r="AZ23" i="3"/>
  <c r="AI31" i="3"/>
  <c r="AI8" i="3"/>
  <c r="Z57" i="2" a="1"/>
  <c r="H59" i="2" a="1"/>
  <c r="F46" i="2" a="1"/>
  <c r="Z54" i="2" a="1"/>
  <c r="AZ15" i="3"/>
  <c r="L52" i="2" a="1"/>
  <c r="R46" i="2" a="1"/>
  <c r="H56" i="2" a="1"/>
  <c r="J60" i="2" a="1"/>
  <c r="AZ22" i="3"/>
  <c r="R39" i="2" a="1"/>
  <c r="F17" i="2" a="1"/>
  <c r="H61" i="2" a="1"/>
  <c r="AZ28" i="3"/>
  <c r="X53" i="2" a="1"/>
  <c r="AZ14" i="3"/>
  <c r="F13" i="2" a="1"/>
  <c r="J47" i="2" a="1"/>
  <c r="P47" i="2" a="1"/>
  <c r="R54" i="2" a="1"/>
  <c r="P57" i="2" a="1"/>
  <c r="AI20" i="3"/>
  <c r="L51" i="2" a="1"/>
  <c r="F53" i="2" a="1"/>
  <c r="H54" i="2" a="1"/>
  <c r="AZ17" i="3"/>
  <c r="H39" i="2" a="1"/>
  <c r="Z47" i="2" a="1"/>
  <c r="H40" i="2" a="1"/>
  <c r="Z53" i="2" a="1"/>
  <c r="F59" i="2" a="1"/>
  <c r="AI29" i="3"/>
  <c r="AI18" i="3"/>
  <c r="AJ9" i="3"/>
  <c r="AI30" i="3"/>
  <c r="P60" i="2" a="1"/>
  <c r="J62" i="2" a="1"/>
  <c r="Z45" i="2" a="1"/>
  <c r="AI38" i="3"/>
  <c r="J45" i="2" a="1"/>
  <c r="AZ38" i="3"/>
  <c r="F21" i="2" a="1"/>
  <c r="AZ25" i="3"/>
  <c r="P56" i="2" a="1"/>
  <c r="L58" i="2" a="1"/>
  <c r="L45" i="2" a="1"/>
  <c r="X56" i="2" a="1"/>
  <c r="R56" i="2" a="1"/>
  <c r="AZ39" i="3"/>
  <c r="X60" i="2" a="1"/>
  <c r="AZ5" i="3"/>
  <c r="AZ12" i="3"/>
  <c r="L46" i="2" a="1"/>
  <c r="AI26" i="3"/>
  <c r="X59" i="2" a="1"/>
  <c r="AI40" i="3"/>
  <c r="R57" i="2" a="1"/>
  <c r="J46" i="2" a="1"/>
  <c r="F60" i="2" a="1"/>
  <c r="H53" i="2" a="1"/>
  <c r="R47" i="2" a="1"/>
  <c r="X52" i="2" a="1"/>
  <c r="J61" i="2" a="1"/>
  <c r="AZ30" i="3"/>
  <c r="L60" i="2" a="1"/>
  <c r="H46" i="2" a="1"/>
  <c r="J55" i="2" a="1"/>
  <c r="X57" i="2" a="1"/>
  <c r="F62" i="2" a="1"/>
  <c r="F23" i="2" a="1"/>
  <c r="H57" i="2" a="1"/>
  <c r="L62" i="2" a="1"/>
  <c r="AE9" i="3"/>
  <c r="R60" i="2" a="1"/>
  <c r="F24" i="2" a="1"/>
  <c r="F27" i="2" a="1"/>
  <c r="AI34" i="3"/>
  <c r="AI14" i="3"/>
  <c r="J57" i="2" a="1"/>
  <c r="Z60" i="2" a="1"/>
  <c r="H58" i="2" a="1"/>
  <c r="AZ6" i="3"/>
  <c r="AI32" i="3"/>
  <c r="N39" i="2" a="1"/>
  <c r="R40" i="2" a="1"/>
  <c r="P46" i="2" a="1"/>
  <c r="J54" i="2" a="1"/>
  <c r="H62" i="2" a="1"/>
  <c r="AZ29" i="3"/>
  <c r="X61" i="2" a="1"/>
  <c r="F61" i="2" a="1"/>
  <c r="AZ33" i="3"/>
  <c r="F57" i="2" a="1"/>
  <c r="P51" i="2" a="1"/>
  <c r="AI24" i="3"/>
  <c r="J39" i="2" a="1"/>
  <c r="Z39" i="2" a="1"/>
  <c r="X45" i="2" a="1"/>
  <c r="L55" i="2" a="1"/>
  <c r="AZ36" i="3"/>
  <c r="X40" i="2" a="1"/>
  <c r="F45" i="2" a="1"/>
  <c r="F52" i="2" a="1"/>
  <c r="AI36" i="3"/>
  <c r="AI28" i="3"/>
  <c r="X51" i="2" a="1"/>
  <c r="N57" i="2" a="1"/>
  <c r="Z55" i="2" a="1"/>
  <c r="J58" i="2" a="1"/>
  <c r="J5" i="2" l="1"/>
  <c r="F76" i="2"/>
  <c r="Q96" i="2"/>
  <c r="P200" i="2"/>
  <c r="O161" i="2"/>
  <c r="L75" i="2"/>
  <c r="G96" i="2"/>
  <c r="U8" i="2"/>
  <c r="I94" i="2"/>
  <c r="K174" i="2"/>
  <c r="J97" i="2"/>
  <c r="I212" i="2"/>
  <c r="P41" i="2"/>
  <c r="O234" i="2"/>
  <c r="G120" i="2"/>
  <c r="J8" i="2"/>
  <c r="Q186" i="2"/>
  <c r="K152" i="2"/>
  <c r="K241" i="2"/>
  <c r="K75" i="2"/>
  <c r="J193" i="2"/>
  <c r="M26" i="2"/>
  <c r="Q126" i="2"/>
  <c r="N76" i="2"/>
  <c r="N125" i="2"/>
  <c r="J162" i="2"/>
  <c r="R221" i="2"/>
  <c r="O231" i="2"/>
  <c r="N206" i="2"/>
  <c r="Q222" i="2"/>
  <c r="F120" i="2"/>
  <c r="M117" i="2"/>
  <c r="F202" i="2"/>
  <c r="M88" i="2"/>
  <c r="F164" i="2"/>
  <c r="Q192" i="2"/>
  <c r="I218" i="2"/>
  <c r="I79" i="2"/>
  <c r="N78" i="2"/>
  <c r="J75" i="2"/>
  <c r="M160" i="2"/>
  <c r="Q243" i="2"/>
  <c r="N243" i="2"/>
  <c r="O236" i="2"/>
  <c r="M203" i="2"/>
  <c r="G247" i="2"/>
  <c r="M243" i="2"/>
  <c r="L165" i="2"/>
  <c r="O206" i="2"/>
  <c r="G79" i="2"/>
  <c r="M123" i="2"/>
  <c r="M166" i="2"/>
  <c r="H116" i="2"/>
  <c r="M204" i="2"/>
  <c r="J119" i="2"/>
  <c r="G74" i="2"/>
  <c r="K125" i="2"/>
  <c r="R41" i="2"/>
  <c r="J41" i="2"/>
  <c r="Q176" i="2"/>
  <c r="G164" i="2"/>
  <c r="J109" i="2"/>
  <c r="P156" i="2"/>
  <c r="H41" i="2"/>
  <c r="I203" i="2"/>
  <c r="I77" i="2"/>
  <c r="E48" i="2"/>
  <c r="AA60" i="2"/>
  <c r="O207" i="2"/>
  <c r="O150" i="2"/>
  <c r="O97" i="2"/>
  <c r="E76" i="2"/>
  <c r="Q181" i="2"/>
  <c r="O163" i="2"/>
  <c r="G11" i="2"/>
  <c r="G240" i="2"/>
  <c r="L243" i="2"/>
  <c r="J72" i="2"/>
  <c r="K249" i="2"/>
  <c r="K57" i="2"/>
  <c r="O91" i="2"/>
  <c r="O204" i="2"/>
  <c r="G180" i="2"/>
  <c r="O103" i="2"/>
  <c r="G162" i="2"/>
  <c r="Q180" i="2"/>
  <c r="G76" i="2"/>
  <c r="M8" i="2"/>
  <c r="K74" i="2"/>
  <c r="M128" i="2"/>
  <c r="L116" i="2"/>
  <c r="M148" i="2"/>
  <c r="Q204" i="2"/>
  <c r="Q236" i="2"/>
  <c r="G97" i="2"/>
  <c r="Q215" i="2"/>
  <c r="F183" i="2"/>
  <c r="N77" i="2"/>
  <c r="K149" i="2"/>
  <c r="K251" i="2"/>
  <c r="U42" i="2"/>
  <c r="O77" i="2"/>
  <c r="Q234" i="2"/>
  <c r="O165" i="2"/>
  <c r="Y39" i="2"/>
  <c r="O182" i="2"/>
  <c r="R187" i="2"/>
  <c r="Q57" i="2"/>
  <c r="Q193" i="2"/>
  <c r="O239" i="2"/>
  <c r="E40" i="2"/>
  <c r="K178" i="2"/>
  <c r="Q92" i="2"/>
  <c r="H184" i="2"/>
  <c r="O127" i="2"/>
  <c r="O186" i="2"/>
  <c r="N11" i="2"/>
  <c r="F73" i="2"/>
  <c r="O73" i="2"/>
  <c r="I128" i="2"/>
  <c r="M247" i="2"/>
  <c r="P206" i="2"/>
  <c r="G111" i="2"/>
  <c r="T54" i="2"/>
  <c r="L8" i="2"/>
  <c r="Q187" i="2"/>
  <c r="N73" i="2"/>
  <c r="G95" i="2"/>
  <c r="R156" i="2"/>
  <c r="Q123" i="2"/>
  <c r="Q238" i="2"/>
  <c r="K176" i="2"/>
  <c r="K101" i="2"/>
  <c r="H103" i="2"/>
  <c r="M23" i="2"/>
  <c r="H212" i="2"/>
  <c r="O153" i="2"/>
  <c r="Q136" i="2"/>
  <c r="K133" i="2"/>
  <c r="G132" i="2"/>
  <c r="O214" i="2"/>
  <c r="Y42" i="2"/>
  <c r="I51" i="2"/>
  <c r="G152" i="2"/>
  <c r="L97" i="2"/>
  <c r="E79" i="2"/>
  <c r="I125" i="2"/>
  <c r="Q173" i="2"/>
  <c r="O160" i="2"/>
  <c r="P187" i="2"/>
  <c r="K217" i="2"/>
  <c r="O98" i="2"/>
  <c r="Q213" i="2"/>
  <c r="K148" i="2"/>
  <c r="M103" i="2"/>
  <c r="Q124" i="2"/>
  <c r="U26" i="2"/>
  <c r="Q54" i="2"/>
  <c r="R203" i="2"/>
  <c r="G209" i="2"/>
  <c r="Q139" i="2"/>
  <c r="P144" i="2"/>
  <c r="K200" i="2"/>
  <c r="K211" i="2"/>
  <c r="G156" i="2"/>
  <c r="K173" i="2"/>
  <c r="O123" i="2"/>
  <c r="I243" i="2"/>
  <c r="O192" i="2"/>
  <c r="F135" i="2"/>
  <c r="U23" i="2"/>
  <c r="F233" i="2"/>
  <c r="H26" i="2"/>
  <c r="N106" i="2"/>
  <c r="M72" i="2"/>
  <c r="J73" i="2"/>
  <c r="R228" i="2"/>
  <c r="O167" i="2"/>
  <c r="K187" i="2"/>
  <c r="H162" i="2"/>
  <c r="M125" i="2"/>
  <c r="G221" i="2"/>
  <c r="P165" i="2"/>
  <c r="H181" i="2"/>
  <c r="H165" i="2"/>
  <c r="M74" i="2"/>
  <c r="M239" i="2"/>
  <c r="L240" i="2"/>
  <c r="I8" i="2"/>
  <c r="R190" i="2"/>
  <c r="M187" i="2"/>
  <c r="P106" i="2"/>
  <c r="I206" i="2"/>
  <c r="G182" i="2"/>
  <c r="I209" i="2"/>
  <c r="K89" i="2"/>
  <c r="F165" i="2"/>
  <c r="I39" i="2"/>
  <c r="H218" i="2"/>
  <c r="J79" i="2"/>
  <c r="G183" i="2"/>
  <c r="J209" i="2"/>
  <c r="P240" i="2"/>
  <c r="Q174" i="2"/>
  <c r="F159" i="2"/>
  <c r="H134" i="2"/>
  <c r="S8" i="2"/>
  <c r="Q184" i="2"/>
  <c r="G92" i="2"/>
  <c r="O108" i="2"/>
  <c r="N172" i="2"/>
  <c r="Q248" i="2"/>
  <c r="J103" i="2"/>
  <c r="L94" i="2"/>
  <c r="H178" i="2"/>
  <c r="J184" i="2"/>
  <c r="L5" i="2"/>
  <c r="AA54" i="2"/>
  <c r="M45" i="2"/>
  <c r="Q216" i="2"/>
  <c r="Y60" i="2"/>
  <c r="Q106" i="2"/>
  <c r="K97" i="2"/>
  <c r="Q125" i="2"/>
  <c r="M98" i="2"/>
  <c r="F7" i="2"/>
  <c r="K51" i="2"/>
  <c r="K150" i="2"/>
  <c r="K95" i="2"/>
  <c r="I153" i="2"/>
  <c r="Q237" i="2"/>
  <c r="Q131" i="2"/>
  <c r="K182" i="2"/>
  <c r="G229" i="2"/>
  <c r="O176" i="2"/>
  <c r="I178" i="2"/>
  <c r="M159" i="2"/>
  <c r="U11" i="2"/>
  <c r="O232" i="2"/>
  <c r="M97" i="2"/>
  <c r="G188" i="2"/>
  <c r="F134" i="2"/>
  <c r="U57" i="2"/>
  <c r="M184" i="2"/>
  <c r="O145" i="2"/>
  <c r="N74" i="2"/>
  <c r="G102" i="2"/>
  <c r="K213" i="2"/>
  <c r="J147" i="2"/>
  <c r="J150" i="2"/>
  <c r="O48" i="2"/>
  <c r="S20" i="2"/>
  <c r="V20" i="2" s="1"/>
  <c r="O8" i="2"/>
  <c r="H215" i="2"/>
  <c r="G75" i="2"/>
  <c r="K93" i="2"/>
  <c r="K209" i="2"/>
  <c r="P181" i="2"/>
  <c r="K136" i="2"/>
  <c r="O149" i="2"/>
  <c r="Q101" i="2"/>
  <c r="L100" i="2"/>
  <c r="G190" i="2"/>
  <c r="G232" i="2"/>
  <c r="M11" i="2"/>
  <c r="Q228" i="2"/>
  <c r="H125" i="2"/>
  <c r="K78" i="2"/>
  <c r="L73" i="2"/>
  <c r="M173" i="2"/>
  <c r="O137" i="2"/>
  <c r="Q91" i="2"/>
  <c r="R240" i="2"/>
  <c r="G131" i="2"/>
  <c r="G60" i="2"/>
  <c r="K202" i="2"/>
  <c r="Q45" i="2"/>
  <c r="M192" i="2"/>
  <c r="H172" i="2"/>
  <c r="O187" i="2"/>
  <c r="L150" i="2"/>
  <c r="G151" i="2"/>
  <c r="O74" i="2"/>
  <c r="Q5" i="2"/>
  <c r="O219" i="2"/>
  <c r="J206" i="2"/>
  <c r="H76" i="2"/>
  <c r="R131" i="2"/>
  <c r="M155" i="2"/>
  <c r="Q250" i="2"/>
  <c r="F151" i="2"/>
  <c r="N23" i="2"/>
  <c r="R193" i="2"/>
  <c r="R165" i="2"/>
  <c r="I147" i="2"/>
  <c r="G90" i="2"/>
  <c r="L17" i="2"/>
  <c r="M165" i="2"/>
  <c r="I231" i="2"/>
  <c r="O244" i="2"/>
  <c r="J218" i="2"/>
  <c r="Q251" i="2"/>
  <c r="Q172" i="2"/>
  <c r="M51" i="2"/>
  <c r="O147" i="2"/>
  <c r="N190" i="2"/>
  <c r="K157" i="2"/>
  <c r="M233" i="2"/>
  <c r="O118" i="2"/>
  <c r="M181" i="2"/>
  <c r="T51" i="2"/>
  <c r="N14" i="2"/>
  <c r="I156" i="2"/>
  <c r="P23" i="2"/>
  <c r="P5" i="2"/>
  <c r="O14" i="2"/>
  <c r="M182" i="2"/>
  <c r="M241" i="2"/>
  <c r="O106" i="2"/>
  <c r="O132" i="2"/>
  <c r="J234" i="2"/>
  <c r="I159" i="2"/>
  <c r="K123" i="2"/>
  <c r="O178" i="2"/>
  <c r="I20" i="2"/>
  <c r="J106" i="2"/>
  <c r="F201" i="2"/>
  <c r="G99" i="2"/>
  <c r="J116" i="2"/>
  <c r="K243" i="2"/>
  <c r="K166" i="2"/>
  <c r="Q179" i="2"/>
  <c r="Q90" i="2"/>
  <c r="K48" i="2"/>
  <c r="G195" i="2"/>
  <c r="S54" i="2"/>
  <c r="G149" i="2"/>
  <c r="Z41" i="2"/>
  <c r="I60" i="2"/>
  <c r="J243" i="2"/>
  <c r="Q130" i="2"/>
  <c r="P184" i="2"/>
  <c r="K42" i="2"/>
  <c r="P246" i="2"/>
  <c r="M54" i="2"/>
  <c r="F121" i="2"/>
  <c r="G104" i="2"/>
  <c r="M205" i="2"/>
  <c r="P109" i="2"/>
  <c r="O188" i="2"/>
  <c r="G39" i="2"/>
  <c r="K73" i="2"/>
  <c r="N88" i="2"/>
  <c r="L246" i="2"/>
  <c r="O26" i="2"/>
  <c r="K151" i="2"/>
  <c r="Q120" i="2"/>
  <c r="K193" i="2"/>
  <c r="M201" i="2"/>
  <c r="N5" i="2"/>
  <c r="N29" i="2" s="1"/>
  <c r="L9" i="1" s="1"/>
  <c r="F230" i="2"/>
  <c r="N94" i="2"/>
  <c r="I42" i="2"/>
  <c r="O138" i="2"/>
  <c r="K188" i="2"/>
  <c r="K118" i="2"/>
  <c r="K142" i="2" s="1"/>
  <c r="H41" i="1" s="1"/>
  <c r="G147" i="2"/>
  <c r="M179" i="2"/>
  <c r="N131" i="2"/>
  <c r="K183" i="2"/>
  <c r="Q105" i="2"/>
  <c r="K167" i="2"/>
  <c r="G51" i="2"/>
  <c r="V57" i="2"/>
  <c r="F207" i="2"/>
  <c r="Y48" i="2"/>
  <c r="K206" i="2"/>
  <c r="M119" i="2"/>
  <c r="O220" i="2"/>
  <c r="J94" i="2"/>
  <c r="M178" i="2"/>
  <c r="O96" i="2"/>
  <c r="M223" i="2"/>
  <c r="T23" i="2"/>
  <c r="Q157" i="2"/>
  <c r="M245" i="2"/>
  <c r="N178" i="2"/>
  <c r="F75" i="2"/>
  <c r="U5" i="2"/>
  <c r="M147" i="2"/>
  <c r="L79" i="2"/>
  <c r="R215" i="2"/>
  <c r="S60" i="2"/>
  <c r="M73" i="2"/>
  <c r="P134" i="2"/>
  <c r="J249" i="2"/>
  <c r="N209" i="2"/>
  <c r="O228" i="2"/>
  <c r="R144" i="2"/>
  <c r="G134" i="2"/>
  <c r="M75" i="2"/>
  <c r="H131" i="2"/>
  <c r="Q89" i="2"/>
  <c r="J159" i="2"/>
  <c r="F249" i="2"/>
  <c r="V51" i="2"/>
  <c r="J237" i="2"/>
  <c r="G241" i="2"/>
  <c r="Q156" i="2"/>
  <c r="H73" i="2"/>
  <c r="O102" i="2"/>
  <c r="G218" i="2"/>
  <c r="N165" i="2"/>
  <c r="L187" i="2"/>
  <c r="K189" i="2"/>
  <c r="E61" i="2"/>
  <c r="R5" i="2"/>
  <c r="F240" i="2"/>
  <c r="G192" i="2"/>
  <c r="K146" i="2"/>
  <c r="M158" i="2"/>
  <c r="H128" i="2"/>
  <c r="K228" i="2"/>
  <c r="L249" i="2"/>
  <c r="G20" i="2"/>
  <c r="K20" i="2" s="1"/>
  <c r="G203" i="2"/>
  <c r="I91" i="2"/>
  <c r="Q189" i="2"/>
  <c r="R175" i="2"/>
  <c r="Q147" i="2"/>
  <c r="K234" i="2"/>
  <c r="F158" i="2"/>
  <c r="F243" i="2"/>
  <c r="R246" i="2"/>
  <c r="I234" i="2"/>
  <c r="M194" i="2"/>
  <c r="I75" i="2"/>
  <c r="Y54" i="2"/>
  <c r="P150" i="2"/>
  <c r="T57" i="2"/>
  <c r="W57" i="2" s="1"/>
  <c r="I131" i="2"/>
  <c r="K111" i="2"/>
  <c r="K216" i="2"/>
  <c r="M152" i="2"/>
  <c r="M206" i="2"/>
  <c r="Q183" i="2"/>
  <c r="S23" i="2"/>
  <c r="G223" i="2"/>
  <c r="P215" i="2"/>
  <c r="F209" i="2"/>
  <c r="G187" i="2"/>
  <c r="Q188" i="2"/>
  <c r="T8" i="2"/>
  <c r="J212" i="2"/>
  <c r="R153" i="2"/>
  <c r="I165" i="2"/>
  <c r="J187" i="2"/>
  <c r="G72" i="2"/>
  <c r="G80" i="2" s="1"/>
  <c r="E28" i="1" s="1"/>
  <c r="O148" i="2"/>
  <c r="M220" i="2"/>
  <c r="Q177" i="2"/>
  <c r="H11" i="2"/>
  <c r="K110" i="2"/>
  <c r="M121" i="2"/>
  <c r="N193" i="2"/>
  <c r="L228" i="2"/>
  <c r="H159" i="2"/>
  <c r="R122" i="2"/>
  <c r="K181" i="2"/>
  <c r="H231" i="2"/>
  <c r="K54" i="2"/>
  <c r="O213" i="2"/>
  <c r="K162" i="2"/>
  <c r="M156" i="2"/>
  <c r="G121" i="2"/>
  <c r="AA45" i="2"/>
  <c r="L119" i="2"/>
  <c r="L181" i="2"/>
  <c r="E49" i="2"/>
  <c r="L147" i="2"/>
  <c r="O155" i="2"/>
  <c r="F79" i="2"/>
  <c r="M130" i="2"/>
  <c r="N234" i="2"/>
  <c r="K177" i="2"/>
  <c r="H221" i="2"/>
  <c r="L159" i="2"/>
  <c r="F245" i="2"/>
  <c r="R231" i="2"/>
  <c r="Q191" i="2"/>
  <c r="K134" i="2"/>
  <c r="J17" i="2"/>
  <c r="O215" i="2"/>
  <c r="M94" i="2"/>
  <c r="R184" i="2"/>
  <c r="G242" i="2"/>
  <c r="Q20" i="2"/>
  <c r="L76" i="2"/>
  <c r="Q133" i="2"/>
  <c r="H72" i="2"/>
  <c r="R20" i="2"/>
  <c r="I137" i="2"/>
  <c r="F247" i="2"/>
  <c r="P203" i="2"/>
  <c r="L122" i="2"/>
  <c r="P228" i="2"/>
  <c r="K137" i="2"/>
  <c r="Q102" i="2"/>
  <c r="M249" i="2"/>
  <c r="R147" i="2"/>
  <c r="M161" i="2"/>
  <c r="G208" i="2"/>
  <c r="O194" i="2"/>
  <c r="N75" i="2"/>
  <c r="O152" i="2"/>
  <c r="H206" i="2"/>
  <c r="G161" i="2"/>
  <c r="F123" i="2"/>
  <c r="P20" i="2"/>
  <c r="J231" i="2"/>
  <c r="F194" i="2"/>
  <c r="N147" i="2"/>
  <c r="L41" i="2"/>
  <c r="O248" i="2"/>
  <c r="M250" i="2"/>
  <c r="T14" i="2"/>
  <c r="L11" i="2"/>
  <c r="M172" i="2"/>
  <c r="Q17" i="2"/>
  <c r="H23" i="2"/>
  <c r="P26" i="2"/>
  <c r="F190" i="2"/>
  <c r="N109" i="2"/>
  <c r="J240" i="2"/>
  <c r="L144" i="2"/>
  <c r="F203" i="2"/>
  <c r="G153" i="2"/>
  <c r="R128" i="2"/>
  <c r="F195" i="2"/>
  <c r="M108" i="2"/>
  <c r="O136" i="2"/>
  <c r="K119" i="2"/>
  <c r="L184" i="2"/>
  <c r="G243" i="2"/>
  <c r="R88" i="2"/>
  <c r="J137" i="2"/>
  <c r="O223" i="2"/>
  <c r="G251" i="2"/>
  <c r="N237" i="2"/>
  <c r="Q135" i="2"/>
  <c r="S39" i="2"/>
  <c r="R103" i="2"/>
  <c r="Q109" i="2"/>
  <c r="G14" i="2"/>
  <c r="M105" i="2"/>
  <c r="G200" i="2"/>
  <c r="M242" i="2"/>
  <c r="O229" i="2"/>
  <c r="K191" i="2"/>
  <c r="K94" i="2"/>
  <c r="F144" i="2"/>
  <c r="H109" i="2"/>
  <c r="K130" i="2"/>
  <c r="Q163" i="2"/>
  <c r="G163" i="2"/>
  <c r="I76" i="2"/>
  <c r="N200" i="2"/>
  <c r="I72" i="2"/>
  <c r="H97" i="2"/>
  <c r="M214" i="2"/>
  <c r="K72" i="2"/>
  <c r="Q218" i="2"/>
  <c r="E59" i="2"/>
  <c r="G219" i="2"/>
  <c r="F192" i="2"/>
  <c r="O156" i="2"/>
  <c r="K186" i="2"/>
  <c r="L78" i="2"/>
  <c r="M207" i="2"/>
  <c r="Q233" i="2"/>
  <c r="K122" i="2"/>
  <c r="R106" i="2"/>
  <c r="K128" i="2"/>
  <c r="K77" i="2"/>
  <c r="L215" i="2"/>
  <c r="V39" i="2"/>
  <c r="R125" i="2"/>
  <c r="K232" i="2"/>
  <c r="Q155" i="2"/>
  <c r="K160" i="2"/>
  <c r="K126" i="2"/>
  <c r="K172" i="2"/>
  <c r="P190" i="2"/>
  <c r="G205" i="2"/>
  <c r="M57" i="2"/>
  <c r="H190" i="2"/>
  <c r="G118" i="2"/>
  <c r="M122" i="2"/>
  <c r="J26" i="2"/>
  <c r="O76" i="2"/>
  <c r="N144" i="2"/>
  <c r="Q229" i="2"/>
  <c r="L109" i="2"/>
  <c r="N184" i="2"/>
  <c r="K210" i="2"/>
  <c r="K138" i="2"/>
  <c r="M193" i="2"/>
  <c r="G174" i="2"/>
  <c r="F152" i="2"/>
  <c r="I162" i="2"/>
  <c r="R162" i="2"/>
  <c r="O238" i="2"/>
  <c r="O57" i="2"/>
  <c r="N122" i="2"/>
  <c r="J122" i="2"/>
  <c r="O218" i="2"/>
  <c r="G249" i="2"/>
  <c r="AA51" i="2"/>
  <c r="O124" i="2"/>
  <c r="G42" i="2"/>
  <c r="K203" i="2"/>
  <c r="K224" i="2" s="1"/>
  <c r="H48" i="1" s="1"/>
  <c r="O241" i="2"/>
  <c r="I228" i="2"/>
  <c r="O249" i="2"/>
  <c r="K246" i="2"/>
  <c r="G48" i="2"/>
  <c r="N41" i="2"/>
  <c r="K129" i="2"/>
  <c r="Q122" i="2"/>
  <c r="M109" i="2"/>
  <c r="T48" i="2"/>
  <c r="O202" i="2"/>
  <c r="Q94" i="2"/>
  <c r="G116" i="2"/>
  <c r="M162" i="2"/>
  <c r="Q144" i="2"/>
  <c r="O222" i="2"/>
  <c r="K239" i="2"/>
  <c r="P209" i="2"/>
  <c r="F78" i="2"/>
  <c r="F229" i="2"/>
  <c r="F124" i="2"/>
  <c r="U17" i="2"/>
  <c r="K76" i="2"/>
  <c r="K39" i="2"/>
  <c r="Q194" i="2"/>
  <c r="Q137" i="2"/>
  <c r="O51" i="2"/>
  <c r="Q93" i="2"/>
  <c r="Q145" i="2"/>
  <c r="O201" i="2"/>
  <c r="I122" i="2"/>
  <c r="O45" i="2"/>
  <c r="O209" i="2"/>
  <c r="N215" i="2"/>
  <c r="Q206" i="2"/>
  <c r="N218" i="2"/>
  <c r="H249" i="2"/>
  <c r="G138" i="2"/>
  <c r="H156" i="2"/>
  <c r="O120" i="2"/>
  <c r="M127" i="2"/>
  <c r="Q107" i="2"/>
  <c r="M154" i="2"/>
  <c r="H79" i="2"/>
  <c r="K120" i="2"/>
  <c r="V42" i="2"/>
  <c r="Q117" i="2"/>
  <c r="G54" i="2"/>
  <c r="K163" i="2"/>
  <c r="K145" i="2"/>
  <c r="K153" i="2"/>
  <c r="O99" i="2"/>
  <c r="J88" i="2"/>
  <c r="F72" i="2"/>
  <c r="G207" i="2"/>
  <c r="K90" i="2"/>
  <c r="K104" i="2"/>
  <c r="L20" i="2"/>
  <c r="G178" i="2"/>
  <c r="M139" i="2"/>
  <c r="O60" i="2"/>
  <c r="L209" i="2"/>
  <c r="N8" i="2"/>
  <c r="Q219" i="2"/>
  <c r="M236" i="2"/>
  <c r="G89" i="2"/>
  <c r="Q150" i="2"/>
  <c r="L221" i="2"/>
  <c r="Q208" i="2"/>
  <c r="M77" i="2"/>
  <c r="P103" i="2"/>
  <c r="M180" i="2"/>
  <c r="J77" i="2"/>
  <c r="O146" i="2"/>
  <c r="O170" i="2" s="1"/>
  <c r="L44" i="1" s="1"/>
  <c r="Q185" i="2"/>
  <c r="P125" i="2"/>
  <c r="O94" i="2"/>
  <c r="J23" i="2"/>
  <c r="M116" i="2"/>
  <c r="M211" i="2"/>
  <c r="M107" i="2"/>
  <c r="G215" i="2"/>
  <c r="J128" i="2"/>
  <c r="P97" i="2"/>
  <c r="G211" i="2"/>
  <c r="Q223" i="2"/>
  <c r="M209" i="2"/>
  <c r="O90" i="2"/>
  <c r="G235" i="2"/>
  <c r="R206" i="2"/>
  <c r="P137" i="2"/>
  <c r="G119" i="2"/>
  <c r="Q165" i="2"/>
  <c r="K124" i="2"/>
  <c r="O230" i="2"/>
  <c r="I97" i="2"/>
  <c r="P100" i="2"/>
  <c r="K161" i="2"/>
  <c r="M146" i="2"/>
  <c r="Q201" i="2"/>
  <c r="P88" i="2"/>
  <c r="G117" i="2"/>
  <c r="O20" i="2"/>
  <c r="J144" i="2"/>
  <c r="I45" i="2"/>
  <c r="M235" i="2"/>
  <c r="K100" i="2"/>
  <c r="G244" i="2"/>
  <c r="M131" i="2"/>
  <c r="K117" i="2"/>
  <c r="N116" i="2"/>
  <c r="Q146" i="2"/>
  <c r="H100" i="2"/>
  <c r="U14" i="2"/>
  <c r="G73" i="2"/>
  <c r="G125" i="2"/>
  <c r="I172" i="2"/>
  <c r="L162" i="2"/>
  <c r="K135" i="2"/>
  <c r="K184" i="2"/>
  <c r="G173" i="2"/>
  <c r="K212" i="2"/>
  <c r="G228" i="2"/>
  <c r="J91" i="2"/>
  <c r="O235" i="2"/>
  <c r="G166" i="2"/>
  <c r="H153" i="2"/>
  <c r="Q148" i="2"/>
  <c r="N240" i="2"/>
  <c r="M137" i="2"/>
  <c r="P178" i="2"/>
  <c r="P128" i="2"/>
  <c r="H193" i="2"/>
  <c r="E75" i="2"/>
  <c r="F191" i="2"/>
  <c r="H78" i="2"/>
  <c r="O129" i="2"/>
  <c r="M111" i="2"/>
  <c r="N228" i="2"/>
  <c r="G105" i="2"/>
  <c r="O210" i="2"/>
  <c r="M200" i="2"/>
  <c r="F148" i="2"/>
  <c r="U20" i="2"/>
  <c r="K204" i="2"/>
  <c r="I240" i="2"/>
  <c r="P231" i="2"/>
  <c r="K106" i="2"/>
  <c r="Q245" i="2"/>
  <c r="K107" i="2"/>
  <c r="O119" i="2"/>
  <c r="M136" i="2"/>
  <c r="E41" i="2"/>
  <c r="I26" i="2"/>
  <c r="K229" i="2"/>
  <c r="Q247" i="2"/>
  <c r="F77" i="2"/>
  <c r="P172" i="2"/>
  <c r="L234" i="2"/>
  <c r="K222" i="2"/>
  <c r="G222" i="2"/>
  <c r="G130" i="2"/>
  <c r="O181" i="2"/>
  <c r="M14" i="2"/>
  <c r="G175" i="2"/>
  <c r="G137" i="2"/>
  <c r="L137" i="2"/>
  <c r="F133" i="2"/>
  <c r="K103" i="2"/>
  <c r="Q230" i="2"/>
  <c r="M78" i="2"/>
  <c r="H77" i="2"/>
  <c r="Q111" i="2"/>
  <c r="H17" i="2"/>
  <c r="G159" i="2"/>
  <c r="G239" i="2"/>
  <c r="S14" i="2"/>
  <c r="V14" i="2" s="1"/>
  <c r="O245" i="2"/>
  <c r="M102" i="2"/>
  <c r="K194" i="2"/>
  <c r="Q95" i="2"/>
  <c r="N20" i="2"/>
  <c r="K131" i="2"/>
  <c r="O116" i="2"/>
  <c r="M118" i="2"/>
  <c r="I249" i="2"/>
  <c r="L134" i="2"/>
  <c r="G98" i="2"/>
  <c r="G57" i="2"/>
  <c r="F206" i="2"/>
  <c r="F138" i="2"/>
  <c r="M174" i="2"/>
  <c r="G145" i="2"/>
  <c r="G154" i="2"/>
  <c r="M164" i="2"/>
  <c r="M135" i="2"/>
  <c r="R109" i="2"/>
  <c r="O247" i="2"/>
  <c r="G165" i="2"/>
  <c r="N246" i="2"/>
  <c r="G136" i="2"/>
  <c r="K164" i="2"/>
  <c r="Q209" i="2"/>
  <c r="L128" i="2"/>
  <c r="G193" i="2"/>
  <c r="L72" i="2"/>
  <c r="F178" i="2"/>
  <c r="M96" i="2"/>
  <c r="Q42" i="2"/>
  <c r="O180" i="2"/>
  <c r="J175" i="2"/>
  <c r="I237" i="2"/>
  <c r="R218" i="2"/>
  <c r="L193" i="2"/>
  <c r="R200" i="2"/>
  <c r="F241" i="2"/>
  <c r="I181" i="2"/>
  <c r="Q202" i="2"/>
  <c r="O183" i="2"/>
  <c r="M219" i="2"/>
  <c r="M191" i="2"/>
  <c r="R17" i="2"/>
  <c r="G158" i="2"/>
  <c r="O122" i="2"/>
  <c r="Q166" i="2"/>
  <c r="S17" i="2"/>
  <c r="M232" i="2"/>
  <c r="G128" i="2"/>
  <c r="E60" i="2"/>
  <c r="G230" i="2"/>
  <c r="G237" i="2"/>
  <c r="M234" i="2"/>
  <c r="G220" i="2"/>
  <c r="K192" i="2"/>
  <c r="P243" i="2"/>
  <c r="F213" i="2"/>
  <c r="H246" i="2"/>
  <c r="M240" i="2"/>
  <c r="K231" i="2"/>
  <c r="R94" i="2"/>
  <c r="O175" i="2"/>
  <c r="R137" i="2"/>
  <c r="H175" i="2"/>
  <c r="F215" i="2"/>
  <c r="P153" i="2"/>
  <c r="K165" i="2"/>
  <c r="N156" i="2"/>
  <c r="R249" i="2"/>
  <c r="G110" i="2"/>
  <c r="Q103" i="2"/>
  <c r="J203" i="2"/>
  <c r="L74" i="2"/>
  <c r="O233" i="2"/>
  <c r="K247" i="2"/>
  <c r="M120" i="2"/>
  <c r="N162" i="2"/>
  <c r="V54" i="2"/>
  <c r="F242" i="2"/>
  <c r="K92" i="2"/>
  <c r="O212" i="2"/>
  <c r="M79" i="2"/>
  <c r="N181" i="2"/>
  <c r="J78" i="2"/>
  <c r="G103" i="2"/>
  <c r="Q8" i="2"/>
  <c r="P159" i="2"/>
  <c r="R234" i="2"/>
  <c r="O208" i="2"/>
  <c r="M133" i="2"/>
  <c r="G212" i="2"/>
  <c r="V60" i="2"/>
  <c r="J221" i="2"/>
  <c r="AA42" i="2"/>
  <c r="L212" i="2"/>
  <c r="J100" i="2"/>
  <c r="K205" i="2"/>
  <c r="U54" i="2"/>
  <c r="M92" i="2"/>
  <c r="M246" i="2"/>
  <c r="K185" i="2"/>
  <c r="I17" i="2"/>
  <c r="O151" i="2"/>
  <c r="G150" i="2"/>
  <c r="H91" i="2"/>
  <c r="Q221" i="2"/>
  <c r="Q212" i="2"/>
  <c r="P212" i="2"/>
  <c r="M237" i="2"/>
  <c r="L231" i="2"/>
  <c r="L252" i="2" s="1"/>
  <c r="I51" i="1" s="1"/>
  <c r="U39" i="2"/>
  <c r="N187" i="2"/>
  <c r="G5" i="2"/>
  <c r="Q159" i="2"/>
  <c r="O190" i="2"/>
  <c r="L91" i="2"/>
  <c r="Q26" i="2"/>
  <c r="H74" i="2"/>
  <c r="M124" i="2"/>
  <c r="S42" i="2"/>
  <c r="K201" i="2"/>
  <c r="T17" i="2"/>
  <c r="K109" i="2"/>
  <c r="H14" i="2"/>
  <c r="Q129" i="2"/>
  <c r="G177" i="2"/>
  <c r="M218" i="2"/>
  <c r="L156" i="2"/>
  <c r="K60" i="2"/>
  <c r="H240" i="2"/>
  <c r="M167" i="2"/>
  <c r="F176" i="2"/>
  <c r="K219" i="2"/>
  <c r="G204" i="2"/>
  <c r="O104" i="2"/>
  <c r="G122" i="2"/>
  <c r="E72" i="2"/>
  <c r="K154" i="2"/>
  <c r="F126" i="2"/>
  <c r="Q167" i="2"/>
  <c r="O126" i="2"/>
  <c r="M42" i="2"/>
  <c r="H5" i="2"/>
  <c r="K5" i="2" s="1"/>
  <c r="Q14" i="2"/>
  <c r="I144" i="2"/>
  <c r="J172" i="2"/>
  <c r="K214" i="2"/>
  <c r="P8" i="2"/>
  <c r="M251" i="2"/>
  <c r="G101" i="2"/>
  <c r="M210" i="2"/>
  <c r="K190" i="2"/>
  <c r="G231" i="2"/>
  <c r="K132" i="2"/>
  <c r="S26" i="2"/>
  <c r="L175" i="2"/>
  <c r="AA57" i="2"/>
  <c r="I193" i="2"/>
  <c r="Y51" i="2"/>
  <c r="O42" i="2"/>
  <c r="Q100" i="2"/>
  <c r="Y45" i="2"/>
  <c r="K250" i="2"/>
  <c r="M17" i="2"/>
  <c r="I175" i="2"/>
  <c r="M163" i="2"/>
  <c r="L88" i="2"/>
  <c r="P91" i="2"/>
  <c r="K221" i="2"/>
  <c r="O237" i="2"/>
  <c r="K127" i="2"/>
  <c r="N128" i="2"/>
  <c r="O166" i="2"/>
  <c r="G194" i="2"/>
  <c r="H150" i="2"/>
  <c r="G176" i="2"/>
  <c r="U60" i="2"/>
  <c r="E77" i="2"/>
  <c r="O164" i="2"/>
  <c r="K45" i="2"/>
  <c r="G167" i="2"/>
  <c r="Q175" i="2"/>
  <c r="J200" i="2"/>
  <c r="G157" i="2"/>
  <c r="J125" i="2"/>
  <c r="O109" i="2"/>
  <c r="O221" i="2"/>
  <c r="K108" i="2"/>
  <c r="K99" i="2"/>
  <c r="F210" i="2"/>
  <c r="T5" i="2"/>
  <c r="L203" i="2"/>
  <c r="O39" i="2"/>
  <c r="M20" i="2"/>
  <c r="I14" i="2"/>
  <c r="Q235" i="2"/>
  <c r="M138" i="2"/>
  <c r="P193" i="2"/>
  <c r="O191" i="2"/>
  <c r="M185" i="2"/>
  <c r="M95" i="2"/>
  <c r="Q178" i="2"/>
  <c r="I184" i="2"/>
  <c r="K236" i="2"/>
  <c r="M217" i="2"/>
  <c r="I246" i="2"/>
  <c r="P11" i="2"/>
  <c r="Q153" i="2"/>
  <c r="N203" i="2"/>
  <c r="M212" i="2"/>
  <c r="G186" i="2"/>
  <c r="N150" i="2"/>
  <c r="R243" i="2"/>
  <c r="H119" i="2"/>
  <c r="I88" i="2"/>
  <c r="G202" i="2"/>
  <c r="M222" i="2"/>
  <c r="K156" i="2"/>
  <c r="K179" i="2"/>
  <c r="M134" i="2"/>
  <c r="R26" i="2"/>
  <c r="F187" i="2"/>
  <c r="M238" i="2"/>
  <c r="G108" i="2"/>
  <c r="E74" i="2"/>
  <c r="S45" i="2"/>
  <c r="N249" i="2"/>
  <c r="Q134" i="2"/>
  <c r="G238" i="2"/>
  <c r="L237" i="2"/>
  <c r="G250" i="2"/>
  <c r="L206" i="2"/>
  <c r="G94" i="2"/>
  <c r="N212" i="2"/>
  <c r="M100" i="2"/>
  <c r="M126" i="2"/>
  <c r="J156" i="2"/>
  <c r="O131" i="2"/>
  <c r="Q104" i="2"/>
  <c r="O211" i="2"/>
  <c r="K155" i="2"/>
  <c r="Q239" i="2"/>
  <c r="Q88" i="2"/>
  <c r="K147" i="2"/>
  <c r="K102" i="2"/>
  <c r="N159" i="2"/>
  <c r="N17" i="2"/>
  <c r="L23" i="2"/>
  <c r="G234" i="2"/>
  <c r="J20" i="2"/>
  <c r="P234" i="2"/>
  <c r="F153" i="2"/>
  <c r="Q23" i="2"/>
  <c r="G213" i="2"/>
  <c r="F216" i="2"/>
  <c r="I57" i="2"/>
  <c r="N91" i="2"/>
  <c r="M177" i="2"/>
  <c r="H94" i="2"/>
  <c r="O139" i="2"/>
  <c r="N72" i="2"/>
  <c r="O121" i="2"/>
  <c r="U45" i="2"/>
  <c r="H75" i="2"/>
  <c r="Q200" i="2"/>
  <c r="K105" i="2"/>
  <c r="S11" i="2"/>
  <c r="G179" i="2"/>
  <c r="G126" i="2"/>
  <c r="M175" i="2"/>
  <c r="G160" i="2"/>
  <c r="G124" i="2"/>
  <c r="K248" i="2"/>
  <c r="R119" i="2"/>
  <c r="N103" i="2"/>
  <c r="H228" i="2"/>
  <c r="O242" i="2"/>
  <c r="Q116" i="2"/>
  <c r="T20" i="2"/>
  <c r="P14" i="2"/>
  <c r="F131" i="2"/>
  <c r="F179" i="2"/>
  <c r="O101" i="2"/>
  <c r="K223" i="2"/>
  <c r="Q149" i="2"/>
  <c r="Q48" i="2"/>
  <c r="K91" i="2"/>
  <c r="M93" i="2"/>
  <c r="J165" i="2"/>
  <c r="L77" i="2"/>
  <c r="M229" i="2"/>
  <c r="M144" i="2"/>
  <c r="G139" i="2"/>
  <c r="T26" i="2"/>
  <c r="M183" i="2"/>
  <c r="T60" i="2"/>
  <c r="J131" i="2"/>
  <c r="P119" i="2"/>
  <c r="F244" i="2"/>
  <c r="O133" i="2"/>
  <c r="M228" i="2"/>
  <c r="T39" i="2"/>
  <c r="T63" i="2" s="1"/>
  <c r="R19" i="1" s="1"/>
  <c r="N97" i="2"/>
  <c r="R8" i="2"/>
  <c r="N221" i="2"/>
  <c r="F205" i="2"/>
  <c r="O250" i="2"/>
  <c r="H147" i="2"/>
  <c r="K88" i="2"/>
  <c r="T42" i="2"/>
  <c r="F122" i="2"/>
  <c r="J134" i="2"/>
  <c r="O72" i="2"/>
  <c r="O203" i="2"/>
  <c r="S48" i="2"/>
  <c r="O105" i="2"/>
  <c r="M91" i="2"/>
  <c r="O93" i="2"/>
  <c r="Q60" i="2"/>
  <c r="P116" i="2"/>
  <c r="Q110" i="2"/>
  <c r="M149" i="2"/>
  <c r="N231" i="2"/>
  <c r="R172" i="2"/>
  <c r="S51" i="2"/>
  <c r="M106" i="2"/>
  <c r="K98" i="2"/>
  <c r="V45" i="2"/>
  <c r="I100" i="2"/>
  <c r="I215" i="2"/>
  <c r="K96" i="2"/>
  <c r="G191" i="2"/>
  <c r="K238" i="2"/>
  <c r="J178" i="2"/>
  <c r="I221" i="2"/>
  <c r="I224" i="2" s="1"/>
  <c r="F48" i="1" s="1"/>
  <c r="U48" i="2"/>
  <c r="O17" i="2"/>
  <c r="O95" i="2"/>
  <c r="G216" i="2"/>
  <c r="O75" i="2"/>
  <c r="O135" i="2"/>
  <c r="M150" i="2"/>
  <c r="O128" i="2"/>
  <c r="K233" i="2"/>
  <c r="Q232" i="2"/>
  <c r="K220" i="2"/>
  <c r="E42" i="2"/>
  <c r="F41" i="2"/>
  <c r="R116" i="2"/>
  <c r="H187" i="2"/>
  <c r="P175" i="2"/>
  <c r="Q220" i="2"/>
  <c r="G206" i="2"/>
  <c r="S57" i="2"/>
  <c r="O144" i="2"/>
  <c r="Q119" i="2"/>
  <c r="I109" i="2"/>
  <c r="K230" i="2"/>
  <c r="G233" i="2"/>
  <c r="O100" i="2"/>
  <c r="O243" i="2"/>
  <c r="M5" i="2"/>
  <c r="L218" i="2"/>
  <c r="N175" i="2"/>
  <c r="H234" i="2"/>
  <c r="Q164" i="2"/>
  <c r="J153" i="2"/>
  <c r="E54" i="2"/>
  <c r="J74" i="2"/>
  <c r="M151" i="2"/>
  <c r="I119" i="2"/>
  <c r="I187" i="2"/>
  <c r="L106" i="2"/>
  <c r="K237" i="2"/>
  <c r="G201" i="2"/>
  <c r="O111" i="2"/>
  <c r="O5" i="2"/>
  <c r="O29" i="2" s="1"/>
  <c r="M9" i="1" s="1"/>
  <c r="G45" i="2"/>
  <c r="L125" i="2"/>
  <c r="AA39" i="2"/>
  <c r="I134" i="2"/>
  <c r="H137" i="2"/>
  <c r="I116" i="2"/>
  <c r="H106" i="2"/>
  <c r="M202" i="2"/>
  <c r="Q207" i="2"/>
  <c r="M157" i="2"/>
  <c r="M129" i="2"/>
  <c r="P94" i="2"/>
  <c r="E78" i="2"/>
  <c r="F232" i="2"/>
  <c r="O157" i="2"/>
  <c r="M101" i="2"/>
  <c r="P131" i="2"/>
  <c r="F182" i="2"/>
  <c r="I5" i="2"/>
  <c r="N100" i="2"/>
  <c r="O240" i="2"/>
  <c r="K79" i="2"/>
  <c r="L172" i="2"/>
  <c r="O179" i="2"/>
  <c r="K244" i="2"/>
  <c r="Q210" i="2"/>
  <c r="G23" i="2"/>
  <c r="I106" i="2"/>
  <c r="O172" i="2"/>
  <c r="F155" i="2"/>
  <c r="G135" i="2"/>
  <c r="H237" i="2"/>
  <c r="G133" i="2"/>
  <c r="M110" i="2"/>
  <c r="K158" i="2"/>
  <c r="Q217" i="2"/>
  <c r="Q39" i="2"/>
  <c r="Q128" i="2"/>
  <c r="R212" i="2"/>
  <c r="O92" i="2"/>
  <c r="H20" i="2"/>
  <c r="M89" i="2"/>
  <c r="H144" i="2"/>
  <c r="P147" i="2"/>
  <c r="Q158" i="2"/>
  <c r="N26" i="2"/>
  <c r="L200" i="2"/>
  <c r="G107" i="2"/>
  <c r="J190" i="2"/>
  <c r="K245" i="2"/>
  <c r="Q11" i="2"/>
  <c r="R14" i="2"/>
  <c r="M60" i="2"/>
  <c r="Q211" i="2"/>
  <c r="O134" i="2"/>
  <c r="F154" i="2"/>
  <c r="F125" i="2"/>
  <c r="K240" i="2"/>
  <c r="H8" i="2"/>
  <c r="Q154" i="2"/>
  <c r="Q138" i="2"/>
  <c r="G129" i="2"/>
  <c r="N134" i="2"/>
  <c r="L153" i="2"/>
  <c r="Q108" i="2"/>
  <c r="R209" i="2"/>
  <c r="M231" i="2"/>
  <c r="F157" i="2"/>
  <c r="O159" i="2"/>
  <c r="K195" i="2"/>
  <c r="P249" i="2"/>
  <c r="M248" i="2"/>
  <c r="E73" i="2"/>
  <c r="G78" i="2"/>
  <c r="O173" i="2"/>
  <c r="I48" i="2"/>
  <c r="R23" i="2"/>
  <c r="G189" i="2"/>
  <c r="M213" i="2"/>
  <c r="P237" i="2"/>
  <c r="O89" i="2"/>
  <c r="Q127" i="2"/>
  <c r="M186" i="2"/>
  <c r="F74" i="2"/>
  <c r="G172" i="2"/>
  <c r="G196" i="2" s="1"/>
  <c r="D45" i="1" s="1"/>
  <c r="H209" i="2"/>
  <c r="L26" i="2"/>
  <c r="Q241" i="2"/>
  <c r="J14" i="2"/>
  <c r="N79" i="2"/>
  <c r="K207" i="2"/>
  <c r="G26" i="2"/>
  <c r="M195" i="2"/>
  <c r="J228" i="2"/>
  <c r="O205" i="2"/>
  <c r="Q249" i="2"/>
  <c r="Q152" i="2"/>
  <c r="J215" i="2"/>
  <c r="Q190" i="2"/>
  <c r="K159" i="2"/>
  <c r="M132" i="2"/>
  <c r="R181" i="2"/>
  <c r="G8" i="2"/>
  <c r="Q132" i="2"/>
  <c r="K180" i="2"/>
  <c r="S5" i="2"/>
  <c r="J76" i="2"/>
  <c r="T45" i="2"/>
  <c r="P17" i="2"/>
  <c r="G184" i="2"/>
  <c r="M153" i="2"/>
  <c r="AA48" i="2"/>
  <c r="L131" i="2"/>
  <c r="G17" i="2"/>
  <c r="K17" i="2" s="1"/>
  <c r="Q231" i="2"/>
  <c r="G144" i="2"/>
  <c r="G245" i="2"/>
  <c r="H203" i="2"/>
  <c r="G93" i="2"/>
  <c r="L190" i="2"/>
  <c r="E55" i="2"/>
  <c r="I54" i="2"/>
  <c r="G155" i="2"/>
  <c r="M145" i="2"/>
  <c r="F250" i="2"/>
  <c r="O130" i="2"/>
  <c r="G146" i="2"/>
  <c r="Q98" i="2"/>
  <c r="M208" i="2"/>
  <c r="M39" i="2"/>
  <c r="H88" i="2"/>
  <c r="R11" i="2"/>
  <c r="P162" i="2"/>
  <c r="G123" i="2"/>
  <c r="M221" i="2"/>
  <c r="M90" i="2"/>
  <c r="Q205" i="2"/>
  <c r="G248" i="2"/>
  <c r="K116" i="2"/>
  <c r="Q240" i="2"/>
  <c r="O88" i="2"/>
  <c r="R97" i="2"/>
  <c r="H200" i="2"/>
  <c r="O216" i="2"/>
  <c r="P122" i="2"/>
  <c r="G181" i="2"/>
  <c r="Q162" i="2"/>
  <c r="M189" i="2"/>
  <c r="M216" i="2"/>
  <c r="M225" i="2" s="1"/>
  <c r="J49" i="1" s="1"/>
  <c r="O184" i="2"/>
  <c r="O189" i="2"/>
  <c r="I103" i="2"/>
  <c r="O177" i="2"/>
  <c r="V48" i="2"/>
  <c r="I23" i="2"/>
  <c r="O79" i="2"/>
  <c r="G88" i="2"/>
  <c r="Q118" i="2"/>
  <c r="K242" i="2"/>
  <c r="O107" i="2"/>
  <c r="X41" i="2"/>
  <c r="M176" i="2"/>
  <c r="R134" i="2"/>
  <c r="M244" i="2"/>
  <c r="G185" i="2"/>
  <c r="I74" i="2"/>
  <c r="R237" i="2"/>
  <c r="N137" i="2"/>
  <c r="O117" i="2"/>
  <c r="O217" i="2"/>
  <c r="R178" i="2"/>
  <c r="R159" i="2"/>
  <c r="K139" i="2"/>
  <c r="G246" i="2"/>
  <c r="F119" i="2"/>
  <c r="M190" i="2"/>
  <c r="I150" i="2"/>
  <c r="K121" i="2"/>
  <c r="Q51" i="2"/>
  <c r="Q151" i="2"/>
  <c r="M99" i="2"/>
  <c r="F156" i="2"/>
  <c r="R100" i="2"/>
  <c r="I200" i="2"/>
  <c r="L103" i="2"/>
  <c r="G100" i="2"/>
  <c r="T11" i="2"/>
  <c r="N119" i="2"/>
  <c r="R150" i="2"/>
  <c r="I73" i="2"/>
  <c r="G77" i="2"/>
  <c r="I78" i="2"/>
  <c r="K144" i="2"/>
  <c r="J11" i="2"/>
  <c r="K218" i="2"/>
  <c r="L178" i="2"/>
  <c r="O11" i="2"/>
  <c r="Q121" i="2"/>
  <c r="Q161" i="2"/>
  <c r="N153" i="2"/>
  <c r="K175" i="2"/>
  <c r="Y57" i="2"/>
  <c r="I190" i="2"/>
  <c r="G127" i="2"/>
  <c r="O200" i="2"/>
  <c r="K215" i="2"/>
  <c r="O23" i="2"/>
  <c r="M104" i="2"/>
  <c r="E53" i="2"/>
  <c r="M215" i="2"/>
  <c r="O162" i="2"/>
  <c r="F160" i="2"/>
  <c r="J181" i="2"/>
  <c r="O174" i="2"/>
  <c r="M76" i="2"/>
  <c r="O125" i="2"/>
  <c r="O158" i="2"/>
  <c r="G106" i="2"/>
  <c r="F136" i="2"/>
  <c r="O251" i="2"/>
  <c r="G210" i="2"/>
  <c r="G214" i="2"/>
  <c r="O154" i="2"/>
  <c r="Q244" i="2"/>
  <c r="G217" i="2"/>
  <c r="K235" i="2"/>
  <c r="Q195" i="2"/>
  <c r="Q99" i="2"/>
  <c r="H122" i="2"/>
  <c r="Q203" i="2"/>
  <c r="P221" i="2"/>
  <c r="O195" i="2"/>
  <c r="Q160" i="2"/>
  <c r="Q97" i="2"/>
  <c r="Q246" i="2"/>
  <c r="Q214" i="2"/>
  <c r="R91" i="2"/>
  <c r="F97" i="2"/>
  <c r="G109" i="2"/>
  <c r="F95" i="2"/>
  <c r="E44" i="2"/>
  <c r="H243" i="2"/>
  <c r="F127" i="2"/>
  <c r="L14" i="2"/>
  <c r="O110" i="2"/>
  <c r="M230" i="2"/>
  <c r="P218" i="2"/>
  <c r="O246" i="2"/>
  <c r="Q242" i="2"/>
  <c r="I11" i="2"/>
  <c r="J246" i="2"/>
  <c r="O193" i="2"/>
  <c r="M188" i="2"/>
  <c r="Q182" i="2"/>
  <c r="K208" i="2"/>
  <c r="O185" i="2"/>
  <c r="M48" i="2"/>
  <c r="G236" i="2"/>
  <c r="O54" i="2"/>
  <c r="G91" i="2"/>
  <c r="G148" i="2"/>
  <c r="U51" i="2"/>
  <c r="U63" i="2" s="1"/>
  <c r="S19" i="1" s="1"/>
  <c r="H80" i="2"/>
  <c r="F28" i="1" s="1"/>
  <c r="J40" i="2"/>
  <c r="Z39" i="2"/>
  <c r="R40" i="2"/>
  <c r="P39" i="2"/>
  <c r="L39" i="2"/>
  <c r="Z40" i="2"/>
  <c r="F5" i="2"/>
  <c r="X39" i="2"/>
  <c r="P40" i="2"/>
  <c r="H40" i="2"/>
  <c r="H39" i="2"/>
  <c r="R39" i="2"/>
  <c r="F6" i="2"/>
  <c r="F40" i="2"/>
  <c r="X40" i="2"/>
  <c r="L40" i="2"/>
  <c r="F39" i="2"/>
  <c r="J39" i="2"/>
  <c r="N39" i="2"/>
  <c r="N40" i="2"/>
  <c r="Z56" i="2"/>
  <c r="N56" i="2"/>
  <c r="P56" i="2"/>
  <c r="F56" i="2"/>
  <c r="J56" i="2"/>
  <c r="L56" i="2"/>
  <c r="R56" i="2"/>
  <c r="H56" i="2"/>
  <c r="X56" i="2"/>
  <c r="F22" i="2"/>
  <c r="F20" i="2"/>
  <c r="N55" i="2"/>
  <c r="J54" i="2"/>
  <c r="F21" i="2"/>
  <c r="N54" i="2"/>
  <c r="L54" i="2"/>
  <c r="H55" i="2"/>
  <c r="X55" i="2"/>
  <c r="P55" i="2"/>
  <c r="H54" i="2"/>
  <c r="Z54" i="2"/>
  <c r="X54" i="2"/>
  <c r="J55" i="2"/>
  <c r="R54" i="2"/>
  <c r="F55" i="2"/>
  <c r="F54" i="2"/>
  <c r="L55" i="2"/>
  <c r="R55" i="2"/>
  <c r="Z55" i="2"/>
  <c r="P54" i="2"/>
  <c r="F53" i="2"/>
  <c r="P53" i="2"/>
  <c r="N53" i="2"/>
  <c r="J53" i="2"/>
  <c r="L53" i="2"/>
  <c r="H53" i="2"/>
  <c r="Z53" i="2"/>
  <c r="F19" i="2"/>
  <c r="R53" i="2"/>
  <c r="X53" i="2"/>
  <c r="CJ8" i="6"/>
  <c r="CJ11" i="6" s="1"/>
  <c r="CJ9" i="6"/>
  <c r="CJ10" i="6" s="1"/>
  <c r="CJ9" i="8"/>
  <c r="CJ10" i="8" s="1"/>
  <c r="CJ8" i="8"/>
  <c r="CJ11" i="8" s="1"/>
  <c r="R52" i="2"/>
  <c r="Z52" i="2"/>
  <c r="H52" i="2"/>
  <c r="P52" i="2"/>
  <c r="F52" i="2"/>
  <c r="F18" i="2"/>
  <c r="L52" i="2"/>
  <c r="X52" i="2"/>
  <c r="J52" i="2"/>
  <c r="N52" i="2"/>
  <c r="N51" i="2"/>
  <c r="J51" i="2"/>
  <c r="X51" i="2"/>
  <c r="L51" i="2"/>
  <c r="F17" i="2"/>
  <c r="F51" i="2"/>
  <c r="P51" i="2"/>
  <c r="H51" i="2"/>
  <c r="Z51" i="2"/>
  <c r="R51" i="2"/>
  <c r="N58" i="2"/>
  <c r="H58" i="2"/>
  <c r="X58" i="2"/>
  <c r="F24" i="2"/>
  <c r="J58" i="2"/>
  <c r="L58" i="2"/>
  <c r="R58" i="2"/>
  <c r="P58" i="2"/>
  <c r="F58" i="2"/>
  <c r="Z58" i="2"/>
  <c r="Z57" i="2"/>
  <c r="F57" i="2"/>
  <c r="P57" i="2"/>
  <c r="R57" i="2"/>
  <c r="L57" i="2"/>
  <c r="J57" i="2"/>
  <c r="F23" i="2"/>
  <c r="X57" i="2"/>
  <c r="H57" i="2"/>
  <c r="N57" i="2"/>
  <c r="N59" i="2"/>
  <c r="H59" i="2"/>
  <c r="X59" i="2"/>
  <c r="F25" i="2"/>
  <c r="J59" i="2"/>
  <c r="L59" i="2"/>
  <c r="R59" i="2"/>
  <c r="P59" i="2"/>
  <c r="F59" i="2"/>
  <c r="Z59" i="2"/>
  <c r="N47" i="2"/>
  <c r="P47" i="2"/>
  <c r="L47" i="2"/>
  <c r="F13" i="2"/>
  <c r="F47" i="2"/>
  <c r="Z47" i="2"/>
  <c r="J47" i="2"/>
  <c r="H47" i="2"/>
  <c r="R47" i="2"/>
  <c r="X47" i="2"/>
  <c r="J62" i="2"/>
  <c r="H62" i="2"/>
  <c r="F28" i="2"/>
  <c r="X62" i="2"/>
  <c r="L62" i="2"/>
  <c r="P62" i="2"/>
  <c r="N62" i="2"/>
  <c r="R62" i="2"/>
  <c r="F62" i="2"/>
  <c r="Z62" i="2"/>
  <c r="N46" i="2"/>
  <c r="P46" i="2"/>
  <c r="L46" i="2"/>
  <c r="F12" i="2"/>
  <c r="F46" i="2"/>
  <c r="Z46" i="2"/>
  <c r="J46" i="2"/>
  <c r="H46" i="2"/>
  <c r="R46" i="2"/>
  <c r="X46" i="2"/>
  <c r="X45" i="2"/>
  <c r="R45" i="2"/>
  <c r="H45" i="2"/>
  <c r="J45" i="2"/>
  <c r="Z45" i="2"/>
  <c r="F45" i="2"/>
  <c r="F11" i="2"/>
  <c r="L45" i="2"/>
  <c r="P45" i="2"/>
  <c r="N45" i="2"/>
  <c r="J61" i="2"/>
  <c r="H61" i="2"/>
  <c r="F27" i="2"/>
  <c r="X61" i="2"/>
  <c r="L61" i="2"/>
  <c r="P61" i="2"/>
  <c r="N61" i="2"/>
  <c r="R61" i="2"/>
  <c r="F61" i="2"/>
  <c r="Z61" i="2"/>
  <c r="Z60" i="2"/>
  <c r="F60" i="2"/>
  <c r="R60" i="2"/>
  <c r="N60" i="2"/>
  <c r="P60" i="2"/>
  <c r="L60" i="2"/>
  <c r="X60" i="2"/>
  <c r="F26" i="2"/>
  <c r="H60" i="2"/>
  <c r="J60" i="2"/>
  <c r="CJ1" i="3"/>
  <c r="AK1" i="3"/>
  <c r="BB1" i="3"/>
  <c r="BS1" i="3"/>
  <c r="Y47" i="8"/>
  <c r="S49" i="8"/>
  <c r="S47" i="6"/>
  <c r="U49" i="6"/>
  <c r="AA49" i="6"/>
  <c r="AI49" i="6"/>
  <c r="AA47" i="8"/>
  <c r="S51" i="8"/>
  <c r="B49" i="6"/>
  <c r="S51" i="6"/>
  <c r="B47" i="6"/>
  <c r="AA51" i="8"/>
  <c r="AC51" i="6"/>
  <c r="Y49" i="8"/>
  <c r="U51" i="8"/>
  <c r="U49" i="8"/>
  <c r="U47" i="6"/>
  <c r="B51" i="8"/>
  <c r="AK49" i="8"/>
  <c r="W49" i="8"/>
  <c r="AC51" i="8"/>
  <c r="AI51" i="6"/>
  <c r="Y49" i="6"/>
  <c r="AA51" i="6"/>
  <c r="AK47" i="6"/>
  <c r="U51" i="6"/>
  <c r="Y47" i="6"/>
  <c r="Q47" i="6"/>
  <c r="AC47" i="6"/>
  <c r="Q51" i="6"/>
  <c r="W47" i="6"/>
  <c r="S47" i="8"/>
  <c r="AI47" i="6"/>
  <c r="B51" i="6"/>
  <c r="W49" i="6"/>
  <c r="Q51" i="8"/>
  <c r="AK47" i="8"/>
  <c r="AK51" i="6"/>
  <c r="AC49" i="6"/>
  <c r="AK51" i="8"/>
  <c r="AA47" i="6"/>
  <c r="Q49" i="8"/>
  <c r="W51" i="6"/>
  <c r="U47" i="8"/>
  <c r="AK49" i="6"/>
  <c r="AI47" i="8"/>
  <c r="AI49" i="8"/>
  <c r="Y51" i="8"/>
  <c r="W51" i="8"/>
  <c r="AA49" i="8"/>
  <c r="S49" i="6"/>
  <c r="Y51" i="6"/>
  <c r="AI51" i="8"/>
  <c r="Q49" i="6"/>
  <c r="B49" i="8"/>
  <c r="B47" i="8"/>
  <c r="Q47" i="8"/>
  <c r="AC47" i="8"/>
  <c r="W47" i="8"/>
  <c r="AC49" i="8"/>
  <c r="F16" i="2" a="1"/>
  <c r="R44" i="2" a="1"/>
  <c r="CF8" i="3"/>
  <c r="AJ25" i="3"/>
  <c r="BA38" i="3"/>
  <c r="BA28" i="3"/>
  <c r="F49" i="2" a="1"/>
  <c r="X43" i="2" a="1"/>
  <c r="N42" i="2" a="1"/>
  <c r="P49" i="2" a="1"/>
  <c r="R48" i="2" a="1"/>
  <c r="BA6" i="3"/>
  <c r="R49" i="2" a="1"/>
  <c r="AJ5" i="3"/>
  <c r="AJ15" i="3"/>
  <c r="BA9" i="3"/>
  <c r="BA33" i="3"/>
  <c r="AJ26" i="3"/>
  <c r="AJ14" i="3"/>
  <c r="BA20" i="3"/>
  <c r="F8" i="2" a="1"/>
  <c r="R42" i="2" a="1"/>
  <c r="L49" i="2" a="1"/>
  <c r="J49" i="2" a="1"/>
  <c r="AJ8" i="3"/>
  <c r="L44" i="2" a="1"/>
  <c r="F14" i="2" a="1"/>
  <c r="AJ33" i="3"/>
  <c r="Z42" i="2" a="1"/>
  <c r="P42" i="2" a="1"/>
  <c r="AJ39" i="3"/>
  <c r="BA24" i="3"/>
  <c r="AJ22" i="3"/>
  <c r="F9" i="2" a="1"/>
  <c r="J42" i="2" a="1"/>
  <c r="Z43" i="2" a="1"/>
  <c r="BO8" i="3"/>
  <c r="BA16" i="3"/>
  <c r="BA31" i="3"/>
  <c r="P50" i="2" a="1"/>
  <c r="X50" i="2" a="1"/>
  <c r="BA19" i="3"/>
  <c r="F44" i="2" a="1"/>
  <c r="AJ38" i="3"/>
  <c r="BA25" i="3"/>
  <c r="H48" i="2" a="1"/>
  <c r="X48" i="2" a="1"/>
  <c r="L48" i="2" a="1"/>
  <c r="BA17" i="3"/>
  <c r="F42" i="2" a="1"/>
  <c r="BA40" i="3"/>
  <c r="BA7" i="3"/>
  <c r="Z49" i="2" a="1"/>
  <c r="BA36" i="3"/>
  <c r="BA8" i="3"/>
  <c r="AZ10" i="3"/>
  <c r="H49" i="2" a="1"/>
  <c r="AJ40" i="3"/>
  <c r="AJ30" i="3"/>
  <c r="N50" i="2" a="1"/>
  <c r="L50" i="2" a="1"/>
  <c r="AJ10" i="3"/>
  <c r="BR5" i="3"/>
  <c r="X44" i="2" a="1"/>
  <c r="N49" i="2" a="1"/>
  <c r="BN7" i="3"/>
  <c r="BN8" i="3" s="1"/>
  <c r="BN9" i="3" s="1"/>
  <c r="BN10" i="3"/>
  <c r="AJ34" i="3"/>
  <c r="AJ32" i="3"/>
  <c r="AJ24" i="3"/>
  <c r="CI5" i="3"/>
  <c r="AG10" i="3"/>
  <c r="AJ7" i="3"/>
  <c r="BA10" i="3"/>
  <c r="CE10" i="3"/>
  <c r="AY10" i="3"/>
  <c r="BB10" i="3"/>
  <c r="N44" i="2" a="1"/>
  <c r="J44" i="2" a="1"/>
  <c r="AJ17" i="3"/>
  <c r="AJ35" i="3"/>
  <c r="BA14" i="3"/>
  <c r="X49" i="2" a="1"/>
  <c r="AK10" i="3"/>
  <c r="F15" i="2" a="1"/>
  <c r="AI10" i="3"/>
  <c r="CH6" i="3"/>
  <c r="AJ36" i="3"/>
  <c r="BQ6" i="3"/>
  <c r="BA34" i="3"/>
  <c r="AJ13" i="3"/>
  <c r="AJ19" i="3"/>
  <c r="AJ16" i="3"/>
  <c r="AJ20" i="3"/>
  <c r="AH10" i="3"/>
  <c r="AJ18" i="3"/>
  <c r="H42" i="2" a="1"/>
  <c r="N43" i="2" a="1"/>
  <c r="BA12" i="3"/>
  <c r="F43" i="2" a="1"/>
  <c r="L42" i="2" a="1"/>
  <c r="BA35" i="3"/>
  <c r="AJ27" i="3"/>
  <c r="BA29" i="3"/>
  <c r="AJ11" i="3"/>
  <c r="BA15" i="3"/>
  <c r="BA5" i="3"/>
  <c r="AX10" i="3"/>
  <c r="AJ23" i="3"/>
  <c r="CG6" i="3"/>
  <c r="CG7" i="3" s="1"/>
  <c r="CG8" i="3" s="1"/>
  <c r="BA21" i="3"/>
  <c r="J48" i="2" a="1"/>
  <c r="CD7" i="3"/>
  <c r="CD8" i="3" s="1"/>
  <c r="CD9" i="3" s="1"/>
  <c r="AJ12" i="3"/>
  <c r="Z48" i="2" a="1"/>
  <c r="N48" i="2" a="1"/>
  <c r="BA18" i="3"/>
  <c r="AW10" i="3"/>
  <c r="AJ37" i="3"/>
  <c r="J43" i="2" a="1"/>
  <c r="X42" i="2" a="1"/>
  <c r="AJ31" i="3"/>
  <c r="AJ21" i="3"/>
  <c r="P43" i="2" a="1"/>
  <c r="R50" i="2" a="1"/>
  <c r="CD10" i="3"/>
  <c r="BA39" i="3"/>
  <c r="BA32" i="3"/>
  <c r="H50" i="2" a="1"/>
  <c r="P44" i="2" a="1"/>
  <c r="AJ6" i="3"/>
  <c r="BA22" i="3"/>
  <c r="BP6" i="3"/>
  <c r="BP7" i="3" s="1"/>
  <c r="BP8" i="3" s="1"/>
  <c r="AE10" i="3"/>
  <c r="J50" i="2" a="1"/>
  <c r="F50" i="2" a="1"/>
  <c r="AF10" i="3"/>
  <c r="R43" i="2" a="1"/>
  <c r="BA13" i="3"/>
  <c r="H43" i="2" a="1"/>
  <c r="H44" i="2" a="1"/>
  <c r="Z44" i="2" a="1"/>
  <c r="AJ28" i="3"/>
  <c r="AJ29" i="3"/>
  <c r="F10" i="2" a="1"/>
  <c r="F48" i="2" a="1"/>
  <c r="BA27" i="3"/>
  <c r="BM7" i="3"/>
  <c r="BM8" i="3" s="1"/>
  <c r="BM9" i="3" s="1"/>
  <c r="BM10" i="3" s="1"/>
  <c r="L43" i="2" a="1"/>
  <c r="Z50" i="2" a="1"/>
  <c r="P48" i="2" a="1"/>
  <c r="BA23" i="3"/>
  <c r="BA11" i="3"/>
  <c r="BA37" i="3"/>
  <c r="BA30" i="3"/>
  <c r="AV10" i="3"/>
  <c r="BA26" i="3"/>
  <c r="M254" i="2" l="1"/>
  <c r="J53" i="1" s="1"/>
  <c r="I140" i="2"/>
  <c r="F39" i="1" s="1"/>
  <c r="J168" i="2"/>
  <c r="G42" i="1" s="1"/>
  <c r="G63" i="2"/>
  <c r="E19" i="1" s="1"/>
  <c r="O253" i="2"/>
  <c r="L52" i="1" s="1"/>
  <c r="P168" i="2"/>
  <c r="M42" i="1" s="1"/>
  <c r="K63" i="2"/>
  <c r="I19" i="1" s="1"/>
  <c r="F80" i="2"/>
  <c r="D28" i="1" s="1"/>
  <c r="G113" i="2"/>
  <c r="D37" i="1" s="1"/>
  <c r="J80" i="2"/>
  <c r="H28" i="1" s="1"/>
  <c r="P29" i="2"/>
  <c r="N9" i="1" s="1"/>
  <c r="P252" i="2"/>
  <c r="M51" i="1" s="1"/>
  <c r="E80" i="2"/>
  <c r="C28" i="1" s="1"/>
  <c r="K170" i="2"/>
  <c r="H44" i="1" s="1"/>
  <c r="H29" i="2"/>
  <c r="F9" i="1" s="1"/>
  <c r="O198" i="2"/>
  <c r="L47" i="1" s="1"/>
  <c r="N196" i="2"/>
  <c r="K45" i="1" s="1"/>
  <c r="O254" i="2"/>
  <c r="L53" i="1" s="1"/>
  <c r="L112" i="2"/>
  <c r="I36" i="1" s="1"/>
  <c r="M197" i="2"/>
  <c r="J46" i="1" s="1"/>
  <c r="K112" i="2"/>
  <c r="H36" i="1" s="1"/>
  <c r="M63" i="2"/>
  <c r="K19" i="1" s="1"/>
  <c r="I252" i="2"/>
  <c r="F51" i="1" s="1"/>
  <c r="I29" i="2"/>
  <c r="G9" i="1" s="1"/>
  <c r="W60" i="2"/>
  <c r="G29" i="2"/>
  <c r="E9" i="1" s="1"/>
  <c r="L196" i="2"/>
  <c r="I45" i="1" s="1"/>
  <c r="P140" i="2"/>
  <c r="M39" i="1" s="1"/>
  <c r="V8" i="2"/>
  <c r="O63" i="2"/>
  <c r="M19" i="1" s="1"/>
  <c r="J196" i="2"/>
  <c r="G45" i="1" s="1"/>
  <c r="M170" i="2"/>
  <c r="J44" i="1" s="1"/>
  <c r="G198" i="2"/>
  <c r="D47" i="1" s="1"/>
  <c r="K196" i="2"/>
  <c r="H45" i="1" s="1"/>
  <c r="O168" i="2"/>
  <c r="L42" i="1" s="1"/>
  <c r="M196" i="2"/>
  <c r="J45" i="1" s="1"/>
  <c r="M141" i="2"/>
  <c r="J40" i="1" s="1"/>
  <c r="J29" i="2"/>
  <c r="H9" i="1" s="1"/>
  <c r="G142" i="2"/>
  <c r="D41" i="1" s="1"/>
  <c r="U29" i="2"/>
  <c r="S9" i="1" s="1"/>
  <c r="O140" i="2"/>
  <c r="L39" i="1" s="1"/>
  <c r="O169" i="2"/>
  <c r="L43" i="1" s="1"/>
  <c r="I168" i="2"/>
  <c r="F42" i="1" s="1"/>
  <c r="Q140" i="2"/>
  <c r="N39" i="1" s="1"/>
  <c r="M226" i="2"/>
  <c r="J50" i="1" s="1"/>
  <c r="H140" i="2"/>
  <c r="E39" i="1" s="1"/>
  <c r="Q63" i="2"/>
  <c r="O19" i="1" s="1"/>
  <c r="K254" i="2"/>
  <c r="H53" i="1" s="1"/>
  <c r="G252" i="2"/>
  <c r="D51" i="1" s="1"/>
  <c r="H196" i="2"/>
  <c r="E45" i="1" s="1"/>
  <c r="M252" i="2"/>
  <c r="J51" i="1" s="1"/>
  <c r="M113" i="2"/>
  <c r="J37" i="1" s="1"/>
  <c r="O226" i="2"/>
  <c r="L50" i="1" s="1"/>
  <c r="G169" i="2"/>
  <c r="D43" i="1" s="1"/>
  <c r="M112" i="2"/>
  <c r="J36" i="1" s="1"/>
  <c r="M224" i="2"/>
  <c r="J48" i="1" s="1"/>
  <c r="N112" i="2"/>
  <c r="K36" i="1" s="1"/>
  <c r="P112" i="2"/>
  <c r="M36" i="1" s="1"/>
  <c r="P224" i="2"/>
  <c r="M48" i="1" s="1"/>
  <c r="O142" i="2"/>
  <c r="L41" i="1" s="1"/>
  <c r="S29" i="2"/>
  <c r="Q9" i="1" s="1"/>
  <c r="T29" i="2"/>
  <c r="R9" i="1" s="1"/>
  <c r="K169" i="2"/>
  <c r="H43" i="1" s="1"/>
  <c r="M80" i="2"/>
  <c r="K28" i="1" s="1"/>
  <c r="G168" i="2"/>
  <c r="D42" i="1" s="1"/>
  <c r="Q225" i="2"/>
  <c r="N49" i="1" s="1"/>
  <c r="H112" i="2"/>
  <c r="E36" i="1" s="1"/>
  <c r="AA63" i="2"/>
  <c r="Y19" i="1" s="1"/>
  <c r="N140" i="2"/>
  <c r="K39" i="1" s="1"/>
  <c r="M140" i="2"/>
  <c r="J39" i="1" s="1"/>
  <c r="Q141" i="2"/>
  <c r="N40" i="1" s="1"/>
  <c r="G224" i="2"/>
  <c r="D48" i="1" s="1"/>
  <c r="Q29" i="2"/>
  <c r="O9" i="1" s="1"/>
  <c r="Q198" i="2"/>
  <c r="N47" i="1" s="1"/>
  <c r="W54" i="2"/>
  <c r="Q197" i="2"/>
  <c r="N46" i="1" s="1"/>
  <c r="V26" i="2"/>
  <c r="M198" i="2"/>
  <c r="J47" i="1" s="1"/>
  <c r="R196" i="2"/>
  <c r="O45" i="1" s="1"/>
  <c r="W48" i="2"/>
  <c r="V11" i="2"/>
  <c r="L80" i="2"/>
  <c r="J28" i="1" s="1"/>
  <c r="P196" i="2"/>
  <c r="M45" i="1" s="1"/>
  <c r="K141" i="2"/>
  <c r="H40" i="1" s="1"/>
  <c r="O225" i="2"/>
  <c r="L49" i="1" s="1"/>
  <c r="K80" i="2"/>
  <c r="I28" i="1" s="1"/>
  <c r="L140" i="2"/>
  <c r="I39" i="1" s="1"/>
  <c r="K11" i="2"/>
  <c r="O113" i="2"/>
  <c r="L37" i="1" s="1"/>
  <c r="M29" i="2"/>
  <c r="K9" i="1" s="1"/>
  <c r="Q169" i="2"/>
  <c r="N43" i="1" s="1"/>
  <c r="G140" i="2"/>
  <c r="D39" i="1" s="1"/>
  <c r="V63" i="2"/>
  <c r="T19" i="1" s="1"/>
  <c r="G253" i="2"/>
  <c r="D52" i="1" s="1"/>
  <c r="K198" i="2"/>
  <c r="H47" i="1" s="1"/>
  <c r="K168" i="2"/>
  <c r="H42" i="1" s="1"/>
  <c r="O80" i="2"/>
  <c r="M28" i="1" s="1"/>
  <c r="K225" i="2"/>
  <c r="H49" i="1" s="1"/>
  <c r="Q112" i="2"/>
  <c r="N36" i="1" s="1"/>
  <c r="N168" i="2"/>
  <c r="K42" i="1" s="1"/>
  <c r="R252" i="2"/>
  <c r="O51" i="1" s="1"/>
  <c r="J140" i="2"/>
  <c r="G39" i="1" s="1"/>
  <c r="L29" i="2"/>
  <c r="J9" i="1" s="1"/>
  <c r="Y63" i="2"/>
  <c r="W19" i="1" s="1"/>
  <c r="O252" i="2"/>
  <c r="L51" i="1" s="1"/>
  <c r="H224" i="2"/>
  <c r="E48" i="1" s="1"/>
  <c r="G226" i="2"/>
  <c r="D50" i="1" s="1"/>
  <c r="N252" i="2"/>
  <c r="K51" i="1" s="1"/>
  <c r="I80" i="2"/>
  <c r="G28" i="1" s="1"/>
  <c r="G114" i="2"/>
  <c r="D38" i="1" s="1"/>
  <c r="Q142" i="2"/>
  <c r="N41" i="1" s="1"/>
  <c r="J252" i="2"/>
  <c r="G51" i="1" s="1"/>
  <c r="Q226" i="2"/>
  <c r="N50" i="1" s="1"/>
  <c r="O196" i="2"/>
  <c r="L45" i="1" s="1"/>
  <c r="I63" i="2"/>
  <c r="G19" i="1" s="1"/>
  <c r="K197" i="2"/>
  <c r="H46" i="1" s="1"/>
  <c r="M169" i="2"/>
  <c r="J43" i="1" s="1"/>
  <c r="N80" i="2"/>
  <c r="L28" i="1" s="1"/>
  <c r="O114" i="2"/>
  <c r="L38" i="1" s="1"/>
  <c r="K114" i="2"/>
  <c r="H38" i="1" s="1"/>
  <c r="G225" i="2"/>
  <c r="D49" i="1" s="1"/>
  <c r="Q254" i="2"/>
  <c r="N53" i="1" s="1"/>
  <c r="R112" i="2"/>
  <c r="O36" i="1" s="1"/>
  <c r="K140" i="2"/>
  <c r="H39" i="1" s="1"/>
  <c r="O197" i="2"/>
  <c r="L46" i="1" s="1"/>
  <c r="H168" i="2"/>
  <c r="E42" i="1" s="1"/>
  <c r="M168" i="2"/>
  <c r="J42" i="1" s="1"/>
  <c r="J54" i="1" s="1"/>
  <c r="H252" i="2"/>
  <c r="E51" i="1" s="1"/>
  <c r="K226" i="2"/>
  <c r="H50" i="1" s="1"/>
  <c r="K113" i="2"/>
  <c r="H37" i="1" s="1"/>
  <c r="I112" i="2"/>
  <c r="F36" i="1" s="1"/>
  <c r="F54" i="1" s="1"/>
  <c r="J224" i="2"/>
  <c r="G48" i="1" s="1"/>
  <c r="W39" i="2"/>
  <c r="K252" i="2"/>
  <c r="H51" i="1" s="1"/>
  <c r="O224" i="2"/>
  <c r="L48" i="1" s="1"/>
  <c r="G112" i="2"/>
  <c r="D36" i="1" s="1"/>
  <c r="M142" i="2"/>
  <c r="J41" i="1" s="1"/>
  <c r="G197" i="2"/>
  <c r="D46" i="1" s="1"/>
  <c r="R29" i="2"/>
  <c r="P9" i="1" s="1"/>
  <c r="M253" i="2"/>
  <c r="J52" i="1" s="1"/>
  <c r="G254" i="2"/>
  <c r="D53" i="1" s="1"/>
  <c r="G141" i="2"/>
  <c r="D40" i="1" s="1"/>
  <c r="G170" i="2"/>
  <c r="D44" i="1" s="1"/>
  <c r="L224" i="2"/>
  <c r="I48" i="1" s="1"/>
  <c r="K253" i="2"/>
  <c r="H52" i="1" s="1"/>
  <c r="L168" i="2"/>
  <c r="I42" i="1" s="1"/>
  <c r="V23" i="2"/>
  <c r="I196" i="2"/>
  <c r="F45" i="1" s="1"/>
  <c r="J112" i="2"/>
  <c r="G36" i="1" s="1"/>
  <c r="O141" i="2"/>
  <c r="L40" i="1" s="1"/>
  <c r="M114" i="2"/>
  <c r="J38" i="1" s="1"/>
  <c r="S63" i="2"/>
  <c r="Q19" i="1" s="1"/>
  <c r="Q114" i="2"/>
  <c r="N38" i="1" s="1"/>
  <c r="V17" i="2"/>
  <c r="R140" i="2"/>
  <c r="O39" i="1" s="1"/>
  <c r="Q170" i="2"/>
  <c r="N44" i="1" s="1"/>
  <c r="Q253" i="2"/>
  <c r="N52" i="1" s="1"/>
  <c r="K14" i="2"/>
  <c r="Q224" i="2"/>
  <c r="N48" i="1" s="1"/>
  <c r="Q168" i="2"/>
  <c r="N42" i="1" s="1"/>
  <c r="R224" i="2"/>
  <c r="O48" i="1" s="1"/>
  <c r="R168" i="2"/>
  <c r="O42" i="1" s="1"/>
  <c r="Q196" i="2"/>
  <c r="N45" i="1" s="1"/>
  <c r="K26" i="2"/>
  <c r="K8" i="2"/>
  <c r="W42" i="2"/>
  <c r="Q113" i="2"/>
  <c r="N37" i="1" s="1"/>
  <c r="Q252" i="2"/>
  <c r="N51" i="1" s="1"/>
  <c r="W45" i="2"/>
  <c r="W51" i="2"/>
  <c r="V5" i="2"/>
  <c r="N224" i="2"/>
  <c r="K48" i="1" s="1"/>
  <c r="O112" i="2"/>
  <c r="L36" i="1" s="1"/>
  <c r="L54" i="1" s="1"/>
  <c r="K23" i="2"/>
  <c r="L48" i="2"/>
  <c r="H49" i="2"/>
  <c r="R48" i="2"/>
  <c r="P49" i="2"/>
  <c r="F49" i="2"/>
  <c r="N48" i="2"/>
  <c r="R49" i="2"/>
  <c r="H48" i="2"/>
  <c r="J49" i="2"/>
  <c r="P48" i="2"/>
  <c r="F14" i="2"/>
  <c r="X48" i="2"/>
  <c r="N49" i="2"/>
  <c r="X49" i="2"/>
  <c r="Z48" i="2"/>
  <c r="F48" i="2"/>
  <c r="F15" i="2"/>
  <c r="F30" i="2" s="1"/>
  <c r="D10" i="1" s="1"/>
  <c r="Z49" i="2"/>
  <c r="J48" i="2"/>
  <c r="L49" i="2"/>
  <c r="R44" i="2"/>
  <c r="L44" i="2"/>
  <c r="F44" i="2"/>
  <c r="X44" i="2"/>
  <c r="F10" i="2"/>
  <c r="P44" i="2"/>
  <c r="J44" i="2"/>
  <c r="N44" i="2"/>
  <c r="Z44" i="2"/>
  <c r="H44" i="2"/>
  <c r="Z50" i="2"/>
  <c r="F16" i="2"/>
  <c r="X50" i="2"/>
  <c r="P50" i="2"/>
  <c r="H50" i="2"/>
  <c r="R50" i="2"/>
  <c r="L50" i="2"/>
  <c r="L65" i="2" s="1"/>
  <c r="J21" i="1" s="1"/>
  <c r="N50" i="2"/>
  <c r="F50" i="2"/>
  <c r="J50" i="2"/>
  <c r="R43" i="2"/>
  <c r="L43" i="2"/>
  <c r="J42" i="2"/>
  <c r="F9" i="2"/>
  <c r="P43" i="2"/>
  <c r="L42" i="2"/>
  <c r="Z43" i="2"/>
  <c r="F42" i="2"/>
  <c r="X42" i="2"/>
  <c r="X63" i="2" s="1"/>
  <c r="V19" i="1" s="1"/>
  <c r="J43" i="2"/>
  <c r="H43" i="2"/>
  <c r="R42" i="2"/>
  <c r="N42" i="2"/>
  <c r="X43" i="2"/>
  <c r="F43" i="2"/>
  <c r="F8" i="2"/>
  <c r="P42" i="2"/>
  <c r="Z42" i="2"/>
  <c r="N43" i="2"/>
  <c r="N64" i="2" s="1"/>
  <c r="L20" i="1" s="1"/>
  <c r="H42" i="2"/>
  <c r="H63" i="2" s="1"/>
  <c r="F19" i="1" s="1"/>
  <c r="AF51" i="3"/>
  <c r="AF54" i="3" s="1"/>
  <c r="AF50" i="3"/>
  <c r="AF53" i="3" s="1"/>
  <c r="AJ50" i="3"/>
  <c r="AJ53" i="3" s="1"/>
  <c r="AJ51" i="3"/>
  <c r="AJ54" i="3" s="1"/>
  <c r="AE50" i="3"/>
  <c r="AE51" i="3"/>
  <c r="AE54" i="3" s="1"/>
  <c r="AH51" i="3"/>
  <c r="AH54" i="3" s="1"/>
  <c r="AH50" i="3"/>
  <c r="AH53" i="3" s="1"/>
  <c r="AI50" i="3"/>
  <c r="AI53" i="3" s="1"/>
  <c r="AI51" i="3"/>
  <c r="AI54" i="3" s="1"/>
  <c r="AG51" i="3"/>
  <c r="AG54" i="3" s="1"/>
  <c r="AG50" i="3"/>
  <c r="AG53" i="3" s="1"/>
  <c r="BC1" i="3"/>
  <c r="AL1" i="3"/>
  <c r="CK1" i="3"/>
  <c r="BT1" i="3"/>
  <c r="BO9" i="3"/>
  <c r="BO10" i="3" s="1"/>
  <c r="AK21" i="3"/>
  <c r="AK7" i="3"/>
  <c r="AK38" i="3"/>
  <c r="BB15" i="3"/>
  <c r="AK33" i="3"/>
  <c r="BB27" i="3"/>
  <c r="BB13" i="3"/>
  <c r="BO11" i="3"/>
  <c r="BB31" i="3"/>
  <c r="BB8" i="3"/>
  <c r="BB35" i="3"/>
  <c r="AK29" i="3"/>
  <c r="BB19" i="3"/>
  <c r="BB21" i="3"/>
  <c r="BB40" i="3"/>
  <c r="BB24" i="3"/>
  <c r="BB38" i="3"/>
  <c r="AK34" i="3"/>
  <c r="AK13" i="3"/>
  <c r="BB6" i="3"/>
  <c r="AK39" i="3"/>
  <c r="AK25" i="3"/>
  <c r="BB36" i="3"/>
  <c r="AK30" i="3"/>
  <c r="BB39" i="3"/>
  <c r="BB9" i="3"/>
  <c r="BB12" i="3"/>
  <c r="BQ7" i="3"/>
  <c r="AK14" i="3"/>
  <c r="CJ5" i="3"/>
  <c r="BB18" i="3"/>
  <c r="CI6" i="3"/>
  <c r="AK22" i="3"/>
  <c r="AK26" i="3"/>
  <c r="AK6" i="3"/>
  <c r="BB28" i="3"/>
  <c r="BB11" i="3"/>
  <c r="BN11" i="3"/>
  <c r="AK18" i="3"/>
  <c r="BB14" i="3"/>
  <c r="BP9" i="3"/>
  <c r="AK36" i="3"/>
  <c r="CF9" i="3"/>
  <c r="AK9" i="3"/>
  <c r="AK19" i="3"/>
  <c r="AK40" i="3"/>
  <c r="BB16" i="3"/>
  <c r="BB7" i="3"/>
  <c r="AK15" i="3"/>
  <c r="BB30" i="3"/>
  <c r="BB26" i="3"/>
  <c r="BB25" i="3"/>
  <c r="BB32" i="3"/>
  <c r="AK24" i="3"/>
  <c r="AK32" i="3"/>
  <c r="AK20" i="3"/>
  <c r="BB33" i="3"/>
  <c r="BB29" i="3"/>
  <c r="BB37" i="3"/>
  <c r="AK11" i="3"/>
  <c r="BB20" i="3"/>
  <c r="AK27" i="3"/>
  <c r="BB23" i="3"/>
  <c r="CD11" i="3"/>
  <c r="BM11" i="3"/>
  <c r="CH7" i="3"/>
  <c r="AK37" i="3"/>
  <c r="AK16" i="3"/>
  <c r="CG9" i="3"/>
  <c r="AK12" i="3"/>
  <c r="BR6" i="3"/>
  <c r="BB22" i="3"/>
  <c r="AK28" i="3"/>
  <c r="BB17" i="3"/>
  <c r="BS5" i="3"/>
  <c r="AK8" i="3"/>
  <c r="CE11" i="3"/>
  <c r="BB34" i="3"/>
  <c r="AK5" i="3"/>
  <c r="AK31" i="3"/>
  <c r="AK23" i="3"/>
  <c r="AK17" i="3"/>
  <c r="BB5" i="3"/>
  <c r="AK35" i="3"/>
  <c r="H64" i="2" l="1"/>
  <c r="F20" i="1" s="1"/>
  <c r="R64" i="2"/>
  <c r="P20" i="1" s="1"/>
  <c r="X64" i="2"/>
  <c r="V20" i="1" s="1"/>
  <c r="O54" i="1"/>
  <c r="I54" i="1"/>
  <c r="R65" i="2"/>
  <c r="P21" i="1" s="1"/>
  <c r="L64" i="2"/>
  <c r="J20" i="1" s="1"/>
  <c r="J56" i="1"/>
  <c r="H56" i="1"/>
  <c r="F29" i="2"/>
  <c r="D9" i="1" s="1"/>
  <c r="J65" i="2"/>
  <c r="H21" i="1" s="1"/>
  <c r="R63" i="2"/>
  <c r="P19" i="1" s="1"/>
  <c r="L63" i="2"/>
  <c r="J19" i="1" s="1"/>
  <c r="H65" i="2"/>
  <c r="F21" i="1" s="1"/>
  <c r="L56" i="1"/>
  <c r="D55" i="1"/>
  <c r="K54" i="1"/>
  <c r="Z65" i="2"/>
  <c r="X21" i="1" s="1"/>
  <c r="V29" i="2"/>
  <c r="T9" i="1" s="1"/>
  <c r="K29" i="2"/>
  <c r="I9" i="1" s="1"/>
  <c r="L55" i="1"/>
  <c r="H54" i="1"/>
  <c r="G54" i="1"/>
  <c r="J55" i="1"/>
  <c r="N55" i="1"/>
  <c r="M54" i="1"/>
  <c r="E54" i="1"/>
  <c r="N56" i="1"/>
  <c r="D54" i="1"/>
  <c r="D56" i="1"/>
  <c r="H55" i="1"/>
  <c r="N54" i="1"/>
  <c r="W63" i="2"/>
  <c r="U19" i="1" s="1"/>
  <c r="P65" i="2"/>
  <c r="N21" i="1" s="1"/>
  <c r="P64" i="2"/>
  <c r="N20" i="1" s="1"/>
  <c r="F31" i="2"/>
  <c r="D11" i="1" s="1"/>
  <c r="F65" i="2"/>
  <c r="D21" i="1" s="1"/>
  <c r="Z63" i="2"/>
  <c r="X19" i="1" s="1"/>
  <c r="F63" i="2"/>
  <c r="D19" i="1" s="1"/>
  <c r="N63" i="2"/>
  <c r="L19" i="1" s="1"/>
  <c r="J64" i="2"/>
  <c r="H20" i="1" s="1"/>
  <c r="F64" i="2"/>
  <c r="D20" i="1" s="1"/>
  <c r="X65" i="2"/>
  <c r="V21" i="1" s="1"/>
  <c r="Z64" i="2"/>
  <c r="X20" i="1" s="1"/>
  <c r="N65" i="2"/>
  <c r="L21" i="1" s="1"/>
  <c r="P63" i="2"/>
  <c r="N19" i="1" s="1"/>
  <c r="J63" i="2"/>
  <c r="H19" i="1" s="1"/>
  <c r="AK50" i="3"/>
  <c r="AK53" i="3" s="1"/>
  <c r="AK51" i="3"/>
  <c r="AK54" i="3" s="1"/>
  <c r="AM1" i="3"/>
  <c r="BU1" i="3"/>
  <c r="BD1" i="3"/>
  <c r="AE56" i="3"/>
  <c r="AE53" i="3"/>
  <c r="CL1" i="3"/>
  <c r="CG10" i="3"/>
  <c r="CG11" i="3" s="1"/>
  <c r="AL40" i="3"/>
  <c r="BC26" i="3"/>
  <c r="AL25" i="3"/>
  <c r="BC16" i="3"/>
  <c r="BC22" i="3"/>
  <c r="BC17" i="3"/>
  <c r="BC31" i="3"/>
  <c r="BT5" i="3"/>
  <c r="BR7" i="3"/>
  <c r="AL30" i="3"/>
  <c r="AL27" i="3"/>
  <c r="AL17" i="3"/>
  <c r="BC25" i="3"/>
  <c r="AL34" i="3"/>
  <c r="BP10" i="3"/>
  <c r="BC12" i="3"/>
  <c r="CH8" i="3"/>
  <c r="BM12" i="3"/>
  <c r="BC10" i="3"/>
  <c r="BC24" i="3"/>
  <c r="CI7" i="3"/>
  <c r="AL19" i="3"/>
  <c r="BC34" i="3"/>
  <c r="AL28" i="3"/>
  <c r="AL33" i="3"/>
  <c r="BC38" i="3"/>
  <c r="CF10" i="3"/>
  <c r="CF11" i="3" s="1"/>
  <c r="BC30" i="3"/>
  <c r="BC39" i="3"/>
  <c r="CK5" i="3"/>
  <c r="AL26" i="3"/>
  <c r="CE12" i="3"/>
  <c r="BC6" i="3"/>
  <c r="BO12" i="3"/>
  <c r="AL35" i="3"/>
  <c r="BS6" i="3"/>
  <c r="AL22" i="3"/>
  <c r="BN12" i="3"/>
  <c r="BQ8" i="3"/>
  <c r="AL6" i="3"/>
  <c r="AL15" i="3"/>
  <c r="BC18" i="3"/>
  <c r="AL11" i="3"/>
  <c r="BC21" i="3"/>
  <c r="BC19" i="3"/>
  <c r="BC27" i="3"/>
  <c r="BC40" i="3"/>
  <c r="AL5" i="3"/>
  <c r="CJ6" i="3"/>
  <c r="CJ7" i="3" s="1"/>
  <c r="AL14" i="3"/>
  <c r="CD12" i="3"/>
  <c r="AL37" i="3"/>
  <c r="AL21" i="3"/>
  <c r="AL23" i="3"/>
  <c r="BC15" i="3"/>
  <c r="AL20" i="3"/>
  <c r="AL16" i="3"/>
  <c r="BC20" i="3"/>
  <c r="AL7" i="3"/>
  <c r="CG12" i="3"/>
  <c r="BC13" i="3"/>
  <c r="BC37" i="3"/>
  <c r="AL39" i="3"/>
  <c r="BC29" i="3"/>
  <c r="BC5" i="3"/>
  <c r="BC23" i="3"/>
  <c r="AL12" i="3"/>
  <c r="AL32" i="3"/>
  <c r="AL18" i="3"/>
  <c r="BC7" i="3"/>
  <c r="AL10" i="3"/>
  <c r="AL24" i="3"/>
  <c r="BC28" i="3"/>
  <c r="BC8" i="3"/>
  <c r="BC36" i="3"/>
  <c r="BC33" i="3"/>
  <c r="CF12" i="3"/>
  <c r="BC32" i="3"/>
  <c r="AL13" i="3"/>
  <c r="AL9" i="3"/>
  <c r="AL29" i="3"/>
  <c r="AL38" i="3"/>
  <c r="BC11" i="3"/>
  <c r="BC14" i="3"/>
  <c r="AL8" i="3"/>
  <c r="AL36" i="3"/>
  <c r="BC35" i="3"/>
  <c r="AL31" i="3"/>
  <c r="BC9" i="3"/>
  <c r="AL50" i="3" l="1"/>
  <c r="AL53" i="3" s="1"/>
  <c r="AL51" i="3"/>
  <c r="AL54" i="3" s="1"/>
  <c r="AN1" i="3"/>
  <c r="CM1" i="3"/>
  <c r="BV1" i="3"/>
  <c r="BE1" i="3"/>
  <c r="CK6" i="3"/>
  <c r="BD39" i="3"/>
  <c r="CJ8" i="3"/>
  <c r="CG13" i="3"/>
  <c r="BD19" i="3"/>
  <c r="BD8" i="3"/>
  <c r="AM14" i="3"/>
  <c r="AM24" i="3"/>
  <c r="BD28" i="3"/>
  <c r="AM34" i="3"/>
  <c r="AM39" i="3"/>
  <c r="CD13" i="3"/>
  <c r="AM18" i="3"/>
  <c r="BD33" i="3"/>
  <c r="BD15" i="3"/>
  <c r="CL5" i="3"/>
  <c r="BD6" i="3"/>
  <c r="BD36" i="3"/>
  <c r="AM27" i="3"/>
  <c r="BD38" i="3"/>
  <c r="AM37" i="3"/>
  <c r="AM29" i="3"/>
  <c r="AM11" i="3"/>
  <c r="BD14" i="3"/>
  <c r="CI8" i="3"/>
  <c r="BD26" i="3"/>
  <c r="AM32" i="3"/>
  <c r="BP11" i="3"/>
  <c r="BP12" i="3" s="1"/>
  <c r="BD37" i="3"/>
  <c r="BD35" i="3"/>
  <c r="BD30" i="3"/>
  <c r="AM8" i="3"/>
  <c r="AM31" i="3"/>
  <c r="AM13" i="3"/>
  <c r="AM6" i="3"/>
  <c r="AM36" i="3"/>
  <c r="CF13" i="3"/>
  <c r="BD22" i="3"/>
  <c r="BO13" i="3"/>
  <c r="AM28" i="3"/>
  <c r="BD9" i="3"/>
  <c r="BD31" i="3"/>
  <c r="AM40" i="3"/>
  <c r="AM33" i="3"/>
  <c r="BD21" i="3"/>
  <c r="BD23" i="3"/>
  <c r="AM22" i="3"/>
  <c r="AM17" i="3"/>
  <c r="AM12" i="3"/>
  <c r="AM10" i="3"/>
  <c r="BD25" i="3"/>
  <c r="AM5" i="3"/>
  <c r="AM38" i="3"/>
  <c r="AM25" i="3"/>
  <c r="BD7" i="3"/>
  <c r="AM35" i="3"/>
  <c r="BD40" i="3"/>
  <c r="AM9" i="3"/>
  <c r="AM16" i="3"/>
  <c r="BM13" i="3"/>
  <c r="BD34" i="3"/>
  <c r="BD17" i="3"/>
  <c r="BD20" i="3"/>
  <c r="BQ9" i="3"/>
  <c r="BD27" i="3"/>
  <c r="AM15" i="3"/>
  <c r="BD29" i="3"/>
  <c r="BD32" i="3"/>
  <c r="AM26" i="3"/>
  <c r="BD12" i="3"/>
  <c r="AM19" i="3"/>
  <c r="BP13" i="3"/>
  <c r="BN13" i="3"/>
  <c r="BR8" i="3"/>
  <c r="AM30" i="3"/>
  <c r="CE13" i="3"/>
  <c r="BU5" i="3"/>
  <c r="BD18" i="3"/>
  <c r="BS7" i="3"/>
  <c r="AM20" i="3"/>
  <c r="BD5" i="3"/>
  <c r="AM23" i="3"/>
  <c r="BD24" i="3"/>
  <c r="BD16" i="3"/>
  <c r="AM7" i="3"/>
  <c r="BT6" i="3"/>
  <c r="CH9" i="3"/>
  <c r="AM21" i="3"/>
  <c r="BD13" i="3"/>
  <c r="BD11" i="3"/>
  <c r="BD10" i="3"/>
  <c r="AM50" i="3" l="1"/>
  <c r="AM53" i="3" s="1"/>
  <c r="AM51" i="3"/>
  <c r="AM54" i="3" s="1"/>
  <c r="AO1" i="3"/>
  <c r="BW1" i="3"/>
  <c r="BF1" i="3"/>
  <c r="CN1" i="3"/>
  <c r="CK7" i="3"/>
  <c r="CK8" i="3" s="1"/>
  <c r="AN37" i="3"/>
  <c r="BP14" i="3"/>
  <c r="CH10" i="3"/>
  <c r="BE13" i="3"/>
  <c r="AN34" i="3"/>
  <c r="BV5" i="3"/>
  <c r="BE24" i="3"/>
  <c r="AN21" i="3"/>
  <c r="BE32" i="3"/>
  <c r="BE20" i="3"/>
  <c r="BQ10" i="3"/>
  <c r="BE9" i="3"/>
  <c r="AN32" i="3"/>
  <c r="BE18" i="3"/>
  <c r="BE34" i="3"/>
  <c r="AN19" i="3"/>
  <c r="BE30" i="3"/>
  <c r="BM14" i="3"/>
  <c r="AN11" i="3"/>
  <c r="AN12" i="3"/>
  <c r="BE38" i="3"/>
  <c r="BE27" i="3"/>
  <c r="AN26" i="3"/>
  <c r="BN14" i="3"/>
  <c r="AN36" i="3"/>
  <c r="CI9" i="3"/>
  <c r="CI10" i="3" s="1"/>
  <c r="AN39" i="3"/>
  <c r="AN7" i="3"/>
  <c r="BE28" i="3"/>
  <c r="BE29" i="3"/>
  <c r="AN5" i="3"/>
  <c r="BE10" i="3"/>
  <c r="BE6" i="3"/>
  <c r="BE39" i="3"/>
  <c r="BE26" i="3"/>
  <c r="BE31" i="3"/>
  <c r="BE14" i="3"/>
  <c r="AN10" i="3"/>
  <c r="CM5" i="3"/>
  <c r="AN30" i="3"/>
  <c r="CE14" i="3"/>
  <c r="BE16" i="3"/>
  <c r="AN28" i="3"/>
  <c r="AN13" i="3"/>
  <c r="AN6" i="3"/>
  <c r="BT7" i="3"/>
  <c r="CD14" i="3"/>
  <c r="BE12" i="3"/>
  <c r="AN16" i="3"/>
  <c r="BE15" i="3"/>
  <c r="CG14" i="3"/>
  <c r="BE22" i="3"/>
  <c r="AN25" i="3"/>
  <c r="CK9" i="3"/>
  <c r="BE19" i="3"/>
  <c r="BE5" i="3"/>
  <c r="AN9" i="3"/>
  <c r="BE7" i="3"/>
  <c r="BE40" i="3"/>
  <c r="AN20" i="3"/>
  <c r="BE11" i="3"/>
  <c r="BS8" i="3"/>
  <c r="AN40" i="3"/>
  <c r="AN22" i="3"/>
  <c r="CL6" i="3"/>
  <c r="AN17" i="3"/>
  <c r="BE35" i="3"/>
  <c r="AN8" i="3"/>
  <c r="AN18" i="3"/>
  <c r="BO14" i="3"/>
  <c r="BE33" i="3"/>
  <c r="AN38" i="3"/>
  <c r="BE21" i="3"/>
  <c r="BU6" i="3"/>
  <c r="AN14" i="3"/>
  <c r="BE37" i="3"/>
  <c r="AN35" i="3"/>
  <c r="BE36" i="3"/>
  <c r="BE25" i="3"/>
  <c r="CF14" i="3"/>
  <c r="AN33" i="3"/>
  <c r="AN31" i="3"/>
  <c r="AN15" i="3"/>
  <c r="BR9" i="3"/>
  <c r="AN24" i="3"/>
  <c r="AN23" i="3"/>
  <c r="BE8" i="3"/>
  <c r="BE17" i="3"/>
  <c r="AN29" i="3"/>
  <c r="BE23" i="3"/>
  <c r="AN27" i="3"/>
  <c r="CJ9" i="3"/>
  <c r="AN51" i="3" l="1"/>
  <c r="AN54" i="3" s="1"/>
  <c r="AN50" i="3"/>
  <c r="AN53" i="3" s="1"/>
  <c r="AP1" i="3"/>
  <c r="BG1" i="3"/>
  <c r="CO1" i="3"/>
  <c r="BX1" i="3"/>
  <c r="CJ10" i="3"/>
  <c r="AO31" i="3"/>
  <c r="AO26" i="3"/>
  <c r="BF6" i="3"/>
  <c r="AO32" i="3"/>
  <c r="AO9" i="3"/>
  <c r="BF19" i="3"/>
  <c r="CL7" i="3"/>
  <c r="CE15" i="3"/>
  <c r="BF34" i="3"/>
  <c r="AO28" i="3"/>
  <c r="AO35" i="3"/>
  <c r="BF30" i="3"/>
  <c r="AO29" i="3"/>
  <c r="BF13" i="3"/>
  <c r="BF21" i="3"/>
  <c r="AO22" i="3"/>
  <c r="CF15" i="3"/>
  <c r="BF20" i="3"/>
  <c r="BS9" i="3"/>
  <c r="BV6" i="3"/>
  <c r="BF7" i="3"/>
  <c r="BF31" i="3"/>
  <c r="BF11" i="3"/>
  <c r="BF27" i="3"/>
  <c r="AO34" i="3"/>
  <c r="AO7" i="3"/>
  <c r="AO12" i="3"/>
  <c r="BF18" i="3"/>
  <c r="BF8" i="3"/>
  <c r="BF17" i="3"/>
  <c r="AO40" i="3"/>
  <c r="AO6" i="3"/>
  <c r="BF9" i="3"/>
  <c r="BF26" i="3"/>
  <c r="BF28" i="3"/>
  <c r="BF37" i="3"/>
  <c r="AO39" i="3"/>
  <c r="AO11" i="3"/>
  <c r="AO33" i="3"/>
  <c r="CK10" i="3"/>
  <c r="AO25" i="3"/>
  <c r="AO36" i="3"/>
  <c r="AO8" i="3"/>
  <c r="BF12" i="3"/>
  <c r="AO38" i="3"/>
  <c r="AO5" i="3"/>
  <c r="CI11" i="3"/>
  <c r="BM15" i="3"/>
  <c r="BF32" i="3"/>
  <c r="AO24" i="3"/>
  <c r="BF39" i="3"/>
  <c r="AO18" i="3"/>
  <c r="BO15" i="3"/>
  <c r="BF25" i="3"/>
  <c r="AO19" i="3"/>
  <c r="CD15" i="3"/>
  <c r="AO37" i="3"/>
  <c r="BF38" i="3"/>
  <c r="BF29" i="3"/>
  <c r="BQ11" i="3"/>
  <c r="AO20" i="3"/>
  <c r="AO15" i="3"/>
  <c r="AO30" i="3"/>
  <c r="AO27" i="3"/>
  <c r="BR10" i="3"/>
  <c r="BW5" i="3"/>
  <c r="BF40" i="3"/>
  <c r="BF36" i="3"/>
  <c r="AO13" i="3"/>
  <c r="BF35" i="3"/>
  <c r="BP15" i="3"/>
  <c r="BF10" i="3"/>
  <c r="BT8" i="3"/>
  <c r="BF33" i="3"/>
  <c r="BU7" i="3"/>
  <c r="BF15" i="3"/>
  <c r="BS10" i="3"/>
  <c r="BN15" i="3"/>
  <c r="BF16" i="3"/>
  <c r="AO16" i="3"/>
  <c r="CH11" i="3"/>
  <c r="CH12" i="3" s="1"/>
  <c r="CN5" i="3"/>
  <c r="BF5" i="3"/>
  <c r="BF24" i="3"/>
  <c r="AO14" i="3"/>
  <c r="AO21" i="3"/>
  <c r="AO10" i="3"/>
  <c r="AO23" i="3"/>
  <c r="AO17" i="3"/>
  <c r="CG15" i="3"/>
  <c r="CM6" i="3"/>
  <c r="BF23" i="3"/>
  <c r="BF14" i="3"/>
  <c r="BF22" i="3"/>
  <c r="BQ12" i="3"/>
  <c r="AO51" i="3" l="1"/>
  <c r="AO54" i="3" s="1"/>
  <c r="AO50" i="3"/>
  <c r="AO53" i="3" s="1"/>
  <c r="BY1" i="3"/>
  <c r="BH1" i="3"/>
  <c r="CP1" i="3"/>
  <c r="AQ1" i="3"/>
  <c r="CK11" i="3"/>
  <c r="CK12" i="3" s="1"/>
  <c r="CK13" i="3" s="1"/>
  <c r="BG40" i="3"/>
  <c r="BR11" i="3"/>
  <c r="BO16" i="3"/>
  <c r="CO5" i="3"/>
  <c r="AP26" i="3"/>
  <c r="BG15" i="3"/>
  <c r="AP25" i="3"/>
  <c r="BG36" i="3"/>
  <c r="BG31" i="3"/>
  <c r="BG16" i="3"/>
  <c r="AP33" i="3"/>
  <c r="BG34" i="3"/>
  <c r="BT9" i="3"/>
  <c r="AP12" i="3"/>
  <c r="BG32" i="3"/>
  <c r="CN6" i="3"/>
  <c r="BW6" i="3"/>
  <c r="AP8" i="3"/>
  <c r="CJ11" i="3"/>
  <c r="CJ12" i="3" s="1"/>
  <c r="AP6" i="3"/>
  <c r="CG16" i="3"/>
  <c r="CE16" i="3"/>
  <c r="BX5" i="3"/>
  <c r="AP36" i="3"/>
  <c r="BG29" i="3"/>
  <c r="AP34" i="3"/>
  <c r="BG27" i="3"/>
  <c r="AP20" i="3"/>
  <c r="BG9" i="3"/>
  <c r="AP16" i="3"/>
  <c r="BG25" i="3"/>
  <c r="AP17" i="3"/>
  <c r="BG37" i="3"/>
  <c r="BG22" i="3"/>
  <c r="BG33" i="3"/>
  <c r="BG38" i="3"/>
  <c r="CD16" i="3"/>
  <c r="BG10" i="3"/>
  <c r="BU8" i="3"/>
  <c r="BG26" i="3"/>
  <c r="BG24" i="3"/>
  <c r="CM7" i="3"/>
  <c r="AP10" i="3"/>
  <c r="AP13" i="3"/>
  <c r="AP27" i="3"/>
  <c r="CL8" i="3"/>
  <c r="BG39" i="3"/>
  <c r="AP18" i="3"/>
  <c r="AP23" i="3"/>
  <c r="AP5" i="3"/>
  <c r="AP19" i="3"/>
  <c r="AP28" i="3"/>
  <c r="BG17" i="3"/>
  <c r="BG5" i="3"/>
  <c r="AP35" i="3"/>
  <c r="BG7" i="3"/>
  <c r="BG28" i="3"/>
  <c r="BG12" i="3"/>
  <c r="AP15" i="3"/>
  <c r="BG14" i="3"/>
  <c r="CH13" i="3"/>
  <c r="BS11" i="3"/>
  <c r="BG8" i="3"/>
  <c r="AP11" i="3"/>
  <c r="CI12" i="3"/>
  <c r="AP14" i="3"/>
  <c r="BG30" i="3"/>
  <c r="AP40" i="3"/>
  <c r="BN16" i="3"/>
  <c r="CF16" i="3"/>
  <c r="BG6" i="3"/>
  <c r="AP32" i="3"/>
  <c r="AP7" i="3"/>
  <c r="BG20" i="3"/>
  <c r="AP22" i="3"/>
  <c r="AP9" i="3"/>
  <c r="AP30" i="3"/>
  <c r="AP31" i="3"/>
  <c r="BG35" i="3"/>
  <c r="AP21" i="3"/>
  <c r="BQ13" i="3"/>
  <c r="BG19" i="3"/>
  <c r="AP29" i="3"/>
  <c r="BG13" i="3"/>
  <c r="BP16" i="3"/>
  <c r="BG23" i="3"/>
  <c r="BG11" i="3"/>
  <c r="AP38" i="3"/>
  <c r="AP24" i="3"/>
  <c r="BM16" i="3"/>
  <c r="BV7" i="3"/>
  <c r="AP39" i="3"/>
  <c r="BG21" i="3"/>
  <c r="AP37" i="3"/>
  <c r="BG18" i="3"/>
  <c r="AP51" i="3" l="1"/>
  <c r="AP54" i="3" s="1"/>
  <c r="AP50" i="3"/>
  <c r="AP53" i="3" s="1"/>
  <c r="CQ1" i="3"/>
  <c r="BI1" i="3"/>
  <c r="BZ1" i="3"/>
  <c r="AR1" i="3"/>
  <c r="CL9" i="3"/>
  <c r="AQ19" i="3"/>
  <c r="BH33" i="3"/>
  <c r="BH24" i="3"/>
  <c r="BH31" i="3"/>
  <c r="BH36" i="3"/>
  <c r="AQ14" i="3"/>
  <c r="CH14" i="3"/>
  <c r="BH16" i="3"/>
  <c r="AQ27" i="3"/>
  <c r="BS12" i="3"/>
  <c r="BH14" i="3"/>
  <c r="BH26" i="3"/>
  <c r="BH15" i="3"/>
  <c r="CI13" i="3"/>
  <c r="BH6" i="3"/>
  <c r="AQ31" i="3"/>
  <c r="BH25" i="3"/>
  <c r="BH28" i="3"/>
  <c r="CJ13" i="3"/>
  <c r="CJ14" i="3" s="1"/>
  <c r="CJ15" i="3" s="1"/>
  <c r="CJ16" i="3" s="1"/>
  <c r="BP17" i="3"/>
  <c r="AQ9" i="3"/>
  <c r="AQ8" i="3"/>
  <c r="AQ25" i="3"/>
  <c r="BN17" i="3"/>
  <c r="AQ37" i="3"/>
  <c r="BH11" i="3"/>
  <c r="BH9" i="3"/>
  <c r="AQ30" i="3"/>
  <c r="AQ22" i="3"/>
  <c r="AQ36" i="3"/>
  <c r="AQ35" i="3"/>
  <c r="BH38" i="3"/>
  <c r="AQ38" i="3"/>
  <c r="BH10" i="3"/>
  <c r="BH23" i="3"/>
  <c r="CP5" i="3"/>
  <c r="CE17" i="3"/>
  <c r="BH8" i="3"/>
  <c r="BH12" i="3"/>
  <c r="CN7" i="3"/>
  <c r="CN8" i="3" s="1"/>
  <c r="AQ21" i="3"/>
  <c r="BV8" i="3"/>
  <c r="AQ24" i="3"/>
  <c r="AQ5" i="3"/>
  <c r="CG17" i="3"/>
  <c r="BH19" i="3"/>
  <c r="BO17" i="3"/>
  <c r="AQ28" i="3"/>
  <c r="CM8" i="3"/>
  <c r="BH18" i="3"/>
  <c r="AQ20" i="3"/>
  <c r="BW7" i="3"/>
  <c r="BH39" i="3"/>
  <c r="AQ7" i="3"/>
  <c r="AQ6" i="3"/>
  <c r="BH30" i="3"/>
  <c r="BR12" i="3"/>
  <c r="AQ16" i="3"/>
  <c r="AQ10" i="3"/>
  <c r="BT10" i="3"/>
  <c r="AQ32" i="3"/>
  <c r="AQ34" i="3"/>
  <c r="BH5" i="3"/>
  <c r="AQ29" i="3"/>
  <c r="BH17" i="3"/>
  <c r="CO6" i="3"/>
  <c r="BH7" i="3"/>
  <c r="BH32" i="3"/>
  <c r="BM17" i="3"/>
  <c r="BQ14" i="3"/>
  <c r="AQ40" i="3"/>
  <c r="BH20" i="3"/>
  <c r="BH27" i="3"/>
  <c r="BH13" i="3"/>
  <c r="AQ33" i="3"/>
  <c r="CK14" i="3"/>
  <c r="CK15" i="3" s="1"/>
  <c r="BY5" i="3"/>
  <c r="AQ39" i="3"/>
  <c r="BH40" i="3"/>
  <c r="BH34" i="3"/>
  <c r="AQ17" i="3"/>
  <c r="BH29" i="3"/>
  <c r="BH22" i="3"/>
  <c r="BH35" i="3"/>
  <c r="AQ15" i="3"/>
  <c r="AQ23" i="3"/>
  <c r="BH21" i="3"/>
  <c r="AQ13" i="3"/>
  <c r="AQ11" i="3"/>
  <c r="AQ12" i="3"/>
  <c r="BX6" i="3"/>
  <c r="CD17" i="3"/>
  <c r="BU9" i="3"/>
  <c r="AQ26" i="3"/>
  <c r="AQ18" i="3"/>
  <c r="BH37" i="3"/>
  <c r="CF17" i="3"/>
  <c r="AQ51" i="3" l="1"/>
  <c r="AQ54" i="3" s="1"/>
  <c r="AQ50" i="3"/>
  <c r="AQ53" i="3" s="1"/>
  <c r="CK16" i="3"/>
  <c r="CK17" i="3" s="1"/>
  <c r="AR40" i="3"/>
  <c r="AR6" i="3"/>
  <c r="BI29" i="3"/>
  <c r="BI12" i="3"/>
  <c r="AR7" i="3"/>
  <c r="BI8" i="3"/>
  <c r="AR28" i="3"/>
  <c r="AR36" i="3"/>
  <c r="BI20" i="3"/>
  <c r="AR15" i="3"/>
  <c r="CD18" i="3"/>
  <c r="BN18" i="3"/>
  <c r="BI16" i="3"/>
  <c r="BV9" i="3"/>
  <c r="BR13" i="3"/>
  <c r="BT11" i="3"/>
  <c r="BX7" i="3"/>
  <c r="CQ5" i="3"/>
  <c r="BI9" i="3"/>
  <c r="BQ15" i="3"/>
  <c r="AR22" i="3"/>
  <c r="AR10" i="3"/>
  <c r="BI11" i="3"/>
  <c r="BI10" i="3"/>
  <c r="BI38" i="3"/>
  <c r="BI21" i="3"/>
  <c r="CN9" i="3"/>
  <c r="CN10" i="3" s="1"/>
  <c r="AR18" i="3"/>
  <c r="AR27" i="3"/>
  <c r="BS13" i="3"/>
  <c r="CP6" i="3"/>
  <c r="BI39" i="3"/>
  <c r="AR17" i="3"/>
  <c r="AR30" i="3"/>
  <c r="AR33" i="3"/>
  <c r="AR8" i="3"/>
  <c r="BP18" i="3"/>
  <c r="BZ5" i="3"/>
  <c r="AR24" i="3"/>
  <c r="BI17" i="3"/>
  <c r="BI27" i="3"/>
  <c r="AR13" i="3"/>
  <c r="BY6" i="3"/>
  <c r="AR25" i="3"/>
  <c r="BI6" i="3"/>
  <c r="BO18" i="3"/>
  <c r="BI5" i="3"/>
  <c r="AR21" i="3"/>
  <c r="CJ17" i="3"/>
  <c r="AR20" i="3"/>
  <c r="BI15" i="3"/>
  <c r="CE18" i="3"/>
  <c r="AR11" i="3"/>
  <c r="AR34" i="3"/>
  <c r="AR12" i="3"/>
  <c r="AR23" i="3"/>
  <c r="CG18" i="3"/>
  <c r="AR35" i="3"/>
  <c r="BI31" i="3"/>
  <c r="AR19" i="3"/>
  <c r="BI33" i="3"/>
  <c r="CI14" i="3"/>
  <c r="CI15" i="3" s="1"/>
  <c r="BI34" i="3"/>
  <c r="BI25" i="3"/>
  <c r="BW8" i="3"/>
  <c r="BI37" i="3"/>
  <c r="BI36" i="3"/>
  <c r="BI7" i="3"/>
  <c r="BU10" i="3"/>
  <c r="CQ6" i="3"/>
  <c r="BI30" i="3"/>
  <c r="BM18" i="3"/>
  <c r="AR14" i="3"/>
  <c r="BI23" i="3"/>
  <c r="BI24" i="3"/>
  <c r="CL10" i="3"/>
  <c r="CL11" i="3" s="1"/>
  <c r="CL12" i="3" s="1"/>
  <c r="CP7" i="3"/>
  <c r="BI28" i="3"/>
  <c r="BI35" i="3"/>
  <c r="AR39" i="3"/>
  <c r="AR31" i="3"/>
  <c r="CK18" i="3"/>
  <c r="BI14" i="3"/>
  <c r="CJ18" i="3"/>
  <c r="BI18" i="3"/>
  <c r="CF18" i="3"/>
  <c r="CM9" i="3"/>
  <c r="CH15" i="3"/>
  <c r="BI13" i="3"/>
  <c r="AR9" i="3"/>
  <c r="BI32" i="3"/>
  <c r="AR5" i="3"/>
  <c r="BI40" i="3"/>
  <c r="AR38" i="3"/>
  <c r="AR26" i="3"/>
  <c r="CO7" i="3"/>
  <c r="BI26" i="3"/>
  <c r="AR29" i="3"/>
  <c r="BI19" i="3"/>
  <c r="BI22" i="3"/>
  <c r="AR32" i="3"/>
  <c r="AR16" i="3"/>
  <c r="AR37" i="3"/>
  <c r="AR51" i="3" l="1"/>
  <c r="AR54" i="3" s="1"/>
  <c r="AR50" i="3"/>
  <c r="AR53" i="3" s="1"/>
  <c r="CJ19" i="3"/>
  <c r="BS14" i="3"/>
  <c r="BW9" i="3"/>
  <c r="BY7" i="3"/>
  <c r="BX8" i="3"/>
  <c r="BN19" i="3"/>
  <c r="CF19" i="3"/>
  <c r="BQ16" i="3"/>
  <c r="CE19" i="3"/>
  <c r="BT12" i="3"/>
  <c r="CP8" i="3"/>
  <c r="CN11" i="3"/>
  <c r="CJ20" i="3"/>
  <c r="BU11" i="3"/>
  <c r="BR14" i="3"/>
  <c r="BR15" i="3" s="1"/>
  <c r="CQ7" i="3"/>
  <c r="CQ8" i="3" s="1"/>
  <c r="CQ9" i="3"/>
  <c r="BV10" i="3"/>
  <c r="BR16" i="3"/>
  <c r="BP19" i="3"/>
  <c r="CK19" i="3"/>
  <c r="CI16" i="3"/>
  <c r="CH16" i="3"/>
  <c r="CD19" i="3"/>
  <c r="CM10" i="3"/>
  <c r="BO19" i="3"/>
  <c r="BP20" i="3"/>
  <c r="BP21" i="3" s="1"/>
  <c r="CP9" i="3"/>
  <c r="BM19" i="3"/>
  <c r="CM11" i="3"/>
  <c r="CM12" i="3" s="1"/>
  <c r="CO8" i="3"/>
  <c r="CO9" i="3" s="1"/>
  <c r="BU12" i="3"/>
  <c r="BZ6" i="3"/>
  <c r="BZ7" i="3" s="1"/>
  <c r="CL13" i="3"/>
  <c r="CL14" i="3" s="1"/>
  <c r="CL15" i="3" s="1"/>
  <c r="CG19" i="3"/>
  <c r="CG20" i="3"/>
  <c r="CG21" i="3"/>
  <c r="CQ10" i="3"/>
  <c r="CF20" i="3"/>
  <c r="CF21" i="3" s="1"/>
  <c r="BO20" i="3"/>
  <c r="BO21" i="3" s="1"/>
  <c r="BS15" i="3"/>
  <c r="CL16" i="3"/>
  <c r="CJ21" i="3"/>
  <c r="CN12" i="3"/>
  <c r="BT13" i="3"/>
  <c r="BT14" i="3" s="1"/>
  <c r="BT15" i="3" s="1"/>
  <c r="BT16" i="3" s="1"/>
  <c r="BQ17" i="3"/>
  <c r="BN20" i="3"/>
  <c r="BY8" i="3"/>
  <c r="BY9" i="3" s="1"/>
  <c r="CI17" i="3"/>
  <c r="CI18" i="3" s="1"/>
  <c r="CI19" i="3" s="1"/>
  <c r="BZ8" i="3"/>
  <c r="CE20" i="3"/>
  <c r="BM20" i="3"/>
  <c r="BX9" i="3"/>
  <c r="CH17" i="3"/>
  <c r="BV11" i="3"/>
  <c r="BU13" i="3"/>
  <c r="CM13" i="3"/>
  <c r="CP10" i="3"/>
  <c r="CP11" i="3" s="1"/>
  <c r="CD20" i="3"/>
  <c r="CK20" i="3"/>
  <c r="CO10" i="3"/>
  <c r="BP22" i="3"/>
  <c r="BW10" i="3"/>
  <c r="BR17" i="3"/>
  <c r="BR18" i="3"/>
  <c r="BY10" i="3"/>
  <c r="BY11" i="3" s="1"/>
  <c r="BQ18" i="3"/>
  <c r="BQ19" i="3" s="1"/>
  <c r="BT17" i="3"/>
  <c r="BT18" i="3" s="1"/>
  <c r="CJ22" i="3"/>
  <c r="CM14" i="3"/>
  <c r="BV12" i="3"/>
  <c r="BV13" i="3" s="1"/>
  <c r="BV14" i="3" s="1"/>
  <c r="CG22" i="3"/>
  <c r="CG23" i="3" s="1"/>
  <c r="CI20" i="3"/>
  <c r="BW11" i="3"/>
  <c r="BN21" i="3"/>
  <c r="CD21" i="3"/>
  <c r="BS16" i="3"/>
  <c r="BS17" i="3" s="1"/>
  <c r="CF22" i="3"/>
  <c r="BM21" i="3"/>
  <c r="BP23" i="3"/>
  <c r="CN13" i="3"/>
  <c r="CL17" i="3"/>
  <c r="BO22" i="3"/>
  <c r="BX10" i="3"/>
  <c r="CO11" i="3"/>
  <c r="CP12" i="3"/>
  <c r="BU14" i="3"/>
  <c r="CQ11" i="3"/>
  <c r="BZ9" i="3"/>
  <c r="BZ10" i="3" s="1"/>
  <c r="CK21" i="3"/>
  <c r="CK22" i="3" s="1"/>
  <c r="CH18" i="3"/>
  <c r="CE21" i="3"/>
  <c r="CE22" i="3" s="1"/>
  <c r="CE23" i="3"/>
  <c r="CD22" i="3"/>
  <c r="BN22" i="3"/>
  <c r="BW12" i="3"/>
  <c r="BW13" i="3" s="1"/>
  <c r="BW14" i="3" s="1"/>
  <c r="BU15" i="3"/>
  <c r="CO12" i="3"/>
  <c r="CO13" i="3" s="1"/>
  <c r="BQ20" i="3"/>
  <c r="BP24" i="3"/>
  <c r="CH19" i="3"/>
  <c r="CI21" i="3"/>
  <c r="BV15" i="3"/>
  <c r="BV16" i="3" s="1"/>
  <c r="CJ23" i="3"/>
  <c r="CL18" i="3"/>
  <c r="BM22" i="3"/>
  <c r="CK23" i="3"/>
  <c r="CG24" i="3"/>
  <c r="CP13" i="3"/>
  <c r="BT19" i="3"/>
  <c r="BY12" i="3"/>
  <c r="CF23" i="3"/>
  <c r="BZ11" i="3"/>
  <c r="CM15" i="3"/>
  <c r="BX11" i="3"/>
  <c r="BX12" i="3" s="1"/>
  <c r="CN14" i="3"/>
  <c r="BS18" i="3"/>
  <c r="CQ12" i="3"/>
  <c r="BO23" i="3"/>
  <c r="BR19" i="3"/>
  <c r="BR20" i="3" s="1"/>
  <c r="BR21" i="3"/>
  <c r="BR22" i="3" s="1"/>
  <c r="CJ24" i="3"/>
  <c r="BV17" i="3"/>
  <c r="CI22" i="3"/>
  <c r="CN15" i="3"/>
  <c r="CM16" i="3"/>
  <c r="CF24" i="3"/>
  <c r="CP14" i="3"/>
  <c r="CL19" i="3"/>
  <c r="BO24" i="3"/>
  <c r="CH20" i="3"/>
  <c r="CH21" i="3" s="1"/>
  <c r="BQ21" i="3"/>
  <c r="BU16" i="3"/>
  <c r="BN23" i="3"/>
  <c r="BN24" i="3" s="1"/>
  <c r="BN25" i="3" s="1"/>
  <c r="CE24" i="3"/>
  <c r="CQ13" i="3"/>
  <c r="BX13" i="3"/>
  <c r="BX14" i="3" s="1"/>
  <c r="CO14" i="3"/>
  <c r="CO15" i="3" s="1"/>
  <c r="BW15" i="3"/>
  <c r="CD23" i="3"/>
  <c r="BM23" i="3"/>
  <c r="BS19" i="3"/>
  <c r="BS20" i="3" s="1"/>
  <c r="BZ12" i="3"/>
  <c r="BY13" i="3"/>
  <c r="CG25" i="3"/>
  <c r="BP25" i="3"/>
  <c r="BT20" i="3"/>
  <c r="CK24" i="3"/>
  <c r="CK25" i="3"/>
  <c r="BQ22" i="3"/>
  <c r="BO25" i="3"/>
  <c r="BO26" i="3" s="1"/>
  <c r="CG26" i="3"/>
  <c r="BY14" i="3"/>
  <c r="BS21" i="3"/>
  <c r="CN16" i="3"/>
  <c r="CN17" i="3" s="1"/>
  <c r="BW16" i="3"/>
  <c r="CJ25" i="3"/>
  <c r="CQ14" i="3"/>
  <c r="BU17" i="3"/>
  <c r="BT21" i="3"/>
  <c r="CH22" i="3"/>
  <c r="CL20" i="3"/>
  <c r="CL21" i="3" s="1"/>
  <c r="CP15" i="3"/>
  <c r="CF25" i="3"/>
  <c r="BM24" i="3"/>
  <c r="CI23" i="3"/>
  <c r="CO16" i="3"/>
  <c r="BR23" i="3"/>
  <c r="BN26" i="3"/>
  <c r="BP26" i="3"/>
  <c r="BZ13" i="3"/>
  <c r="BZ14" i="3" s="1"/>
  <c r="CM17" i="3"/>
  <c r="CD24" i="3"/>
  <c r="BV18" i="3"/>
  <c r="BX15" i="3"/>
  <c r="CE25" i="3"/>
  <c r="CE26" i="3"/>
  <c r="BT22" i="3"/>
  <c r="BP27" i="3"/>
  <c r="CG27" i="3"/>
  <c r="BM25" i="3"/>
  <c r="BX16" i="3"/>
  <c r="BU18" i="3"/>
  <c r="BU19" i="3" s="1"/>
  <c r="CJ26" i="3"/>
  <c r="BW17" i="3"/>
  <c r="BS22" i="3"/>
  <c r="CO17" i="3"/>
  <c r="CK26" i="3"/>
  <c r="CK27" i="3" s="1"/>
  <c r="CH23" i="3"/>
  <c r="BV19" i="3"/>
  <c r="CQ15" i="3"/>
  <c r="CN18" i="3"/>
  <c r="BY15" i="3"/>
  <c r="CI24" i="3"/>
  <c r="CL22" i="3"/>
  <c r="CD25" i="3"/>
  <c r="BZ15" i="3"/>
  <c r="BN27" i="3"/>
  <c r="BO27" i="3"/>
  <c r="CF26" i="3"/>
  <c r="CM18" i="3"/>
  <c r="BR24" i="3"/>
  <c r="BR25" i="3" s="1"/>
  <c r="BR26" i="3" s="1"/>
  <c r="BQ23" i="3"/>
  <c r="CP16" i="3"/>
  <c r="CP17" i="3"/>
  <c r="CP18" i="3" s="1"/>
  <c r="CK28" i="3"/>
  <c r="CO18" i="3"/>
  <c r="BS23" i="3"/>
  <c r="BO28" i="3"/>
  <c r="BO29" i="3" s="1"/>
  <c r="BZ16" i="3"/>
  <c r="BT23" i="3"/>
  <c r="BV20" i="3"/>
  <c r="BQ24" i="3"/>
  <c r="CJ27" i="3"/>
  <c r="CD26" i="3"/>
  <c r="CN19" i="3"/>
  <c r="BR27" i="3"/>
  <c r="CF27" i="3"/>
  <c r="BN28" i="3"/>
  <c r="CG28" i="3"/>
  <c r="BP28" i="3"/>
  <c r="CE27" i="3"/>
  <c r="CM19" i="3"/>
  <c r="BW18" i="3"/>
  <c r="BU20" i="3"/>
  <c r="BM26" i="3"/>
  <c r="CL23" i="3"/>
  <c r="BY16" i="3"/>
  <c r="BY17" i="3" s="1"/>
  <c r="CH24" i="3"/>
  <c r="BX17" i="3"/>
  <c r="CI25" i="3"/>
  <c r="CQ16" i="3"/>
  <c r="CQ17" i="3"/>
  <c r="CN20" i="3"/>
  <c r="CJ28" i="3"/>
  <c r="BQ25" i="3"/>
  <c r="CL24" i="3"/>
  <c r="BU21" i="3"/>
  <c r="CM20" i="3"/>
  <c r="CM21" i="3" s="1"/>
  <c r="CP19" i="3"/>
  <c r="BN29" i="3"/>
  <c r="CI26" i="3"/>
  <c r="CD27" i="3"/>
  <c r="BY18" i="3"/>
  <c r="BV21" i="3"/>
  <c r="BM27" i="3"/>
  <c r="CE28" i="3"/>
  <c r="CG29" i="3"/>
  <c r="BX18" i="3"/>
  <c r="BT24" i="3"/>
  <c r="BO30" i="3"/>
  <c r="BS24" i="3"/>
  <c r="BP29" i="3"/>
  <c r="CF28" i="3"/>
  <c r="CH25" i="3"/>
  <c r="BZ17" i="3"/>
  <c r="BW19" i="3"/>
  <c r="CK29" i="3"/>
  <c r="CO19" i="3"/>
  <c r="BR28" i="3"/>
  <c r="BR29" i="3"/>
  <c r="BY19" i="3"/>
  <c r="BY20" i="3" s="1"/>
  <c r="BN30" i="3"/>
  <c r="CH26" i="3"/>
  <c r="BU22" i="3"/>
  <c r="BQ26" i="3"/>
  <c r="CG30" i="3"/>
  <c r="CO20" i="3"/>
  <c r="CD28" i="3"/>
  <c r="BZ18" i="3"/>
  <c r="CF29" i="3"/>
  <c r="BP30" i="3"/>
  <c r="BO31" i="3"/>
  <c r="CN21" i="3"/>
  <c r="CE29" i="3"/>
  <c r="CK30" i="3"/>
  <c r="CI27" i="3"/>
  <c r="CP20" i="3"/>
  <c r="BS25" i="3"/>
  <c r="BT25" i="3"/>
  <c r="CQ18" i="3"/>
  <c r="BV22" i="3"/>
  <c r="BW20" i="3"/>
  <c r="BW21" i="3" s="1"/>
  <c r="CM22" i="3"/>
  <c r="CL25" i="3"/>
  <c r="CJ29" i="3"/>
  <c r="BX19" i="3"/>
  <c r="BM28" i="3"/>
  <c r="BM29" i="3"/>
  <c r="BP31" i="3"/>
  <c r="BZ19" i="3"/>
  <c r="CD29" i="3"/>
  <c r="BW22" i="3"/>
  <c r="BT26" i="3"/>
  <c r="CP21" i="3"/>
  <c r="CK31" i="3"/>
  <c r="BX20" i="3"/>
  <c r="CF30" i="3"/>
  <c r="CF31" i="3" s="1"/>
  <c r="CO21" i="3"/>
  <c r="BV23" i="3"/>
  <c r="BU23" i="3"/>
  <c r="BR30" i="3"/>
  <c r="BO32" i="3"/>
  <c r="CJ30" i="3"/>
  <c r="CM23" i="3"/>
  <c r="CG31" i="3"/>
  <c r="CQ19" i="3"/>
  <c r="BN31" i="3"/>
  <c r="CI28" i="3"/>
  <c r="CL26" i="3"/>
  <c r="BQ27" i="3"/>
  <c r="BS26" i="3"/>
  <c r="BY21" i="3"/>
  <c r="CN22" i="3"/>
  <c r="CH27" i="3"/>
  <c r="CH28" i="3" s="1"/>
  <c r="CE30" i="3"/>
  <c r="CE31" i="3"/>
  <c r="BV24" i="3"/>
  <c r="CI29" i="3"/>
  <c r="BZ20" i="3"/>
  <c r="BM30" i="3"/>
  <c r="CH29" i="3"/>
  <c r="CO22" i="3"/>
  <c r="CF32" i="3"/>
  <c r="BX21" i="3"/>
  <c r="BQ28" i="3"/>
  <c r="BT27" i="3"/>
  <c r="CD30" i="3"/>
  <c r="BU24" i="3"/>
  <c r="CN23" i="3"/>
  <c r="CK32" i="3"/>
  <c r="CL27" i="3"/>
  <c r="BW23" i="3"/>
  <c r="CG32" i="3"/>
  <c r="CJ31" i="3"/>
  <c r="CJ32" i="3" s="1"/>
  <c r="BY22" i="3"/>
  <c r="CP22" i="3"/>
  <c r="CQ20" i="3"/>
  <c r="CM24" i="3"/>
  <c r="BR31" i="3"/>
  <c r="BS27" i="3"/>
  <c r="BN32" i="3"/>
  <c r="BP32" i="3"/>
  <c r="BO33" i="3"/>
  <c r="BO34" i="3"/>
  <c r="CD31" i="3"/>
  <c r="BQ29" i="3"/>
  <c r="BX22" i="3"/>
  <c r="CM25" i="3"/>
  <c r="CP23" i="3"/>
  <c r="BZ21" i="3"/>
  <c r="BV25" i="3"/>
  <c r="CK33" i="3"/>
  <c r="BP33" i="3"/>
  <c r="BT28" i="3"/>
  <c r="BR32" i="3"/>
  <c r="CO23" i="3"/>
  <c r="BM31" i="3"/>
  <c r="CJ33" i="3"/>
  <c r="BW24" i="3"/>
  <c r="CN24" i="3"/>
  <c r="BN33" i="3"/>
  <c r="BN34" i="3" s="1"/>
  <c r="CF33" i="3"/>
  <c r="CH30" i="3"/>
  <c r="BY23" i="3"/>
  <c r="CG33" i="3"/>
  <c r="CL28" i="3"/>
  <c r="BS28" i="3"/>
  <c r="CQ21" i="3"/>
  <c r="CI30" i="3"/>
  <c r="CE32" i="3"/>
  <c r="BU25" i="3"/>
  <c r="BU26" i="3"/>
  <c r="BR33" i="3"/>
  <c r="BP34" i="3"/>
  <c r="CK34" i="3"/>
  <c r="CL29" i="3"/>
  <c r="BX23" i="3"/>
  <c r="CD32" i="3"/>
  <c r="CJ34" i="3"/>
  <c r="CE33" i="3"/>
  <c r="BT29" i="3"/>
  <c r="BS29" i="3"/>
  <c r="BZ22" i="3"/>
  <c r="BY24" i="3"/>
  <c r="CF34" i="3"/>
  <c r="CN25" i="3"/>
  <c r="BM32" i="3"/>
  <c r="CI31" i="3"/>
  <c r="BV26" i="3"/>
  <c r="CG34" i="3"/>
  <c r="CM26" i="3"/>
  <c r="BQ30" i="3"/>
  <c r="BO35" i="3"/>
  <c r="CO24" i="3"/>
  <c r="CQ22" i="3"/>
  <c r="CP24" i="3"/>
  <c r="CH31" i="3"/>
  <c r="BN35" i="3"/>
  <c r="BW25" i="3"/>
  <c r="BW26" i="3"/>
  <c r="BZ23" i="3"/>
  <c r="BT30" i="3"/>
  <c r="CQ23" i="3"/>
  <c r="CD33" i="3"/>
  <c r="CG35" i="3"/>
  <c r="BR34" i="3"/>
  <c r="BM33" i="3"/>
  <c r="BY25" i="3"/>
  <c r="BN36" i="3"/>
  <c r="BS30" i="3"/>
  <c r="CJ35" i="3"/>
  <c r="BX24" i="3"/>
  <c r="CM27" i="3"/>
  <c r="BP35" i="3"/>
  <c r="BU27" i="3"/>
  <c r="CF35" i="3"/>
  <c r="CH32" i="3"/>
  <c r="CE34" i="3"/>
  <c r="BO36" i="3"/>
  <c r="CL30" i="3"/>
  <c r="CI32" i="3"/>
  <c r="CN26" i="3"/>
  <c r="CP25" i="3"/>
  <c r="CO25" i="3"/>
  <c r="BQ31" i="3"/>
  <c r="CK35" i="3"/>
  <c r="BV27" i="3"/>
  <c r="BV28" i="3"/>
  <c r="CJ36" i="3"/>
  <c r="BY26" i="3"/>
  <c r="BM34" i="3"/>
  <c r="CI33" i="3"/>
  <c r="CQ24" i="3"/>
  <c r="CH33" i="3"/>
  <c r="BU28" i="3"/>
  <c r="CK36" i="3"/>
  <c r="BS31" i="3"/>
  <c r="CP26" i="3"/>
  <c r="BR35" i="3"/>
  <c r="CL31" i="3"/>
  <c r="CE35" i="3"/>
  <c r="CF36" i="3"/>
  <c r="CM28" i="3"/>
  <c r="BQ32" i="3"/>
  <c r="BQ33" i="3" s="1"/>
  <c r="BN37" i="3"/>
  <c r="CN27" i="3"/>
  <c r="CG36" i="3"/>
  <c r="CG37" i="3" s="1"/>
  <c r="BZ24" i="3"/>
  <c r="BP36" i="3"/>
  <c r="CO26" i="3"/>
  <c r="CO27" i="3" s="1"/>
  <c r="CD34" i="3"/>
  <c r="BT31" i="3"/>
  <c r="BW27" i="3"/>
  <c r="BX25" i="3"/>
  <c r="BO37" i="3"/>
  <c r="BO38" i="3"/>
  <c r="BR36" i="3"/>
  <c r="CP27" i="3"/>
  <c r="CK37" i="3"/>
  <c r="CQ25" i="3"/>
  <c r="BM35" i="3"/>
  <c r="CJ37" i="3"/>
  <c r="CF37" i="3"/>
  <c r="BX26" i="3"/>
  <c r="BS32" i="3"/>
  <c r="BS33" i="3" s="1"/>
  <c r="BU29" i="3"/>
  <c r="CO28" i="3"/>
  <c r="BZ25" i="3"/>
  <c r="CN28" i="3"/>
  <c r="BQ34" i="3"/>
  <c r="CE36" i="3"/>
  <c r="BW28" i="3"/>
  <c r="CD35" i="3"/>
  <c r="CH34" i="3"/>
  <c r="CI34" i="3"/>
  <c r="BY27" i="3"/>
  <c r="BV29" i="3"/>
  <c r="CL32" i="3"/>
  <c r="BT32" i="3"/>
  <c r="BP37" i="3"/>
  <c r="CG38" i="3"/>
  <c r="BN38" i="3"/>
  <c r="CM29" i="3"/>
  <c r="CM30" i="3"/>
  <c r="CM31" i="3" s="1"/>
  <c r="CO29" i="3"/>
  <c r="CO30" i="3" s="1"/>
  <c r="BS34" i="3"/>
  <c r="BX27" i="3"/>
  <c r="BM36" i="3"/>
  <c r="CD36" i="3"/>
  <c r="CE37" i="3"/>
  <c r="BZ26" i="3"/>
  <c r="BN39" i="3"/>
  <c r="BU30" i="3"/>
  <c r="BT33" i="3"/>
  <c r="CL33" i="3"/>
  <c r="BY28" i="3"/>
  <c r="CK38" i="3"/>
  <c r="BR37" i="3"/>
  <c r="CG39" i="3"/>
  <c r="CF38" i="3"/>
  <c r="BV30" i="3"/>
  <c r="CI35" i="3"/>
  <c r="CP28" i="3"/>
  <c r="BO39" i="3"/>
  <c r="CN29" i="3"/>
  <c r="BP38" i="3"/>
  <c r="CJ38" i="3"/>
  <c r="CQ26" i="3"/>
  <c r="CH35" i="3"/>
  <c r="BW29" i="3"/>
  <c r="BQ35" i="3"/>
  <c r="BQ36" i="3" s="1"/>
  <c r="BQ37" i="3"/>
  <c r="CL34" i="3"/>
  <c r="BU31" i="3"/>
  <c r="BN40" i="3"/>
  <c r="BP39" i="3"/>
  <c r="BO40" i="3"/>
  <c r="BX28" i="3"/>
  <c r="CO31" i="3"/>
  <c r="BR38" i="3"/>
  <c r="BW30" i="3"/>
  <c r="BT34" i="3"/>
  <c r="BZ27" i="3"/>
  <c r="CD37" i="3"/>
  <c r="BS35" i="3"/>
  <c r="CG40" i="3"/>
  <c r="BY29" i="3"/>
  <c r="CH36" i="3"/>
  <c r="CJ39" i="3"/>
  <c r="CE38" i="3"/>
  <c r="CE39" i="3" s="1"/>
  <c r="BM37" i="3"/>
  <c r="CI36" i="3"/>
  <c r="CF39" i="3"/>
  <c r="CQ27" i="3"/>
  <c r="CN30" i="3"/>
  <c r="CP29" i="3"/>
  <c r="CM32" i="3"/>
  <c r="CK39" i="3"/>
  <c r="BV31" i="3"/>
  <c r="BV32" i="3"/>
  <c r="BZ28" i="3"/>
  <c r="BT35" i="3"/>
  <c r="BW31" i="3"/>
  <c r="CN31" i="3"/>
  <c r="CQ28" i="3"/>
  <c r="CI37" i="3"/>
  <c r="CH37" i="3"/>
  <c r="CG41" i="3"/>
  <c r="CK40" i="3"/>
  <c r="BR39" i="3"/>
  <c r="CO32" i="3"/>
  <c r="BX29" i="3"/>
  <c r="BP40" i="3"/>
  <c r="CE40" i="3"/>
  <c r="CL35" i="3"/>
  <c r="BY30" i="3"/>
  <c r="CM33" i="3"/>
  <c r="CF40" i="3"/>
  <c r="BM38" i="3"/>
  <c r="BU32" i="3"/>
  <c r="BQ38" i="3"/>
  <c r="BS36" i="3"/>
  <c r="CP30" i="3"/>
  <c r="BO41" i="3"/>
  <c r="BN41" i="3"/>
  <c r="CJ40" i="3"/>
  <c r="CD38" i="3"/>
  <c r="CD39" i="3"/>
  <c r="CO33" i="3"/>
  <c r="CG42" i="3"/>
  <c r="CP31" i="3"/>
  <c r="CI38" i="3"/>
  <c r="BU33" i="3"/>
  <c r="BV33" i="3"/>
  <c r="BX30" i="3"/>
  <c r="CJ41" i="3"/>
  <c r="BR40" i="3"/>
  <c r="CH38" i="3"/>
  <c r="BQ39" i="3"/>
  <c r="CN32" i="3"/>
  <c r="BT36" i="3"/>
  <c r="BY31" i="3"/>
  <c r="BP41" i="3"/>
  <c r="BN42" i="3"/>
  <c r="CK41" i="3"/>
  <c r="BS37" i="3"/>
  <c r="BS38" i="3" s="1"/>
  <c r="BM39" i="3"/>
  <c r="CM34" i="3"/>
  <c r="CL36" i="3"/>
  <c r="BO42" i="3"/>
  <c r="CQ29" i="3"/>
  <c r="BW32" i="3"/>
  <c r="BZ29" i="3"/>
  <c r="CE41" i="3"/>
  <c r="CF41" i="3"/>
  <c r="CF42" i="3"/>
  <c r="BQ40" i="3"/>
  <c r="BR41" i="3"/>
  <c r="CJ42" i="3"/>
  <c r="BO43" i="3"/>
  <c r="BU34" i="3"/>
  <c r="BM40" i="3"/>
  <c r="CG43" i="3"/>
  <c r="CD40" i="3"/>
  <c r="CE42" i="3"/>
  <c r="CH39" i="3"/>
  <c r="CH40" i="3" s="1"/>
  <c r="CQ30" i="3"/>
  <c r="BV34" i="3"/>
  <c r="BV35" i="3" s="1"/>
  <c r="CI39" i="3"/>
  <c r="BS39" i="3"/>
  <c r="BN43" i="3"/>
  <c r="BN44" i="3" s="1"/>
  <c r="BT37" i="3"/>
  <c r="BZ30" i="3"/>
  <c r="BX31" i="3"/>
  <c r="CL37" i="3"/>
  <c r="CK42" i="3"/>
  <c r="BP42" i="3"/>
  <c r="CN33" i="3"/>
  <c r="BW33" i="3"/>
  <c r="CM35" i="3"/>
  <c r="CP32" i="3"/>
  <c r="CP33" i="3" s="1"/>
  <c r="CO34" i="3"/>
  <c r="BY32" i="3"/>
  <c r="BY33" i="3"/>
  <c r="CQ31" i="3"/>
  <c r="CE43" i="3"/>
  <c r="CG44" i="3"/>
  <c r="BP43" i="3"/>
  <c r="BO44" i="3"/>
  <c r="BZ31" i="3"/>
  <c r="BN45" i="3"/>
  <c r="CO35" i="3"/>
  <c r="CH41" i="3"/>
  <c r="CD41" i="3"/>
  <c r="CN34" i="3"/>
  <c r="BU35" i="3"/>
  <c r="CJ43" i="3"/>
  <c r="BQ41" i="3"/>
  <c r="BS40" i="3"/>
  <c r="CP34" i="3"/>
  <c r="BW34" i="3"/>
  <c r="BM41" i="3"/>
  <c r="CK43" i="3"/>
  <c r="BR42" i="3"/>
  <c r="CF43" i="3"/>
  <c r="BV36" i="3"/>
  <c r="CM36" i="3"/>
  <c r="CL38" i="3"/>
  <c r="BT38" i="3"/>
  <c r="CI40" i="3"/>
  <c r="BX32" i="3"/>
  <c r="BX33" i="3"/>
  <c r="CN35" i="3"/>
  <c r="CH42" i="3"/>
  <c r="CO36" i="3"/>
  <c r="CF44" i="3"/>
  <c r="CK44" i="3"/>
  <c r="BW35" i="3"/>
  <c r="BQ42" i="3"/>
  <c r="CI41" i="3"/>
  <c r="CD42" i="3"/>
  <c r="CM37" i="3"/>
  <c r="BV37" i="3"/>
  <c r="BV38" i="3" s="1"/>
  <c r="CG45" i="3"/>
  <c r="CQ32" i="3"/>
  <c r="CJ44" i="3"/>
  <c r="BT39" i="3"/>
  <c r="BZ32" i="3"/>
  <c r="BZ33" i="3" s="1"/>
  <c r="BR43" i="3"/>
  <c r="BM42" i="3"/>
  <c r="BM43" i="3" s="1"/>
  <c r="BY34" i="3"/>
  <c r="CL39" i="3"/>
  <c r="BO45" i="3"/>
  <c r="CP35" i="3"/>
  <c r="BU36" i="3"/>
  <c r="BN46" i="3"/>
  <c r="BP44" i="3"/>
  <c r="CE44" i="3"/>
  <c r="BS41" i="3"/>
  <c r="BS42" i="3"/>
  <c r="BV39" i="3"/>
  <c r="CI42" i="3"/>
  <c r="BW36" i="3"/>
  <c r="CF45" i="3"/>
  <c r="BR44" i="3"/>
  <c r="CJ45" i="3"/>
  <c r="CE45" i="3"/>
  <c r="CM38" i="3"/>
  <c r="CP36" i="3"/>
  <c r="CP37" i="3" s="1"/>
  <c r="CL40" i="3"/>
  <c r="BM44" i="3"/>
  <c r="BM45" i="3" s="1"/>
  <c r="BT40" i="3"/>
  <c r="BP45" i="3"/>
  <c r="CD43" i="3"/>
  <c r="CD44" i="3" s="1"/>
  <c r="BQ43" i="3"/>
  <c r="BO46" i="3"/>
  <c r="BY35" i="3"/>
  <c r="CN36" i="3"/>
  <c r="CQ33" i="3"/>
  <c r="BN47" i="3"/>
  <c r="CK45" i="3"/>
  <c r="CO37" i="3"/>
  <c r="BZ34" i="3"/>
  <c r="CG46" i="3"/>
  <c r="BU37" i="3"/>
  <c r="CH43" i="3"/>
  <c r="CH44" i="3" s="1"/>
  <c r="BX34" i="3"/>
  <c r="BX35" i="3"/>
  <c r="BM46" i="3"/>
  <c r="BU38" i="3"/>
  <c r="BU39" i="3" s="1"/>
  <c r="CG47" i="3"/>
  <c r="CE46" i="3"/>
  <c r="CJ46" i="3"/>
  <c r="BN48" i="3"/>
  <c r="BW37" i="3"/>
  <c r="BY36" i="3"/>
  <c r="BQ44" i="3"/>
  <c r="CH45" i="3"/>
  <c r="CL41" i="3"/>
  <c r="CP38" i="3"/>
  <c r="CM39" i="3"/>
  <c r="CO38" i="3"/>
  <c r="CK46" i="3"/>
  <c r="CQ34" i="3"/>
  <c r="CI43" i="3"/>
  <c r="BS43" i="3"/>
  <c r="CD45" i="3"/>
  <c r="BZ35" i="3"/>
  <c r="BR45" i="3"/>
  <c r="CF46" i="3"/>
  <c r="CF47" i="3" s="1"/>
  <c r="CN37" i="3"/>
  <c r="CN38" i="3" s="1"/>
  <c r="BO47" i="3"/>
  <c r="BP46" i="3"/>
  <c r="BV40" i="3"/>
  <c r="BT41" i="3"/>
  <c r="BT42" i="3"/>
  <c r="CL42" i="3"/>
  <c r="CH46" i="3"/>
  <c r="BQ45" i="3"/>
  <c r="CN39" i="3"/>
  <c r="CF48" i="3"/>
  <c r="BZ36" i="3"/>
  <c r="BS44" i="3"/>
  <c r="BX36" i="3"/>
  <c r="BV41" i="3"/>
  <c r="BO48" i="3"/>
  <c r="BW38" i="3"/>
  <c r="CJ47" i="3"/>
  <c r="CG48" i="3"/>
  <c r="BM47" i="3"/>
  <c r="CO39" i="3"/>
  <c r="BP47" i="3"/>
  <c r="BN49" i="3"/>
  <c r="CD46" i="3"/>
  <c r="CI44" i="3"/>
  <c r="CM40" i="3"/>
  <c r="BY37" i="3"/>
  <c r="CE47" i="3"/>
  <c r="BU40" i="3"/>
  <c r="CK47" i="3"/>
  <c r="BR46" i="3"/>
  <c r="CQ35" i="3"/>
  <c r="CP39" i="3"/>
  <c r="CP40" i="3"/>
  <c r="BW39" i="3"/>
  <c r="BO49" i="3"/>
  <c r="BX37" i="3"/>
  <c r="BS45" i="3"/>
  <c r="BY38" i="3"/>
  <c r="BY39" i="3" s="1"/>
  <c r="BQ46" i="3"/>
  <c r="CL43" i="3"/>
  <c r="CG49" i="3"/>
  <c r="CQ36" i="3"/>
  <c r="BV42" i="3"/>
  <c r="BU41" i="3"/>
  <c r="BZ37" i="3"/>
  <c r="CI45" i="3"/>
  <c r="BN50" i="3"/>
  <c r="BM48" i="3"/>
  <c r="BR47" i="3"/>
  <c r="CE48" i="3"/>
  <c r="CM41" i="3"/>
  <c r="CM42" i="3" s="1"/>
  <c r="CD47" i="3"/>
  <c r="BT43" i="3"/>
  <c r="CK48" i="3"/>
  <c r="CN40" i="3"/>
  <c r="CH47" i="3"/>
  <c r="CH48" i="3" s="1"/>
  <c r="BP48" i="3"/>
  <c r="CJ48" i="3"/>
  <c r="CF49" i="3"/>
  <c r="CO40" i="3"/>
  <c r="CO41" i="3"/>
  <c r="BU42" i="3"/>
  <c r="BV43" i="3"/>
  <c r="CG50" i="3"/>
  <c r="CL44" i="3"/>
  <c r="CK49" i="3"/>
  <c r="BX38" i="3"/>
  <c r="BW40" i="3"/>
  <c r="CI46" i="3"/>
  <c r="CF50" i="3"/>
  <c r="CQ37" i="3"/>
  <c r="CH49" i="3"/>
  <c r="CN41" i="3"/>
  <c r="BS46" i="3"/>
  <c r="BO50" i="3"/>
  <c r="BM49" i="3"/>
  <c r="BM50" i="3" s="1"/>
  <c r="CJ49" i="3"/>
  <c r="BQ47" i="3"/>
  <c r="CD48" i="3"/>
  <c r="CE49" i="3"/>
  <c r="BN51" i="3"/>
  <c r="BP49" i="3"/>
  <c r="BT44" i="3"/>
  <c r="CM43" i="3"/>
  <c r="CP41" i="3"/>
  <c r="BZ38" i="3"/>
  <c r="BZ39" i="3" s="1"/>
  <c r="BY40" i="3"/>
  <c r="BR48" i="3"/>
  <c r="BR49" i="3"/>
  <c r="CH50" i="3"/>
  <c r="CQ38" i="3"/>
  <c r="CF51" i="3"/>
  <c r="CM44" i="3"/>
  <c r="BP50" i="3"/>
  <c r="CE50" i="3"/>
  <c r="CE51" i="3" s="1"/>
  <c r="BU43" i="3"/>
  <c r="BO51" i="3"/>
  <c r="BY41" i="3"/>
  <c r="CI47" i="3"/>
  <c r="BT45" i="3"/>
  <c r="BN52" i="3"/>
  <c r="CD49" i="3"/>
  <c r="CO42" i="3"/>
  <c r="BZ40" i="3"/>
  <c r="BW41" i="3"/>
  <c r="CK50" i="3"/>
  <c r="BV44" i="3"/>
  <c r="CJ50" i="3"/>
  <c r="CN42" i="3"/>
  <c r="CP42" i="3"/>
  <c r="BX39" i="3"/>
  <c r="CL45" i="3"/>
  <c r="BQ48" i="3"/>
  <c r="BM51" i="3"/>
  <c r="CG51" i="3"/>
  <c r="BS47" i="3"/>
  <c r="BS48" i="3"/>
  <c r="BT46" i="3"/>
  <c r="BM52" i="3"/>
  <c r="BO52" i="3"/>
  <c r="BU44" i="3"/>
  <c r="CN43" i="3"/>
  <c r="BV45" i="3"/>
  <c r="BZ41" i="3"/>
  <c r="CG52" i="3"/>
  <c r="CI48" i="3"/>
  <c r="CL46" i="3"/>
  <c r="BX40" i="3"/>
  <c r="BX41" i="3" s="1"/>
  <c r="CM45" i="3"/>
  <c r="CQ39" i="3"/>
  <c r="BR50" i="3"/>
  <c r="BY42" i="3"/>
  <c r="CP43" i="3"/>
  <c r="CJ51" i="3"/>
  <c r="CK51" i="3"/>
  <c r="CO43" i="3"/>
  <c r="BQ49" i="3"/>
  <c r="BP51" i="3"/>
  <c r="CF52" i="3"/>
  <c r="BW42" i="3"/>
  <c r="BN53" i="3"/>
  <c r="CE52" i="3"/>
  <c r="CH51" i="3"/>
  <c r="CD50" i="3"/>
  <c r="CD51" i="3" s="1"/>
  <c r="CD52" i="3"/>
  <c r="BX42" i="3"/>
  <c r="BQ50" i="3"/>
  <c r="CJ52" i="3"/>
  <c r="CQ40" i="3"/>
  <c r="CH52" i="3"/>
  <c r="CL47" i="3"/>
  <c r="BV46" i="3"/>
  <c r="CO44" i="3"/>
  <c r="BT47" i="3"/>
  <c r="CM46" i="3"/>
  <c r="CE53" i="3"/>
  <c r="CI49" i="3"/>
  <c r="CN44" i="3"/>
  <c r="CK52" i="3"/>
  <c r="BY43" i="3"/>
  <c r="BN54" i="3"/>
  <c r="BN55" i="3" s="1"/>
  <c r="CG53" i="3"/>
  <c r="BP52" i="3"/>
  <c r="BO53" i="3"/>
  <c r="BS49" i="3"/>
  <c r="BW43" i="3"/>
  <c r="BZ42" i="3"/>
  <c r="BU45" i="3"/>
  <c r="BM53" i="3"/>
  <c r="BM54" i="3" s="1"/>
  <c r="BR51" i="3"/>
  <c r="CF53" i="3"/>
  <c r="CP44" i="3"/>
  <c r="CP45" i="3"/>
  <c r="CE54" i="3"/>
  <c r="CM47" i="3"/>
  <c r="BT48" i="3"/>
  <c r="BU46" i="3"/>
  <c r="CL48" i="3"/>
  <c r="BO54" i="3"/>
  <c r="CG54" i="3"/>
  <c r="CK53" i="3"/>
  <c r="CF54" i="3"/>
  <c r="CO45" i="3"/>
  <c r="BZ43" i="3"/>
  <c r="CQ41" i="3"/>
  <c r="BQ51" i="3"/>
  <c r="BY44" i="3"/>
  <c r="BR52" i="3"/>
  <c r="BV47" i="3"/>
  <c r="BW44" i="3"/>
  <c r="CJ53" i="3"/>
  <c r="BX43" i="3"/>
  <c r="CN45" i="3"/>
  <c r="BM55" i="3"/>
  <c r="BS50" i="3"/>
  <c r="BP53" i="3"/>
  <c r="CD53" i="3"/>
  <c r="CH53" i="3"/>
  <c r="BN56" i="3"/>
  <c r="CI50" i="3"/>
  <c r="CI51" i="3"/>
  <c r="BZ44" i="3"/>
  <c r="CO46" i="3"/>
  <c r="CK54" i="3"/>
  <c r="BS51" i="3"/>
  <c r="CL49" i="3"/>
  <c r="BT49" i="3"/>
  <c r="BV48" i="3"/>
  <c r="CQ42" i="3"/>
  <c r="BN57" i="3"/>
  <c r="BP54" i="3"/>
  <c r="BO55" i="3"/>
  <c r="BU47" i="3"/>
  <c r="BW45" i="3"/>
  <c r="BY45" i="3"/>
  <c r="CH54" i="3"/>
  <c r="CF55" i="3"/>
  <c r="BM56" i="3"/>
  <c r="BX44" i="3"/>
  <c r="CE55" i="3"/>
  <c r="BQ52" i="3"/>
  <c r="CD54" i="3"/>
  <c r="CN46" i="3"/>
  <c r="CM48" i="3"/>
  <c r="BR53" i="3"/>
  <c r="CG55" i="3"/>
  <c r="CG56" i="3" s="1"/>
  <c r="CJ54" i="3"/>
  <c r="CP46" i="3"/>
  <c r="CP47" i="3"/>
  <c r="BO56" i="3"/>
  <c r="BP55" i="3"/>
  <c r="CQ43" i="3"/>
  <c r="CN47" i="3"/>
  <c r="BS52" i="3"/>
  <c r="CO47" i="3"/>
  <c r="CI52" i="3"/>
  <c r="CJ55" i="3"/>
  <c r="BN58" i="3"/>
  <c r="BV49" i="3"/>
  <c r="CL50" i="3"/>
  <c r="CE56" i="3"/>
  <c r="CF56" i="3"/>
  <c r="CG57" i="3"/>
  <c r="CM49" i="3"/>
  <c r="CD55" i="3"/>
  <c r="CK55" i="3"/>
  <c r="BZ45" i="3"/>
  <c r="BU48" i="3"/>
  <c r="BR54" i="3"/>
  <c r="BQ53" i="3"/>
  <c r="BM57" i="3"/>
  <c r="BY46" i="3"/>
  <c r="BT50" i="3"/>
  <c r="BX45" i="3"/>
  <c r="CH55" i="3"/>
  <c r="BW46" i="3"/>
  <c r="BW47" i="3"/>
  <c r="CL51" i="3"/>
  <c r="CL52" i="3" s="1"/>
  <c r="BV50" i="3"/>
  <c r="BN59" i="3"/>
  <c r="BM58" i="3"/>
  <c r="BM59" i="3" s="1"/>
  <c r="BR55" i="3"/>
  <c r="BP56" i="3"/>
  <c r="CM50" i="3"/>
  <c r="CH56" i="3"/>
  <c r="CJ56" i="3"/>
  <c r="CO48" i="3"/>
  <c r="CN48" i="3"/>
  <c r="CN49" i="3" s="1"/>
  <c r="CK56" i="3"/>
  <c r="CF57" i="3"/>
  <c r="BX46" i="3"/>
  <c r="BY47" i="3"/>
  <c r="BQ54" i="3"/>
  <c r="BU49" i="3"/>
  <c r="BO57" i="3"/>
  <c r="CG58" i="3"/>
  <c r="BT51" i="3"/>
  <c r="BS53" i="3"/>
  <c r="CQ44" i="3"/>
  <c r="CD56" i="3"/>
  <c r="CD57" i="3" s="1"/>
  <c r="CI53" i="3"/>
  <c r="BZ46" i="3"/>
  <c r="CP48" i="3"/>
  <c r="CE57" i="3"/>
  <c r="CE58" i="3"/>
  <c r="CN50" i="3"/>
  <c r="CJ57" i="3"/>
  <c r="CH57" i="3"/>
  <c r="BP57" i="3"/>
  <c r="BM60" i="3"/>
  <c r="BU50" i="3"/>
  <c r="BX47" i="3"/>
  <c r="CP49" i="3"/>
  <c r="CO49" i="3"/>
  <c r="CD58" i="3"/>
  <c r="BS54" i="3"/>
  <c r="CG59" i="3"/>
  <c r="CL53" i="3"/>
  <c r="CF58" i="3"/>
  <c r="BZ47" i="3"/>
  <c r="CQ45" i="3"/>
  <c r="BR56" i="3"/>
  <c r="BN60" i="3"/>
  <c r="BQ55" i="3"/>
  <c r="CK57" i="3"/>
  <c r="CI54" i="3"/>
  <c r="BT52" i="3"/>
  <c r="BV51" i="3"/>
  <c r="BW48" i="3"/>
  <c r="CM51" i="3"/>
  <c r="BO58" i="3"/>
  <c r="BY48" i="3"/>
  <c r="BY49" i="3"/>
  <c r="BS55" i="3"/>
  <c r="CO50" i="3"/>
  <c r="CP50" i="3"/>
  <c r="BT53" i="3"/>
  <c r="BP58" i="3"/>
  <c r="CJ58" i="3"/>
  <c r="BZ48" i="3"/>
  <c r="BO59" i="3"/>
  <c r="CD59" i="3"/>
  <c r="BV52" i="3"/>
  <c r="BU51" i="3"/>
  <c r="BQ56" i="3"/>
  <c r="BR57" i="3"/>
  <c r="CF59" i="3"/>
  <c r="CM52" i="3"/>
  <c r="BX48" i="3"/>
  <c r="CI55" i="3"/>
  <c r="CH58" i="3"/>
  <c r="CN51" i="3"/>
  <c r="CL54" i="3"/>
  <c r="BW49" i="3"/>
  <c r="CK58" i="3"/>
  <c r="BN61" i="3"/>
  <c r="CE59" i="3"/>
  <c r="BM61" i="3"/>
  <c r="CQ46" i="3"/>
  <c r="CG60" i="3"/>
  <c r="CG61" i="3"/>
  <c r="BU52" i="3"/>
  <c r="CD60" i="3"/>
  <c r="BO60" i="3"/>
  <c r="BZ49" i="3"/>
  <c r="BZ50" i="3" s="1"/>
  <c r="CL55" i="3"/>
  <c r="CH59" i="3"/>
  <c r="BY50" i="3"/>
  <c r="CQ47" i="3"/>
  <c r="BV53" i="3"/>
  <c r="BN62" i="3"/>
  <c r="BW50" i="3"/>
  <c r="CP51" i="3"/>
  <c r="BX49" i="3"/>
  <c r="BQ57" i="3"/>
  <c r="BM62" i="3"/>
  <c r="CK59" i="3"/>
  <c r="BT54" i="3"/>
  <c r="CO51" i="3"/>
  <c r="CM53" i="3"/>
  <c r="CE60" i="3"/>
  <c r="CJ59" i="3"/>
  <c r="CN52" i="3"/>
  <c r="CI56" i="3"/>
  <c r="CF60" i="3"/>
  <c r="BP59" i="3"/>
  <c r="BS56" i="3"/>
  <c r="BR58" i="3"/>
  <c r="BR59" i="3"/>
  <c r="BW51" i="3"/>
  <c r="BN63" i="3"/>
  <c r="BV54" i="3"/>
  <c r="CQ48" i="3"/>
  <c r="BY51" i="3"/>
  <c r="CJ60" i="3"/>
  <c r="BO61" i="3"/>
  <c r="CK60" i="3"/>
  <c r="CK61" i="3" s="1"/>
  <c r="CP52" i="3"/>
  <c r="BS57" i="3"/>
  <c r="CL56" i="3"/>
  <c r="CM54" i="3"/>
  <c r="BU53" i="3"/>
  <c r="BQ58" i="3"/>
  <c r="BP60" i="3"/>
  <c r="CI57" i="3"/>
  <c r="CH60" i="3"/>
  <c r="BZ51" i="3"/>
  <c r="BT55" i="3"/>
  <c r="BM63" i="3"/>
  <c r="CF61" i="3"/>
  <c r="CN53" i="3"/>
  <c r="CE61" i="3"/>
  <c r="CD61" i="3"/>
  <c r="CG62" i="3"/>
  <c r="CO52" i="3"/>
  <c r="BX50" i="3"/>
  <c r="BX51" i="3"/>
  <c r="CL57" i="3"/>
  <c r="BS58" i="3"/>
  <c r="CP53" i="3"/>
  <c r="CK62" i="3"/>
  <c r="CN54" i="3"/>
  <c r="BY52" i="3"/>
  <c r="BV55" i="3"/>
  <c r="CI58" i="3"/>
  <c r="CO53" i="3"/>
  <c r="CE62" i="3"/>
  <c r="CF62" i="3"/>
  <c r="BT56" i="3"/>
  <c r="BW52" i="3"/>
  <c r="BQ59" i="3"/>
  <c r="CG63" i="3"/>
  <c r="CJ61" i="3"/>
  <c r="CQ49" i="3"/>
  <c r="BN64" i="3"/>
  <c r="BP61" i="3"/>
  <c r="CD62" i="3"/>
  <c r="BM64" i="3"/>
  <c r="BZ52" i="3"/>
  <c r="BR60" i="3"/>
  <c r="CM55" i="3"/>
  <c r="BO62" i="3"/>
  <c r="CH61" i="3"/>
  <c r="BU54" i="3"/>
  <c r="BU55" i="3"/>
  <c r="CF63" i="3"/>
  <c r="BR61" i="3"/>
  <c r="CN55" i="3"/>
  <c r="CP54" i="3"/>
  <c r="CJ62" i="3"/>
  <c r="BT57" i="3"/>
  <c r="CH62" i="3"/>
  <c r="CE63" i="3"/>
  <c r="CI59" i="3"/>
  <c r="BY53" i="3"/>
  <c r="CK63" i="3"/>
  <c r="CQ50" i="3"/>
  <c r="BW53" i="3"/>
  <c r="BO63" i="3"/>
  <c r="CO54" i="3"/>
  <c r="BZ53" i="3"/>
  <c r="CD63" i="3"/>
  <c r="BN65" i="3"/>
  <c r="BX52" i="3"/>
  <c r="CM56" i="3"/>
  <c r="BM65" i="3"/>
  <c r="BP62" i="3"/>
  <c r="CL58" i="3"/>
  <c r="BQ60" i="3"/>
  <c r="BV56" i="3"/>
  <c r="BS59" i="3"/>
  <c r="CG64" i="3"/>
  <c r="CG65" i="3"/>
  <c r="CG66" i="3" s="1"/>
  <c r="CG67" i="3" s="1"/>
  <c r="CG68" i="3" s="1"/>
  <c r="CG69" i="3" s="1"/>
  <c r="CG70" i="3" s="1"/>
  <c r="CK64" i="3"/>
  <c r="BY54" i="3"/>
  <c r="CE64" i="3"/>
  <c r="BT58" i="3"/>
  <c r="CM57" i="3"/>
  <c r="BN66" i="3"/>
  <c r="BN67" i="3" s="1"/>
  <c r="BN68" i="3" s="1"/>
  <c r="BU56" i="3"/>
  <c r="BW54" i="3"/>
  <c r="BS60" i="3"/>
  <c r="CI60" i="3"/>
  <c r="BP63" i="3"/>
  <c r="CP55" i="3"/>
  <c r="BR62" i="3"/>
  <c r="CO55" i="3"/>
  <c r="BV57" i="3"/>
  <c r="CL59" i="3"/>
  <c r="BM66" i="3"/>
  <c r="BX53" i="3"/>
  <c r="CF64" i="3"/>
  <c r="BQ61" i="3"/>
  <c r="CJ63" i="3"/>
  <c r="CN56" i="3"/>
  <c r="BZ54" i="3"/>
  <c r="BO64" i="3"/>
  <c r="CH63" i="3"/>
  <c r="CD64" i="3"/>
  <c r="CQ51" i="3"/>
  <c r="CQ52" i="3"/>
  <c r="BP64" i="3"/>
  <c r="CI61" i="3"/>
  <c r="BS61" i="3"/>
  <c r="BW55" i="3"/>
  <c r="BU57" i="3"/>
  <c r="CM58" i="3"/>
  <c r="CE65" i="3"/>
  <c r="CE66" i="3" s="1"/>
  <c r="CK65" i="3"/>
  <c r="CP56" i="3"/>
  <c r="CD65" i="3"/>
  <c r="BZ55" i="3"/>
  <c r="CJ64" i="3"/>
  <c r="BX54" i="3"/>
  <c r="CL60" i="3"/>
  <c r="CH64" i="3"/>
  <c r="CN57" i="3"/>
  <c r="BT59" i="3"/>
  <c r="BY55" i="3"/>
  <c r="BV58" i="3"/>
  <c r="BO65" i="3"/>
  <c r="BO66" i="3" s="1"/>
  <c r="BO67" i="3" s="1"/>
  <c r="BO68" i="3" s="1"/>
  <c r="BO69" i="3" s="1"/>
  <c r="BO70" i="3" s="1"/>
  <c r="BN69" i="3"/>
  <c r="BN70" i="3" s="1"/>
  <c r="CF65" i="3"/>
  <c r="BM67" i="3"/>
  <c r="BR63" i="3"/>
  <c r="BQ62" i="3"/>
  <c r="CO56" i="3"/>
  <c r="CO57" i="3"/>
  <c r="CK66" i="3"/>
  <c r="CK67" i="3" s="1"/>
  <c r="BU58" i="3"/>
  <c r="BU59" i="3" s="1"/>
  <c r="BY56" i="3"/>
  <c r="CN58" i="3"/>
  <c r="CJ65" i="3"/>
  <c r="BQ63" i="3"/>
  <c r="CE67" i="3"/>
  <c r="BW56" i="3"/>
  <c r="CI62" i="3"/>
  <c r="CQ53" i="3"/>
  <c r="BZ56" i="3"/>
  <c r="BR64" i="3"/>
  <c r="CM59" i="3"/>
  <c r="BV59" i="3"/>
  <c r="BT60" i="3"/>
  <c r="CL61" i="3"/>
  <c r="CP57" i="3"/>
  <c r="BM68" i="3"/>
  <c r="BM69" i="3" s="1"/>
  <c r="BM70" i="3" s="1"/>
  <c r="BS62" i="3"/>
  <c r="BP65" i="3"/>
  <c r="BP66" i="3" s="1"/>
  <c r="BP67" i="3" s="1"/>
  <c r="BP68" i="3" s="1"/>
  <c r="BX55" i="3"/>
  <c r="CF66" i="3"/>
  <c r="CF67" i="3" s="1"/>
  <c r="CH65" i="3"/>
  <c r="CD66" i="3"/>
  <c r="CD67" i="3" s="1"/>
  <c r="CD68" i="3" s="1"/>
  <c r="CD69" i="3" s="1"/>
  <c r="CD70" i="3" s="1"/>
  <c r="CH66" i="3"/>
  <c r="CH67" i="3" s="1"/>
  <c r="CH68" i="3" s="1"/>
  <c r="BQ64" i="3"/>
  <c r="CN59" i="3"/>
  <c r="BY57" i="3"/>
  <c r="BU60" i="3"/>
  <c r="CL62" i="3"/>
  <c r="BR65" i="3"/>
  <c r="CI63" i="3"/>
  <c r="CF68" i="3"/>
  <c r="CF69" i="3" s="1"/>
  <c r="CF70" i="3" s="1"/>
  <c r="CJ66" i="3"/>
  <c r="BS63" i="3"/>
  <c r="CK68" i="3"/>
  <c r="CM60" i="3"/>
  <c r="BW57" i="3"/>
  <c r="BX56" i="3"/>
  <c r="CP58" i="3"/>
  <c r="BV60" i="3"/>
  <c r="CQ54" i="3"/>
  <c r="BP69" i="3"/>
  <c r="BP70" i="3" s="1"/>
  <c r="CO58" i="3"/>
  <c r="BZ57" i="3"/>
  <c r="CE68" i="3"/>
  <c r="CE69" i="3" s="1"/>
  <c r="CE70" i="3" s="1"/>
  <c r="BT61" i="3"/>
  <c r="BT62" i="3"/>
  <c r="BY58" i="3"/>
  <c r="CN60" i="3"/>
  <c r="CH69" i="3"/>
  <c r="CH70" i="3" s="1"/>
  <c r="CP59" i="3"/>
  <c r="BW58" i="3"/>
  <c r="CI64" i="3"/>
  <c r="BU61" i="3"/>
  <c r="BZ58" i="3"/>
  <c r="BQ65" i="3"/>
  <c r="BQ66" i="3" s="1"/>
  <c r="BV61" i="3"/>
  <c r="CM61" i="3"/>
  <c r="BR66" i="3"/>
  <c r="CO59" i="3"/>
  <c r="BX57" i="3"/>
  <c r="CJ67" i="3"/>
  <c r="CQ55" i="3"/>
  <c r="CK69" i="3"/>
  <c r="CL63" i="3"/>
  <c r="BS64" i="3"/>
  <c r="BS65" i="3"/>
  <c r="CN61" i="3"/>
  <c r="BY59" i="3"/>
  <c r="BT63" i="3"/>
  <c r="BX58" i="3"/>
  <c r="CM62" i="3"/>
  <c r="CM63" i="3" s="1"/>
  <c r="BU62" i="3"/>
  <c r="CL64" i="3"/>
  <c r="CJ68" i="3"/>
  <c r="CJ69" i="3" s="1"/>
  <c r="CJ70" i="3" s="1"/>
  <c r="BR67" i="3"/>
  <c r="BR68" i="3" s="1"/>
  <c r="BR69" i="3" s="1"/>
  <c r="BR70" i="3" s="1"/>
  <c r="BZ59" i="3"/>
  <c r="BW59" i="3"/>
  <c r="CK70" i="3"/>
  <c r="CO60" i="3"/>
  <c r="BQ67" i="3"/>
  <c r="CP60" i="3"/>
  <c r="CQ56" i="3"/>
  <c r="BV62" i="3"/>
  <c r="CI65" i="3"/>
  <c r="CI66" i="3"/>
  <c r="CI67" i="3" s="1"/>
  <c r="CI68" i="3" s="1"/>
  <c r="CI69" i="3" s="1"/>
  <c r="CQ57" i="3"/>
  <c r="CP61" i="3"/>
  <c r="BW60" i="3"/>
  <c r="CL65" i="3"/>
  <c r="CM64" i="3"/>
  <c r="BS66" i="3"/>
  <c r="BS67" i="3" s="1"/>
  <c r="BS68" i="3" s="1"/>
  <c r="BV63" i="3"/>
  <c r="CO61" i="3"/>
  <c r="BU63" i="3"/>
  <c r="BY60" i="3"/>
  <c r="BQ68" i="3"/>
  <c r="BQ69" i="3" s="1"/>
  <c r="BQ70" i="3" s="1"/>
  <c r="BX59" i="3"/>
  <c r="BZ60" i="3"/>
  <c r="CN62" i="3"/>
  <c r="BT64" i="3"/>
  <c r="BT65" i="3"/>
  <c r="BT66" i="3" s="1"/>
  <c r="BT67" i="3" s="1"/>
  <c r="BT68" i="3" s="1"/>
  <c r="BT69" i="3" s="1"/>
  <c r="BT70" i="3" s="1"/>
  <c r="CN63" i="3"/>
  <c r="BZ61" i="3"/>
  <c r="BU64" i="3"/>
  <c r="BV64" i="3"/>
  <c r="BW61" i="3"/>
  <c r="BX60" i="3"/>
  <c r="CO62" i="3"/>
  <c r="CL66" i="3"/>
  <c r="CL67" i="3" s="1"/>
  <c r="CL68" i="3" s="1"/>
  <c r="CL69" i="3" s="1"/>
  <c r="CL70" i="3" s="1"/>
  <c r="CI70" i="3"/>
  <c r="BY61" i="3"/>
  <c r="BS69" i="3"/>
  <c r="BS70" i="3" s="1"/>
  <c r="CP62" i="3"/>
  <c r="CM65" i="3"/>
  <c r="CM66" i="3" s="1"/>
  <c r="CQ58" i="3"/>
  <c r="CQ59" i="3"/>
  <c r="CP63" i="3"/>
  <c r="BY62" i="3"/>
  <c r="BW62" i="3"/>
  <c r="BZ62" i="3"/>
  <c r="CM67" i="3"/>
  <c r="CM68" i="3" s="1"/>
  <c r="CM69" i="3" s="1"/>
  <c r="CM70" i="3" s="1"/>
  <c r="BX61" i="3"/>
  <c r="BV65" i="3"/>
  <c r="CO63" i="3"/>
  <c r="CN64" i="3"/>
  <c r="BU65" i="3"/>
  <c r="BU66" i="3"/>
  <c r="BU67" i="3" s="1"/>
  <c r="BU68" i="3" s="1"/>
  <c r="BU69" i="3" s="1"/>
  <c r="BU70" i="3" s="1"/>
  <c r="BX62" i="3"/>
  <c r="BY63" i="3"/>
  <c r="CN65" i="3"/>
  <c r="CN66" i="3" s="1"/>
  <c r="CN67" i="3" s="1"/>
  <c r="BV66" i="3"/>
  <c r="BV67" i="3" s="1"/>
  <c r="BV68" i="3" s="1"/>
  <c r="BV69" i="3" s="1"/>
  <c r="BW63" i="3"/>
  <c r="CO64" i="3"/>
  <c r="BZ63" i="3"/>
  <c r="CP64" i="3"/>
  <c r="CQ60" i="3"/>
  <c r="CQ61" i="3"/>
  <c r="CP65" i="3"/>
  <c r="BZ64" i="3"/>
  <c r="BW64" i="3"/>
  <c r="CN68" i="3"/>
  <c r="CN69" i="3" s="1"/>
  <c r="CO65" i="3"/>
  <c r="CO66" i="3" s="1"/>
  <c r="CO67" i="3" s="1"/>
  <c r="CO68" i="3" s="1"/>
  <c r="CO69" i="3" s="1"/>
  <c r="CO70" i="3" s="1"/>
  <c r="BY64" i="3"/>
  <c r="BV70" i="3"/>
  <c r="BX63" i="3"/>
  <c r="BX64" i="3"/>
  <c r="CN70" i="3"/>
  <c r="BZ65" i="3"/>
  <c r="BZ66" i="3" s="1"/>
  <c r="CQ62" i="3"/>
  <c r="BY65" i="3"/>
  <c r="BY66" i="3" s="1"/>
  <c r="BY67" i="3" s="1"/>
  <c r="BY68" i="3" s="1"/>
  <c r="BY69" i="3" s="1"/>
  <c r="BY70" i="3" s="1"/>
  <c r="CP66" i="3"/>
  <c r="CP67" i="3" s="1"/>
  <c r="CP68" i="3" s="1"/>
  <c r="CP69" i="3" s="1"/>
  <c r="CP70" i="3" s="1"/>
  <c r="BW65" i="3"/>
  <c r="BW66" i="3" s="1"/>
  <c r="BW67" i="3"/>
  <c r="BW68" i="3" s="1"/>
  <c r="BW69" i="3" s="1"/>
  <c r="BW70" i="3" s="1"/>
  <c r="BZ67" i="3"/>
  <c r="BZ68" i="3" s="1"/>
  <c r="BZ69" i="3" s="1"/>
  <c r="BZ70" i="3" s="1"/>
  <c r="CQ63" i="3"/>
  <c r="BX65" i="3"/>
  <c r="BX66" i="3"/>
  <c r="BX67" i="3" s="1"/>
  <c r="BX68" i="3" s="1"/>
  <c r="CQ64" i="3"/>
  <c r="CQ65" i="3"/>
  <c r="BX69" i="3"/>
  <c r="BX70" i="3" s="1"/>
  <c r="CQ66" i="3"/>
  <c r="CQ67" i="3" s="1"/>
  <c r="CQ68" i="3" s="1"/>
  <c r="CQ69" i="3" s="1"/>
  <c r="CQ7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<sst xmlns="http://schemas.openxmlformats.org/spreadsheetml/2006/main" count="6596" uniqueCount="734">
  <si>
    <t>AV2 CTC</t>
  </si>
  <si>
    <t>9.9 AS</t>
  </si>
  <si>
    <t>CTC Version</t>
  </si>
  <si>
    <t>v5</t>
  </si>
  <si>
    <t>Anchor</t>
  </si>
  <si>
    <t>Test</t>
  </si>
  <si>
    <t>Sequence</t>
  </si>
  <si>
    <t>PSNR Y CH</t>
  </si>
  <si>
    <t>PSNR</t>
  </si>
  <si>
    <t>APSNR</t>
  </si>
  <si>
    <t>Y</t>
  </si>
  <si>
    <t>bdYUV</t>
  </si>
  <si>
    <t>Average</t>
  </si>
  <si>
    <t>High</t>
  </si>
  <si>
    <t>Med</t>
  </si>
  <si>
    <t>Low</t>
  </si>
  <si>
    <t>SSIM CH</t>
  </si>
  <si>
    <t>MS-SSIM CH</t>
  </si>
  <si>
    <t>VMAF CH</t>
  </si>
  <si>
    <t>VMAF-neg CH</t>
  </si>
  <si>
    <t>PSNR-HVS CH</t>
  </si>
  <si>
    <t>DE CH</t>
  </si>
  <si>
    <t>APSNR CH</t>
  </si>
  <si>
    <t>PSNR YUV CH</t>
  </si>
  <si>
    <t>APSNR-YUV CH</t>
  </si>
  <si>
    <t>SSIM</t>
  </si>
  <si>
    <t>MS-SSIM</t>
  </si>
  <si>
    <t>VMAF</t>
  </si>
  <si>
    <t>VMAF-neg</t>
  </si>
  <si>
    <t>PSNR HVS</t>
  </si>
  <si>
    <t>DE</t>
  </si>
  <si>
    <t>PSRN YUV</t>
  </si>
  <si>
    <t>APSNR YUV</t>
  </si>
  <si>
    <t>Range</t>
  </si>
  <si>
    <t>U</t>
  </si>
  <si>
    <t>V</t>
  </si>
  <si>
    <t>YUV</t>
  </si>
  <si>
    <t>Timing</t>
  </si>
  <si>
    <t>Geometric Averages</t>
  </si>
  <si>
    <t>Arithmetic Average</t>
  </si>
  <si>
    <t>Max</t>
  </si>
  <si>
    <t>Min</t>
  </si>
  <si>
    <t>EncG</t>
  </si>
  <si>
    <t>EncR</t>
  </si>
  <si>
    <t>DecG</t>
  </si>
  <si>
    <t>DecR</t>
  </si>
  <si>
    <t>Success</t>
  </si>
  <si>
    <t>Resolution</t>
  </si>
  <si>
    <t>OVERALL</t>
  </si>
  <si>
    <t>HIGH</t>
  </si>
  <si>
    <t>MED</t>
  </si>
  <si>
    <t>LOW</t>
  </si>
  <si>
    <t>BD-rates</t>
  </si>
  <si>
    <t>BoxingPractice</t>
  </si>
  <si>
    <t>CrossWalk</t>
  </si>
  <si>
    <t>FoodMarket2</t>
  </si>
  <si>
    <t>Neon1224</t>
  </si>
  <si>
    <t>NocturneDance</t>
  </si>
  <si>
    <t>PierSeaside</t>
  </si>
  <si>
    <t>Tango</t>
  </si>
  <si>
    <t>Timelapse</t>
  </si>
  <si>
    <t>Convex Hull Control</t>
  </si>
  <si>
    <t>Intermediate points</t>
  </si>
  <si>
    <t>YUV PSNR Weights</t>
  </si>
  <si>
    <t xml:space="preserve">Y </t>
  </si>
  <si>
    <t>PSNR-YUV CH</t>
  </si>
  <si>
    <t>Sum</t>
  </si>
  <si>
    <t>PSNR YUV</t>
  </si>
  <si>
    <t>YUV APSNR Weights</t>
  </si>
  <si>
    <t>weighted PSNR BD-rate  Weights</t>
  </si>
  <si>
    <t>weighted APSNR BD-rate  Weights</t>
  </si>
  <si>
    <t>VMAF Validity</t>
  </si>
  <si>
    <t>averages</t>
  </si>
  <si>
    <t>Select the sequence from the dropbox below</t>
  </si>
  <si>
    <t>Convex Hull - Reference</t>
  </si>
  <si>
    <t>Convex Hull - Test</t>
  </si>
  <si>
    <t>Line 2 - Test</t>
  </si>
  <si>
    <t>bitrate</t>
  </si>
  <si>
    <t>PSNR-HVS</t>
  </si>
  <si>
    <t>DE2K</t>
  </si>
  <si>
    <t>kbps</t>
  </si>
  <si>
    <t>3840x2160</t>
  </si>
  <si>
    <t>2560x1440</t>
  </si>
  <si>
    <t>1920x1080</t>
  </si>
  <si>
    <t>1280x720</t>
  </si>
  <si>
    <t>960x540</t>
  </si>
  <si>
    <t>640x360</t>
  </si>
  <si>
    <t>rate</t>
  </si>
  <si>
    <t>y</t>
  </si>
  <si>
    <t>u</t>
  </si>
  <si>
    <t>v</t>
  </si>
  <si>
    <t>yuv</t>
  </si>
  <si>
    <t>BD-rate</t>
  </si>
  <si>
    <t>Convex Hull Anchor</t>
  </si>
  <si>
    <t>Convex Hull Anchor Test</t>
  </si>
  <si>
    <t>SSIM Based</t>
  </si>
  <si>
    <t>MS-SSIM Based</t>
  </si>
  <si>
    <t>VMAF Based</t>
  </si>
  <si>
    <t>VMAF-neg Based</t>
  </si>
  <si>
    <t>DE2K Based</t>
  </si>
  <si>
    <t>APSNR Based</t>
  </si>
  <si>
    <t>nVMAF Based</t>
  </si>
  <si>
    <t>DE-2K</t>
  </si>
  <si>
    <t>YUV PSNR Based Anchor</t>
  </si>
  <si>
    <t>YUV APSNR Based Anchor</t>
  </si>
  <si>
    <t>YUV PSNR Based Test</t>
  </si>
  <si>
    <t>YUV APSNR Based Test</t>
  </si>
  <si>
    <t>QP</t>
  </si>
  <si>
    <t>Bit-rate</t>
  </si>
  <si>
    <t>SSIM_Y</t>
  </si>
  <si>
    <t>nVMAF</t>
  </si>
  <si>
    <t>Enc-Time</t>
  </si>
  <si>
    <t>Dec-Time</t>
  </si>
  <si>
    <t>PSNR_Y</t>
  </si>
  <si>
    <t>YUV PSNR</t>
  </si>
  <si>
    <t>delta</t>
  </si>
  <si>
    <t>delta^(3/4)</t>
  </si>
  <si>
    <t>delta^(1/2)</t>
  </si>
  <si>
    <t>min+delta^1/2</t>
  </si>
  <si>
    <t>min+delta^3/4</t>
  </si>
  <si>
    <t>BD-rate convex hull</t>
  </si>
  <si>
    <t>TestVMAF</t>
  </si>
  <si>
    <t>TestVMAFneg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</si>
  <si>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</si>
  <si>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</si>
  <si>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</si>
  <si>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</si>
  <si>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</si>
  <si>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</si>
  <si>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</si>
  <si>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</si>
  <si>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</si>
  <si>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</si>
  <si>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</si>
  <si>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</si>
  <si>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</si>
  <si>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</si>
  <si>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</si>
  <si>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</si>
  <si>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</si>
  <si>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</si>
  <si>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</si>
  <si>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</si>
  <si>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</si>
  <si>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</si>
  <si>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</si>
  <si>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EncInstr</t>
  </si>
  <si>
    <t>DecInstr</t>
  </si>
  <si>
    <t>EncCycles</t>
  </si>
  <si>
    <t>DecCycles</t>
  </si>
  <si>
    <t>EncMD5</t>
  </si>
  <si>
    <t>AS</t>
  </si>
  <si>
    <t>aom</t>
  </si>
  <si>
    <t>av2</t>
  </si>
  <si>
    <t>A1</t>
  </si>
  <si>
    <t>0dbb3e0bdbc224c51addc1e551aa8e16</t>
  </si>
  <si>
    <t>db04684fbc1c3261e48b8e2e195aaa68</t>
  </si>
  <si>
    <t>96907b0bcb8b134b844cd581524fc715</t>
  </si>
  <si>
    <t>7fb8e47ec4b04069b51bcc627fda6e47</t>
  </si>
  <si>
    <t>9525a669bcd5a8019b6950c55361f61a</t>
  </si>
  <si>
    <t>bc372a371ddbcff476579da6c316699c</t>
  </si>
  <si>
    <t>cd410a94837c62ac226e1c960335fba8</t>
  </si>
  <si>
    <t>b583f9c4229f1b2699ef0bd50412d43a</t>
  </si>
  <si>
    <t>9201f60dccb5c72984b55e5f27c4817a</t>
  </si>
  <si>
    <t>9c28ca5761f67b2195d364253d6befe7</t>
  </si>
  <si>
    <t>eebd94d195ea47a6fc0f3cce5de00ce6</t>
  </si>
  <si>
    <t>3282d3f772012aebbb622c4d8bc58e94</t>
  </si>
  <si>
    <t>1aaf972ab986f3f4b2a4efda5e4161a0</t>
  </si>
  <si>
    <t>daa9a35d4c3c1b625161543c1c3f4fea</t>
  </si>
  <si>
    <t>78d117ab8edb21d7163bc0bf8bb3183d</t>
  </si>
  <si>
    <t>8b3b223fc2179eda62fee7958652cd74</t>
  </si>
  <si>
    <t>e6d7f89e86357f2d76939a3c0c1e20cf</t>
  </si>
  <si>
    <t>1c3c9889346edfc6afbc6c14a9adef9e</t>
  </si>
  <si>
    <t>f0cef6e01b075a26af92e58291b43c3f</t>
  </si>
  <si>
    <t>0e100d0259080d9334b46ba436aeb162</t>
  </si>
  <si>
    <t>971b0d2588b9944fd4ee1d3de4c7281d</t>
  </si>
  <si>
    <t>f435a4fa7be8c1843bd107359bdb75bc</t>
  </si>
  <si>
    <t>dc35f4cebbf17caf4e718c0feb5cbef9</t>
  </si>
  <si>
    <t>7b084b91582d7df779d7de294a6343bf</t>
  </si>
  <si>
    <t>7d2e7fa516a08316c6ccfac903084f05</t>
  </si>
  <si>
    <t>f8f554d5669bfcc5e70980678bad4545</t>
  </si>
  <si>
    <t>5832244283f074a0d00c05228a5fdee2</t>
  </si>
  <si>
    <t>c5af250f05b601de204eb794da2dcda6</t>
  </si>
  <si>
    <t>c7c61365d02ae03b903e9a0a94d3b57c</t>
  </si>
  <si>
    <t>b032b501a82d9819da739b8f0ceb1a53</t>
  </si>
  <si>
    <t>a92290e39c2db907ce3169dbb3692a11</t>
  </si>
  <si>
    <t>60ab3470b4b7b5a456135cc23bbf28a5</t>
  </si>
  <si>
    <t>6e81be8f4500380d0f43a6250d1e89e4</t>
  </si>
  <si>
    <t>491141090a008789afb704ac34216495</t>
  </si>
  <si>
    <t>89b31625106c07a6fdc88cd38395d7ad</t>
  </si>
  <si>
    <t>ca2da6782267d30595bfb6f4c1913ba4</t>
  </si>
  <si>
    <t>Crosswalk</t>
  </si>
  <si>
    <t>b29d9fa82ac4e8aae4ff5fd9f4d6c1fd</t>
  </si>
  <si>
    <t>d3fc57844d5c8114d5093d6ed2d4ee1a</t>
  </si>
  <si>
    <t>0674a4d2f3f04152cb8421e1c512edeb</t>
  </si>
  <si>
    <t>5cc91cfc4f86d4f27952aaedfac5e63d</t>
  </si>
  <si>
    <t>020a7178ff595f8d8a9b67dba1fde233</t>
  </si>
  <si>
    <t>dc37c81580779763359c32fffb123f8c</t>
  </si>
  <si>
    <t>f8b32ab5747b3914355f46de9c771255</t>
  </si>
  <si>
    <t>7f7cbb8f46a35a59b752c12ce9a84bd7</t>
  </si>
  <si>
    <t>64c058cf9259bc5562718f678a034297</t>
  </si>
  <si>
    <t>4bdc189ef0242a67bc1c84154796bae0</t>
  </si>
  <si>
    <t>5c085cdd964f1c643c1507f2c6c5f730</t>
  </si>
  <si>
    <t>211812ae7178f4433adb2cad4aa453bd</t>
  </si>
  <si>
    <t>b1625e0401a4f5ddd5d5e8a7c7d2afe7</t>
  </si>
  <si>
    <t>2974d948d16ef8da51910cc17827d8b8</t>
  </si>
  <si>
    <t>37116b10fc10548d64f4b29083760806</t>
  </si>
  <si>
    <t>428f2e9f213a8170cb6bfd309438b257</t>
  </si>
  <si>
    <t>1713ed051058d2cdc53954548ad69ac0</t>
  </si>
  <si>
    <t>d2ff4f14e7bbf48163dd19accdea63d8</t>
  </si>
  <si>
    <t>0b0e5af0b4ec5f043d78f86bca2577d4</t>
  </si>
  <si>
    <t>c9a592c2d0911b5c6c6e31a9c77f5873</t>
  </si>
  <si>
    <t>c26abf96bf00590d9779612fbac03b15</t>
  </si>
  <si>
    <t>2b6d05de0307c731b0c1681d8ac3b5bb</t>
  </si>
  <si>
    <t>55f340b4562058178cd7465478825a68</t>
  </si>
  <si>
    <t>87940255d35c461d87938c8aeebe5c49</t>
  </si>
  <si>
    <t>fc9fb6f7fd3f2327a54fd82b1acfa5b9</t>
  </si>
  <si>
    <t>05f4d4fb157e8825ebe5b1457885e421</t>
  </si>
  <si>
    <t>a7b6203530783e14108736c6124de93d</t>
  </si>
  <si>
    <t>0471734a6ec8727b03459e5af1284845</t>
  </si>
  <si>
    <t>ade01ed5660b79452ddfb112a53a15dc</t>
  </si>
  <si>
    <t>55ec7d230661bb32b768bc3a549c54a4</t>
  </si>
  <si>
    <t>8ada6cd7134b71f7619c380ea8abe499</t>
  </si>
  <si>
    <t>e428eed37512b28ee871ef37da6b292d</t>
  </si>
  <si>
    <t>ddaad0cc7ee53eeff73460db4a8814e3</t>
  </si>
  <si>
    <t>df35676b7a8f13ed58a1ba656061a9bb</t>
  </si>
  <si>
    <t>6c40a6ac3d4251df5a786516d1b1b12c</t>
  </si>
  <si>
    <t>9174f4648c29baa201311a5060a1d75f</t>
  </si>
  <si>
    <t>a2b0414e853237fabce9cc079b00e103</t>
  </si>
  <si>
    <t>591fb1cdb3a148e56af0a2478bb0db55</t>
  </si>
  <si>
    <t>2627ae7352f2ec81f40aee6b4c4b0673</t>
  </si>
  <si>
    <t>b9b96ad2d8182f7df8f8566761e93145</t>
  </si>
  <si>
    <t>e7af4a6151131b955e74dc23062c90a6</t>
  </si>
  <si>
    <t>84562f018a241bc1987a30aea42dccd5</t>
  </si>
  <si>
    <t>3d24c99ceb4644fc457c6f86b9c96850</t>
  </si>
  <si>
    <t>e07768fac91ba1116c5c830535b1b94b</t>
  </si>
  <si>
    <t>80790351c9bdc28fd91f9369264169f8</t>
  </si>
  <si>
    <t>4726fa1208c8cb544bb0033be977cfed</t>
  </si>
  <si>
    <t>f7ba9a4815899113e1722213eadda60e</t>
  </si>
  <si>
    <t>7daa70c1f28477b06652e3f59ac49352</t>
  </si>
  <si>
    <t>aaff86d91e4e5b23fd9bcf382f799de8</t>
  </si>
  <si>
    <t>0fb44faee6d104fe6960fa86819baeec</t>
  </si>
  <si>
    <t>d3f1807a113f1648de0722918e066222</t>
  </si>
  <si>
    <t>c909da87337ad2ebb8e07ee3ca408864</t>
  </si>
  <si>
    <t>ecf8ab47023c983d90259383561d4ed9</t>
  </si>
  <si>
    <t>f547e8fe66f48a3a831f33066d40145f</t>
  </si>
  <si>
    <t>5acd6aee17945cb9747bfc34838ddb7e</t>
  </si>
  <si>
    <t>af5aea24faf18d62fc5394dbe87878cf</t>
  </si>
  <si>
    <t>4f411821f9acffcf9848d567fff9dc19</t>
  </si>
  <si>
    <t>42ab96ed5b7cd9ada6e4a14cba3d576f</t>
  </si>
  <si>
    <t>7a5b05ce5cabeb314c7aa90b75e3bdad</t>
  </si>
  <si>
    <t>1ff6c5719d7974c3d38dafe0d3bf5dc5</t>
  </si>
  <si>
    <t>b13f1c2f023bb2e9f8aeff0ae04ff9aa</t>
  </si>
  <si>
    <t>ae0a9a99b78297d60d4732fd43fac785</t>
  </si>
  <si>
    <t>537b1e93525ed413b9dd5d7a75f6eda4</t>
  </si>
  <si>
    <t>034d80742de3bada545afc79d1f4e0a8</t>
  </si>
  <si>
    <t>4c72de0213edecd9a2208e925b829542</t>
  </si>
  <si>
    <t>a110a445e3646c398e00e4923a2c8343</t>
  </si>
  <si>
    <t>b8a186fecf3724fe3891f84d938e1c12</t>
  </si>
  <si>
    <t>7e6a0bdfd955ebb5b8b765dd28ea6cb9</t>
  </si>
  <si>
    <t>ec49f10e4a7aef0e1647880eed8f2dbb</t>
  </si>
  <si>
    <t>f3105909ec2aff24acd07367e26bd09a</t>
  </si>
  <si>
    <t>05288c55eb60f183b710e194f4005c97</t>
  </si>
  <si>
    <t>14994e8f69c8fa8a7ac52c2eb8503eb0</t>
  </si>
  <si>
    <t>7ad3f3be48e22d3da8aa193cd3a292b2</t>
  </si>
  <si>
    <t>b8c8e2089fec7241a7293983ad60c215</t>
  </si>
  <si>
    <t>b8b8b455fb2de607504633f12337fbe3</t>
  </si>
  <si>
    <t>5e5ac37f02f460e939353bc293784fa3</t>
  </si>
  <si>
    <t>e9fb4cbfcef227f09bb20803461d0075</t>
  </si>
  <si>
    <t>b7f9d56d3986f68b8e8ff489b62aaa76</t>
  </si>
  <si>
    <t>de5c0cb16d8ef909ca8725ed7ee078ff</t>
  </si>
  <si>
    <t>c04bf2e15998c29ae8ae362f19c4411d</t>
  </si>
  <si>
    <t>f16f47601995ae14484b412dbf0f9074</t>
  </si>
  <si>
    <t>63ad39ff94b614aa2e1062a7c54967db</t>
  </si>
  <si>
    <t>56318edec624d2cdb5f1e320026a0314</t>
  </si>
  <si>
    <t>e73798e4e39f464894e56ffb54f59fe9</t>
  </si>
  <si>
    <t>9f1cdec455a42450ad43e17c3b8836e6</t>
  </si>
  <si>
    <t>9424acb9ac13c948afeb2a30c60054cf</t>
  </si>
  <si>
    <t>eee8572f3e485427d40b71cb723c363a</t>
  </si>
  <si>
    <t>fb8b887f9d84f3e192a8716c9b5c9a5e</t>
  </si>
  <si>
    <t>cc53afb4fd18c9414ad8c97a49b0926c</t>
  </si>
  <si>
    <t>5176d79e91aa8fc5f18904e85c1fdfee</t>
  </si>
  <si>
    <t>516fa437b0d8007dfd39efce93ecdfa7</t>
  </si>
  <si>
    <t>89ee8b2529048040554567c9270994f0</t>
  </si>
  <si>
    <t>4ae082378aa04eac0bdd0675fe536964</t>
  </si>
  <si>
    <t>fede55407ecce548fe7ea63411b0443d</t>
  </si>
  <si>
    <t>4c2c4d45ff5bd9a49f445f63da5238d9</t>
  </si>
  <si>
    <t>f3ee767038f09e2be751a4a0ca9ee236</t>
  </si>
  <si>
    <t>3b58db501b199e3054660b66189cb5f5</t>
  </si>
  <si>
    <t>64787ce25cf26867916cbb3889f33968</t>
  </si>
  <si>
    <t>89f2d693a886105c3a3b70110d1b7a93</t>
  </si>
  <si>
    <t>fb039b02db3e087e7e6afe49dfea0772</t>
  </si>
  <si>
    <t>652814cde397623b9b2f131c28dd3ff0</t>
  </si>
  <si>
    <t>b6b3dc309da3118f8c6e2625f7f31cf4</t>
  </si>
  <si>
    <t>9962a95478dae77b2bd962bf1c4f7f49</t>
  </si>
  <si>
    <t>2b23dba8ea87ede0a897d6cb02f589f7</t>
  </si>
  <si>
    <t>7587d5ea29fcf4b384dfc610705a2046</t>
  </si>
  <si>
    <t>183070d5311336fbc6788a287700b12f</t>
  </si>
  <si>
    <t>7d34504b8afe11310b5e0899783f78e5</t>
  </si>
  <si>
    <t>e9c982e9f682b642f3a66c61d5e5d3a8</t>
  </si>
  <si>
    <t>5cfb0c91577f71fc2127f4be1c0db7cf</t>
  </si>
  <si>
    <t>88917e235c06ed7eca45537dde436f0c</t>
  </si>
  <si>
    <t>902904351eac83fe1a4efad505b6e042</t>
  </si>
  <si>
    <t>f48a754d60a93a1c99076b8be7da82e9</t>
  </si>
  <si>
    <t>ff92adfe1a92ab572c783cbc65d3e336</t>
  </si>
  <si>
    <t>4a7a5cfae4b6a6f0cdbb66bbddb29750</t>
  </si>
  <si>
    <t>27bac23edbfa1b7adb70cb91c78db50e</t>
  </si>
  <si>
    <t>340455882997c6965f60f41b6dcd1430</t>
  </si>
  <si>
    <t>f31a791e8e30eca2b9ebb5a795b43d1f</t>
  </si>
  <si>
    <t>d8af1226b6bd32892c100801b68643eb</t>
  </si>
  <si>
    <t>85513b8fbfabacf853da2b630e57a4df</t>
  </si>
  <si>
    <t>bdd6ce20fd1ab40cfbacde1b94b0ff18</t>
  </si>
  <si>
    <t>f8942b1b517ae4e739e2fe1be54f2020</t>
  </si>
  <si>
    <t>05a4f562a3dbedc0214ed00c685a9ac8</t>
  </si>
  <si>
    <t>01498b48a348d94aa0c3d890c025a23a</t>
  </si>
  <si>
    <t>b3960cd227e0dc85088e960a97057c34</t>
  </si>
  <si>
    <t>ae771d7f4810992eb15d97185360334e</t>
  </si>
  <si>
    <t>ca33d21fc2e6cf6da9eef00fd2174c47</t>
  </si>
  <si>
    <t>e0013a5389a7e5eb1bb01a565bf6c76c</t>
  </si>
  <si>
    <t>15dbbe947a2ec40de3a654bc3ba54338</t>
  </si>
  <si>
    <t>3ccff08e60cb63d8c4abbe0c68bcebaa</t>
  </si>
  <si>
    <t>e6907dfebeb67a253bfcce5c6b11f5d8</t>
  </si>
  <si>
    <t>a97141bb041642a9c7bfa4323534a257</t>
  </si>
  <si>
    <t>705ac84ced6b5a60351e37d04f802dab</t>
  </si>
  <si>
    <t>026c2ac96c0bc4096523f55e7a666159</t>
  </si>
  <si>
    <t>1eacc00d56d4fcece9c7b9e1bf285034</t>
  </si>
  <si>
    <t>046b4bb852cbdf9750c6cdfd4c24f10f</t>
  </si>
  <si>
    <t>43d4406ddb2d9cb73c480bb00db6119d</t>
  </si>
  <si>
    <t>b471c19600c6fcfc1bd52ffcef725082</t>
  </si>
  <si>
    <t>1fa501bdcb693fb49cc7f798c2ce156f</t>
  </si>
  <si>
    <t>7893c2f0b4253fdc3ef5b49f457ff966</t>
  </si>
  <si>
    <t>557ae7299c8f4e761a30be357b4b654c</t>
  </si>
  <si>
    <t>1cbbcff2d1456361a752ab056ab16fa8</t>
  </si>
  <si>
    <t>3802a2dfa6b3b64c161f8b1d0ad7dc42</t>
  </si>
  <si>
    <t>c399ea8088020877b78f6a0cc8a334e7</t>
  </si>
  <si>
    <t>fd822c8374559be4322ae8ef9fdc3eab</t>
  </si>
  <si>
    <t>PierSeaSide</t>
  </si>
  <si>
    <t>bb0b61b651d9404256ee567f14bf7ba6</t>
  </si>
  <si>
    <t>3b4d3b7bb188fb5fa59ad079b63e1910</t>
  </si>
  <si>
    <t>24239512db6335b38d334277b556eeeb</t>
  </si>
  <si>
    <t>51c0cc0ade08a446caed77ebd35f80e7</t>
  </si>
  <si>
    <t>2e1ed4bd169b841e54352fdd8c6b0581</t>
  </si>
  <si>
    <t>be97870ded4a32f6a00d4c57ee4f4460</t>
  </si>
  <si>
    <t>7b8d7e3def0cbabfd9794bfb882e8464</t>
  </si>
  <si>
    <t>ea8be1a0f61f4239f07253d6e539cace</t>
  </si>
  <si>
    <t>531053a1fec772dd711e31a7a7756f65</t>
  </si>
  <si>
    <t>01a25e55dbf2d72d4c501752f99a4373</t>
  </si>
  <si>
    <t>014dab44fd3dc8b9ba25306f2a041609</t>
  </si>
  <si>
    <t>7bf5ec5e9d59e4d1bf4327b3ce1150f5</t>
  </si>
  <si>
    <t>3e17abea169d08578eade20ad69fee72</t>
  </si>
  <si>
    <t>0e09cfe969c85c189e9b21710c662310</t>
  </si>
  <si>
    <t>d246502b440f88c27bea763ba3fe04be</t>
  </si>
  <si>
    <t>7069617349c938113f2fef1f2ad1eb42</t>
  </si>
  <si>
    <t>5e2ad40591522160644ebbe64fb1d4bc</t>
  </si>
  <si>
    <t>abdc53b4f727748cfbd5850d4db72937</t>
  </si>
  <si>
    <t>68eeb68f37f9ce81ab8631238d5b4bab</t>
  </si>
  <si>
    <t>08f678f9931a7c28cfafc414756f084e</t>
  </si>
  <si>
    <t>31c37883fd58e60e7091b4db515339bb</t>
  </si>
  <si>
    <t>1da49588a50948428eaab3f7581498ee</t>
  </si>
  <si>
    <t>11627ae9d8c0973088b5c6998a64aa6d</t>
  </si>
  <si>
    <t>2e243b0bd2e52fe7c7f7ba352a32f170</t>
  </si>
  <si>
    <t>4c91831a1e3f4496d78aed8bc89c2634</t>
  </si>
  <si>
    <t>e3ee8c453e1b8647095f474ba6ac6327</t>
  </si>
  <si>
    <t>f05e669e88406b63f211f3d555c0e63a</t>
  </si>
  <si>
    <t>d8f1b7abe0e3da403aeaaa15ddd7c732</t>
  </si>
  <si>
    <t>74aa3b4805827ad515b4d3bd6a4238b5</t>
  </si>
  <si>
    <t>e7591320101e9afa6e74346ca62794e2</t>
  </si>
  <si>
    <t>6cef0997b0557a6817a5423851bdd88d</t>
  </si>
  <si>
    <t>4af93d914941b52ee10f58f26740ed12</t>
  </si>
  <si>
    <t>ee5b626ab20dafa7d268053d224e9c8d</t>
  </si>
  <si>
    <t>7daeed8874e4029fdd517f34af17ea38</t>
  </si>
  <si>
    <t>a23d111a0ac632d5312521fa6fe9b0d3</t>
  </si>
  <si>
    <t>426619831fdfa346d2309f9051c5553c</t>
  </si>
  <si>
    <t>d8be90a5af668cfe1929ecbbd180a088</t>
  </si>
  <si>
    <t>8c513d8735158a1d9a74971f655aebb2</t>
  </si>
  <si>
    <t>6dfc3348bd6d34cf54da37ba4ba4a5b9</t>
  </si>
  <si>
    <t>31bf51ad48e7f72b844a54190bf28c6c</t>
  </si>
  <si>
    <t>1c376cc57ac27e1071124415c9ca8d77</t>
  </si>
  <si>
    <t>2e3b2230cf1205cb84d3553d212aad76</t>
  </si>
  <si>
    <t>7e3084250275e71f15e64c825611c3b8</t>
  </si>
  <si>
    <t>444709f2466b5b9f4afe707e588114f6</t>
  </si>
  <si>
    <t>bd38addb5a45ce48c8407c1b0fbf7a5e</t>
  </si>
  <si>
    <t>cc7ae1af70bc877c88071b5b7adc1300</t>
  </si>
  <si>
    <t>451cec2af8d3d5b6b5a381628b37e83e</t>
  </si>
  <si>
    <t>53abef8d11942978fa25c6e70c20885d</t>
  </si>
  <si>
    <t>7885ea3607eaf4b2304c7f215e13002c</t>
  </si>
  <si>
    <t>62f9e0e8689a9f1b3b51ee3aee9bee66</t>
  </si>
  <si>
    <t>fd2ba2a2e4ca0792c7f6bbde90bea168</t>
  </si>
  <si>
    <t>8fede76ad44259ece1523931490d02c3</t>
  </si>
  <si>
    <t>7e6ac8f9932384feab10c2c6d1499dfa</t>
  </si>
  <si>
    <t>4df1229bcd12366292b47e051673abdc</t>
  </si>
  <si>
    <t>d4924b3f497d624e9e49f4e33e0eaade</t>
  </si>
  <si>
    <t>75d75e4d48f8c80ba888ffb0bee3c17d</t>
  </si>
  <si>
    <t>35f13c62c51335f3f29746036501e943</t>
  </si>
  <si>
    <t>45cbd7520a378399ee6454df72a49500</t>
  </si>
  <si>
    <t>83812875fc4313785635c7e9a0b217f0</t>
  </si>
  <si>
    <t>cb05464712c045c5b4bc6c228559223b</t>
  </si>
  <si>
    <t>3443d283e68bfe04cb7eaf8e392b86e8</t>
  </si>
  <si>
    <t>1a62d7aa2665473ccc542171133cc726</t>
  </si>
  <si>
    <t>90752c08da697e734c41d640285d8d4f</t>
  </si>
  <si>
    <t>f2b434d935833c478c4fba567ec1043e</t>
  </si>
  <si>
    <t>b415aaa46f6f0afc09ff261cd27c5837</t>
  </si>
  <si>
    <t>784715d31c20b403f9524238f1c8ca60</t>
  </si>
  <si>
    <t>b34c7baa2eae5cb9927c2ad1c50ee5ea</t>
  </si>
  <si>
    <t>e7fd7351662b4ac711a84c4724098828</t>
  </si>
  <si>
    <t>1d679df14bbc579bcffb0c866eaf6686</t>
  </si>
  <si>
    <t>56c0aabe6883b85410cb779e39628509</t>
  </si>
  <si>
    <t>1df302f5ef77d3736cf7b4046ce32019</t>
  </si>
  <si>
    <t>89d502fa07ca61d617ed753e83515499</t>
  </si>
  <si>
    <t>TimeLapse</t>
  </si>
  <si>
    <t>341ddc8fd5ee9ea49466bba82926382e</t>
  </si>
  <si>
    <t>57fcf17823e750810ab977d89dca55bd</t>
  </si>
  <si>
    <t>18f641b5507829142814901db4ced9b0</t>
  </si>
  <si>
    <t>a35a4949f045e7506a419f7e0ec1c742</t>
  </si>
  <si>
    <t>6be0ca6c49b0015cb65c7c9cdc18d9c4</t>
  </si>
  <si>
    <t>fefc988eb65a8922e623121f17335658</t>
  </si>
  <si>
    <t>7547bad99cd7f44dd92cd3f604eb654a</t>
  </si>
  <si>
    <t>9bb3297e8916da4cdb7d6d0299771f32</t>
  </si>
  <si>
    <t>cfcdeee34d679260b7400b07cb0e2251</t>
  </si>
  <si>
    <t>67cb188c2c5c20946de30b886bbb3ffa</t>
  </si>
  <si>
    <t>cfe4b669a40d738a1a60b023c887d8b8</t>
  </si>
  <si>
    <t>e902809c0c9f395e576d3117495e4e6e</t>
  </si>
  <si>
    <t>f64634af1f05f386dcb7028a2fc087f3</t>
  </si>
  <si>
    <t>ef0bfd8b26bb4f2df7746f0275ea9949</t>
  </si>
  <si>
    <t>d312fb260973d821136e4474fb71ce96</t>
  </si>
  <si>
    <t>1bb1bc9b78ae76d46563e2410d2f0566</t>
  </si>
  <si>
    <t>668e16b88aaade43bd3fa428ba128b78</t>
  </si>
  <si>
    <t>03d4fbebe45835a8fc0fc2e2088fda2d</t>
  </si>
  <si>
    <t>d9ac71a177ed46308a485af976359753</t>
  </si>
  <si>
    <t>badf97f8fba591a8325446d57b84791f</t>
  </si>
  <si>
    <t>50de7adb0a23d98e9079e1ca5a48507a</t>
  </si>
  <si>
    <t>d33a639ba097d8fcfd193226814e98c8</t>
  </si>
  <si>
    <t>0bf527084e662598242158b1382fca74</t>
  </si>
  <si>
    <t>178464670a80da3b2edf4a67ab8a9b48</t>
  </si>
  <si>
    <t>0a655a726e4573f433236e17bfbb0c4e</t>
  </si>
  <si>
    <t>a2deac4eb67bd4279b48f15d8fdec7f3</t>
  </si>
  <si>
    <t>b0608c57d3f583d50ce569a90d6ea676</t>
  </si>
  <si>
    <t>b8f9a11cb801d75f1345a0053dbdfd76</t>
  </si>
  <si>
    <t>ce815871bcf773fc8f81978f7cb1145f</t>
  </si>
  <si>
    <t>0e2a44a805f3e79f830048cff8c89a18</t>
  </si>
  <si>
    <t>8bdffcbe04f314d3a00dac68d315f273</t>
  </si>
  <si>
    <t>736973a499044b3b17b701f16f4da259</t>
  </si>
  <si>
    <t>69cdcf2df84b85636670c3df36d8af8f</t>
  </si>
  <si>
    <t>506e067aaeba84d87e0329a0d9f282d4</t>
  </si>
  <si>
    <t>7dd637f3d27805118a4ac96bd69fd1da</t>
  </si>
  <si>
    <t>68e9209b730e53f726bd7067dc02ea75</t>
  </si>
  <si>
    <t>74cce95ccb7b13344d0081dcd0478427</t>
  </si>
  <si>
    <t>0af84fc83c443ddc47f2437cf0b1fa57</t>
  </si>
  <si>
    <t>e6ae9cd42cd28db92a6761a69e4e356d</t>
  </si>
  <si>
    <t>8a0ca8da42dd21d60204f8cb3c010561</t>
  </si>
  <si>
    <t>998e14ceee83b67746989b9f1c377367</t>
  </si>
  <si>
    <t>a0e8e0038eebd0bec2f8537d4c689cd4</t>
  </si>
  <si>
    <t>b2edc5447a612f8e1f7914a0dffeec14</t>
  </si>
  <si>
    <t>1b4131b802123d4eb0f690f9f5cc36be</t>
  </si>
  <si>
    <t>f48fa63d8e0a6cc88fdf0a1eae3ce79c</t>
  </si>
  <si>
    <t>25e805121f19eed38bf235c4f6471465</t>
  </si>
  <si>
    <t>44c396a898bab93fe1e486d33cc13030</t>
  </si>
  <si>
    <t>235aa1bd4f8beeeb4e64ca1e7c1c5a68</t>
  </si>
  <si>
    <t>cfe97e643686ad4f87339c41df9cec54</t>
  </si>
  <si>
    <t>15a8163a9d3e784a08561a79d32f6428</t>
  </si>
  <si>
    <t>6a4f69be737afbdb7be80ec8ada9bcab</t>
  </si>
  <si>
    <t>d746980700f9a7be04cbc7af3a0a34c1</t>
  </si>
  <si>
    <t>1954a8f6b4ca6e8c116a086fb34e6d30</t>
  </si>
  <si>
    <t>afeccb5c04b0ec8d7fb66efe5f313265</t>
  </si>
  <si>
    <t>7a36121442f718283c508ca08231e4a5</t>
  </si>
  <si>
    <t>f7d056344c452641c97c641df8363f76</t>
  </si>
  <si>
    <t>6a346886c597cbba5881e51246153309</t>
  </si>
  <si>
    <t>27695e822475c63a40ed51f2c00344ee</t>
  </si>
  <si>
    <t>783f524883b5a7ebf925f5c93bab9f8e</t>
  </si>
  <si>
    <t>b9820160733107395ae219488ba69820</t>
  </si>
  <si>
    <t>f9c4e75ae16d6ea0c3f78b6e55bfab05</t>
  </si>
  <si>
    <t>14d641199b12f958ea4dde5e96a466c3</t>
  </si>
  <si>
    <t>c8fd902be98500cc98eb912fc453627f</t>
  </si>
  <si>
    <t>5b9a5ec51f82fbc76ea8c0882c1cc72a</t>
  </si>
  <si>
    <t>73cb9f6856bb580b06d664d4ecc54c38</t>
  </si>
  <si>
    <t>527fd2a3558468b29198f4436b68a1e8</t>
  </si>
  <si>
    <t>fa23eee335abbd3860e1160454bedb9e</t>
  </si>
  <si>
    <t>f455fd57017fd2616ed3c46ee7ea8a48</t>
  </si>
  <si>
    <t>b240c85a4e50bf04b6ce1edf98a356a6</t>
  </si>
  <si>
    <t>3b96003325fb86614fe59ee92606cfb7</t>
  </si>
  <si>
    <t>11f8a022c53b15bc623d67dcdc4fddae</t>
  </si>
  <si>
    <t>23aa18f3d142df389b920c17fe6ae147</t>
  </si>
  <si>
    <t>f3539aa16cfbd25fe6f342447f60ba06</t>
  </si>
  <si>
    <t>82f6170f63d018bf416499f2192f9a5a</t>
  </si>
  <si>
    <t>5bfde3b14aa6a57ba8c60fd139eccd7a</t>
  </si>
  <si>
    <t>caad6cc0158c697e6ccd14b00ec89940</t>
  </si>
  <si>
    <t>49f29dc2e2c5c45809bf710fd6694084</t>
  </si>
  <si>
    <t>527f54bf4e9664757b35f5fc208d94d4</t>
  </si>
  <si>
    <t>c93bf668ae2277dc0f7c2288f0c34c2e</t>
  </si>
  <si>
    <t>4bc137bc55ce8969ec06803a80f26c32</t>
  </si>
  <si>
    <t>df060ec9af3dbc38e12ade2f31d0e89a</t>
  </si>
  <si>
    <t>376f67f6618dedc3148a4bab6c71d1c4</t>
  </si>
  <si>
    <t>cc4020c85c65ec74d53ce63a8d93bf7d</t>
  </si>
  <si>
    <t>3e2cc292ff381d53da153bc12b2d2b91</t>
  </si>
  <si>
    <t>32b39088d7710733cf1a44d5efc310fb</t>
  </si>
  <si>
    <t>81d085612fec9d8ceee249e6fa77ae14</t>
  </si>
  <si>
    <t>605d4a60c50303a36deba6e03dfe7c9a</t>
  </si>
  <si>
    <t>28be3d56a424ee6e1a5e99ef9ad79da4</t>
  </si>
  <si>
    <t>bb68dd56bdd4bbf9c5a52e35511ecf4a</t>
  </si>
  <si>
    <t>30272ba777d2c1bc942bc7f5f61a11d9</t>
  </si>
  <si>
    <t>351b65f8dd8838649b838b34ae8001bd</t>
  </si>
  <si>
    <t>4cd67b3e54b0a2ae75797e6f9f42cc50</t>
  </si>
  <si>
    <t>c03575ac3b68a8bd4bdea0a063d341d1</t>
  </si>
  <si>
    <t>f19b6599d218d25e47f3cf361b0095ca</t>
  </si>
  <si>
    <t>73b26d16e01d680cd59eec8eaa7bef8e</t>
  </si>
  <si>
    <t>78c583b85d10b35fde1517f17f702654</t>
  </si>
  <si>
    <t>549e88fb1b9151ad0bf322406693eb5c</t>
  </si>
  <si>
    <t>2916b252c7c50de8a3327f3c4a2f131d</t>
  </si>
  <si>
    <t>dd23158986fa54ea646e58d8097be9c2</t>
  </si>
  <si>
    <t>049f39de450e49bc595681679eeece74</t>
  </si>
  <si>
    <t>953370e19675275710dce688c5efa62e</t>
  </si>
  <si>
    <t>a39d285f3540c2bbe4a2a4d1ff5e0327</t>
  </si>
  <si>
    <t>1073fef65a569f18f4473ec68dfdbc07</t>
  </si>
  <si>
    <t>1e8ba80e7a3e2e0b6470f909c7392c12</t>
  </si>
  <si>
    <t>b1e24e7a5653cbe1f2427906c04c8136</t>
  </si>
  <si>
    <t>cf25b870ce487fa10ed08f9f5c8b1583</t>
  </si>
  <si>
    <t>1a3258c5ee0551c0cadd0fbaeb832383</t>
  </si>
  <si>
    <t>4b811dc0f0b47cb2a345161957ccfcb4</t>
  </si>
  <si>
    <t>957d8faaec8f757be37a926f7c42f54c</t>
  </si>
  <si>
    <t>3adedcb4341c77a77a5d6c64e27ab4cc</t>
  </si>
  <si>
    <t>06b1c6588ae21d2c1464566705749f66</t>
  </si>
  <si>
    <t>e17a619679ec56f7f4bab449994f1dea</t>
  </si>
  <si>
    <t>e99424f6cb94d3cd1a184777cd36704f</t>
  </si>
  <si>
    <t>eb74ff9445c494fbcacfae9d46225fe9</t>
  </si>
  <si>
    <t>bdeb31ccf98d9ac5c998d209258074ea</t>
  </si>
  <si>
    <t>c83a742730b16ed326e9d5de12968ce6</t>
  </si>
  <si>
    <t>05d374ad1abfc12a56c6523418e7e225</t>
  </si>
  <si>
    <t>002a4454c912f62c326597f0a960010d</t>
  </si>
  <si>
    <t>1aff169bc1aa40c1cf2c7d99315a26b9</t>
  </si>
  <si>
    <t>10fabe557da8cf412f58cddf1d91dc9b</t>
  </si>
  <si>
    <t>dc9412159e2bec5286a6f5d7dff24cd1</t>
  </si>
  <si>
    <t>c56b117022aa4b5e3f595f547e714260</t>
  </si>
  <si>
    <t>e698fa193478e7884c77f949f4a94150</t>
  </si>
  <si>
    <t>a7d2790fd57dc9729d772db7631cd918</t>
  </si>
  <si>
    <t>845cddfbeb6841d70a7f032cf8e59c8d</t>
  </si>
  <si>
    <t>7abe687dc55b770b0d8df84ea6075511</t>
  </si>
  <si>
    <t>366e854ae72a99c9972b07a9bc9dee4f</t>
  </si>
  <si>
    <t>06e52d92c1c86ea3a6c1ffd92ffc0ac1</t>
  </si>
  <si>
    <t>665b1e8a803aeeb1014f4096e2ff2b18</t>
  </si>
  <si>
    <t>e9fbd905b2e71e32ced7d95415e04702</t>
  </si>
  <si>
    <t>85549f0edec13805936ed316630a4e87</t>
  </si>
  <si>
    <t>bbc6c97be62e069b5171d1d2e279171a</t>
  </si>
  <si>
    <t>80ddb1e3c1817c8b4db1507f7eff466d</t>
  </si>
  <si>
    <t>c374881f7115a11ddd20e3a6515d947d</t>
  </si>
  <si>
    <t>772ff2688dd9fceabca25bb0135c89fc</t>
  </si>
  <si>
    <t>1bd17d89b2ceca6d3b57125526c2064e</t>
  </si>
  <si>
    <t>5c7d44ef620c825f33b77201b387c7df</t>
  </si>
  <si>
    <t>0679379b90b88489562bbfc090491553</t>
  </si>
  <si>
    <t>4493b18c3e1601f8f067525f93c7adcb</t>
  </si>
  <si>
    <t>5036dda2fd9007ebc541701cae854160</t>
  </si>
  <si>
    <t>5d7a93c3ebeffe138c4cb5e092c7cccc</t>
  </si>
  <si>
    <t>c4b7225dd724d2dd6fd2d90476bb4958</t>
  </si>
  <si>
    <t>a6cbeb9f1aea7bf8cdaa246ee36d15b6</t>
  </si>
  <si>
    <t>22b562005ed7f15ac08d4ad28737be5e</t>
  </si>
  <si>
    <t>f8b71f09eec3bface33ee31e8f41476a</t>
  </si>
  <si>
    <t>c2100e5a7543dee68863ce44c9f1c774</t>
  </si>
  <si>
    <t>1648d4298817420a0d10ae36cbc2f0b8</t>
  </si>
  <si>
    <t>fca2cdea622c1e60c4eb4d957908980e</t>
  </si>
  <si>
    <t>e14dfb52556d3a1762b54b2a6d5c6c61</t>
  </si>
  <si>
    <t>3116672056c5f03d8d0f1a665294fdc6</t>
  </si>
  <si>
    <t>8d937cd57c874a422377b32908bb8e35</t>
  </si>
  <si>
    <t>8c728b173d5acfff520c93499ff2f403</t>
  </si>
  <si>
    <t>bf11c8bb3c50ff15abfca32f53d171d4</t>
  </si>
  <si>
    <t>9b24b2e984bb7c1a80f69cb3e3c1bf1d</t>
  </si>
  <si>
    <t>b0352ecde896a5d9c840ca51ad5233e4</t>
  </si>
  <si>
    <t>7fe926d2bb54d7ee3d9d8f6ab8a7655f</t>
  </si>
  <si>
    <t>a056c861bc825fb09f58fb860b5cd255</t>
  </si>
  <si>
    <t>d9bc4ee82f1d5bae9631264e2c34162c</t>
  </si>
  <si>
    <t>540c778a4c1fef8a94021161f30424fc</t>
  </si>
  <si>
    <t>3adac52972fa302a018e7cf9b7f77395</t>
  </si>
  <si>
    <t>85b95d711aa9fc2f0534d5af4e865501</t>
  </si>
  <si>
    <t>2e6a2b0582de7e210d77479eda561f4c</t>
  </si>
  <si>
    <t>74910830d97b634548cf454b1239a76a</t>
  </si>
  <si>
    <t>2b9a3b18f9b04eedfc27f9554eb8c5c7</t>
  </si>
  <si>
    <t>62752ffe6474caa5536f76c53f99d47a</t>
  </si>
  <si>
    <t>38bc1a0f23b4ea953bb7112a2912f973</t>
  </si>
  <si>
    <t>a806648135b37825d6173f990df17a30</t>
  </si>
  <si>
    <t>8a890be77ec06f211a656a8f6d485f2d</t>
  </si>
  <si>
    <t>4fec2f7c183280df6857cfe0ebc20ac1</t>
  </si>
  <si>
    <t>4b2442f8969200ed2c35bb522b5137e6</t>
  </si>
  <si>
    <t>efdc016fef2b25b70bc010eaa79c625f</t>
  </si>
  <si>
    <t>fc6db98606454a25b722f60fac4064dd</t>
  </si>
  <si>
    <t>9ea274c6e35b7fb0de1a2aeba2bc40fd</t>
  </si>
  <si>
    <t>646a1881ae07b091a23082e7d715e01e</t>
  </si>
  <si>
    <t>38e0738375e126b840739337e41024db</t>
  </si>
  <si>
    <t>889de3ce356a2c6cfdd48d95c59272b6</t>
  </si>
  <si>
    <t>508b0e64e3a06a5b97e37f197f1060ae</t>
  </si>
  <si>
    <t>c615aa157546b07926c4178156072f18</t>
  </si>
  <si>
    <t>040b9854e030e5a581e154333ae8d3a3</t>
  </si>
  <si>
    <t>00584dd197d8cbbb030a3cc4cfa4f9bc</t>
  </si>
  <si>
    <t>0182dd33b5bb3c00af3e16aa4fd62988</t>
  </si>
  <si>
    <t>ad8ceb133cc313a04ea68d64ff4ce00d</t>
  </si>
  <si>
    <t>00b627293c06948eea799d9e6629f6f8</t>
  </si>
  <si>
    <t>29c5fa2c7ec2b380480e5cdd9812ab6e</t>
  </si>
  <si>
    <t>c0d05784f50da8512c33d19529cfd707</t>
  </si>
  <si>
    <t>b0aba92b405565043d77e8fdeee37ad1</t>
  </si>
  <si>
    <t>0d98ffd2c8a5479d5c0d51f82dd2f627</t>
  </si>
  <si>
    <t>f698f916bcb59531ec9145b6c0965aac</t>
  </si>
  <si>
    <t>3e95bd54d2e51d60e65885cd2c8529c8</t>
  </si>
  <si>
    <t>dca14179834f2a97f5575059ddffd97f</t>
  </si>
  <si>
    <t>2ee1b41d9b9df9fda77ccf6e4c2c1d78</t>
  </si>
  <si>
    <t>a0a0c4b815b522be22a5de8f1a4b0e8a</t>
  </si>
  <si>
    <t>8016bbb838aa2aecfcdb6720848d74d1</t>
  </si>
  <si>
    <t>3de4ed9c84b8f39a7320e3e16dbcd9d1</t>
  </si>
  <si>
    <t>5de0e750f4d3841be5beaeb24844cfcc</t>
  </si>
  <si>
    <t>3878c19a2e9cc39486bdc98f5c72256e</t>
  </si>
  <si>
    <t>c9956f01416c8e43e9448a2a7a8feb75</t>
  </si>
  <si>
    <t>e0129d08b1643aed9f3f7de63731c663</t>
  </si>
  <si>
    <t>3eb69bd8713db42e465852925d4b2b58</t>
  </si>
  <si>
    <t>011afc767decbefd1e95624845014440</t>
  </si>
  <si>
    <t>04a9fc97983ba4056e08debd9c82609d</t>
  </si>
  <si>
    <t>5e1ad6b2febcdf9a2d166139565facc0</t>
  </si>
  <si>
    <t>647f5561e9e07d0e901fe288537fa112</t>
  </si>
  <si>
    <t>c52e4dbb4e13d37edf8235a4d4be6860</t>
  </si>
  <si>
    <t>fb332a4f52a5c068a39346aab635f6cd</t>
  </si>
  <si>
    <t>6e7bf45a70f8f13d67f26d62cebf3fe9</t>
  </si>
  <si>
    <t>88884330250428cb3c195f2c38fa4ec8</t>
  </si>
  <si>
    <t>041451cb0216f80c7ba6fc117a8355ca</t>
  </si>
  <si>
    <t>4fffc93a3b796513c42ac5423ac48b9d</t>
  </si>
  <si>
    <t>14649928d8c03f410968adda660f3b25</t>
  </si>
  <si>
    <t>2e2ea7a5138a88eaf975d840a1f995ae</t>
  </si>
  <si>
    <t>56f100485e2bdd66555395f2f5955485</t>
  </si>
  <si>
    <t>59cbd14e620ae0480a0ac6ca94e5e594</t>
  </si>
  <si>
    <t>5c2786b091252284ffb0477e4d862397</t>
  </si>
  <si>
    <t>a171718581d83cf54e1ef78ff53a8120</t>
  </si>
  <si>
    <t>6e94b47bfa63f0cd0d015ece517a0111</t>
  </si>
  <si>
    <t>4ddc61f4ec9020e353cc750e44009ac5</t>
  </si>
  <si>
    <t>084487a0d8cb1d9279ad6c4c2a10b205</t>
  </si>
  <si>
    <t>9c82937ec2cbde4a15f8c83d800b428b</t>
  </si>
  <si>
    <t>e710907c5dc654d46a2e792df40809a7</t>
  </si>
  <si>
    <t>554bad489a7e58f6aa83c5461d2ef688</t>
  </si>
  <si>
    <t>e25a43f568061af2b04d1ebe4b4f2ba4</t>
  </si>
  <si>
    <t>8d0e1164f5449a1e61576a043e2e9b12</t>
  </si>
  <si>
    <t>4766ad4238a5ed30b96cde7540f2a7bf</t>
  </si>
  <si>
    <t>83db4f5446cb8360337dc0a66951c2ed</t>
  </si>
  <si>
    <t>25a2e1c47c2bb8cdaa0945b42eabdd4b</t>
  </si>
  <si>
    <t>1cea302414b841bba18c74028e79e9de</t>
  </si>
  <si>
    <t>9362c4a950d07a1a84413a5c1afc1a46</t>
  </si>
  <si>
    <t>1ab24e98502f9c97f43a4439c61ea6f3</t>
  </si>
  <si>
    <t>d8ae935f03894562e97777c16971a01a</t>
  </si>
  <si>
    <t>fce553cfe876115d2b82cfca7a62d376</t>
  </si>
  <si>
    <t>0bb84aaa985f5242a087e51d0da815dc</t>
  </si>
  <si>
    <t>1670f10172f49310ef03fea630e7316e</t>
  </si>
  <si>
    <t>aa6d94e45bb89f4a5da7318f8a124a06</t>
  </si>
  <si>
    <t>88ce71334a41094686ad691760726644</t>
  </si>
  <si>
    <t>0503ed27a129c28b9509cac07171bcdd</t>
  </si>
  <si>
    <t>2444a8a362f29293fbf82cfa77407e88</t>
  </si>
  <si>
    <t>a2744de2aa6574180e457bcbe0b4e9c0</t>
  </si>
  <si>
    <t>f18c9def8b49aad433606a5664f560c5</t>
  </si>
  <si>
    <t>377b42925ca1e96ab1621e3cf2100e3a</t>
  </si>
  <si>
    <t>7e77dbf0b389c7a2c173113177c09cb0</t>
  </si>
  <si>
    <t>4844e38d70454e3f413aff94b97483ba</t>
  </si>
  <si>
    <t>55660edf886cb458eb0f5893c48c03d5</t>
  </si>
  <si>
    <t>7e30f3feeb49517c2646109bd07884de</t>
  </si>
  <si>
    <t>65dd572ad72d035603743d9df9233c9d</t>
  </si>
  <si>
    <t>d03c4e98c0be8f6cb520c5a60379ef77</t>
  </si>
  <si>
    <t>503160ef5a778304e4a48c6f874d7129</t>
  </si>
  <si>
    <t>6615d90d8db73a9a5bb43dd84da101dc</t>
  </si>
  <si>
    <t>62c49bd490813ba9a2f620bc13ac9cf9</t>
  </si>
  <si>
    <t>93a26be9fa9d11ece74e118d418af680</t>
  </si>
  <si>
    <t>b26ce1539a28ae62acbb595fc0737fca</t>
  </si>
  <si>
    <t>6b85571593eee46a9a5f88a52c5b6e92</t>
  </si>
  <si>
    <t>86e99a9454079580f0c0e0a81473392c</t>
  </si>
  <si>
    <t>24f6d276d58c55c18fcbae9ec2591910</t>
  </si>
  <si>
    <t>e172f8d69e25e81cf6912d64bb50cb46</t>
  </si>
  <si>
    <t>70d312fec02d6e5fb79a65d8dfeddecc</t>
  </si>
  <si>
    <t>d7d5cdac471cb8ebe455574d79ea530d</t>
  </si>
  <si>
    <t>36d83d0f56641afd5eec282381b72b91</t>
  </si>
  <si>
    <t>07736a95a6a5f3f2020e682741b5c820</t>
  </si>
  <si>
    <t>e6c1fe6153666f2bf1bb5b60348a82b2</t>
  </si>
  <si>
    <t>138677f668e01283faaa7bdec218a0a6</t>
  </si>
  <si>
    <t>8e2555aab684239ce45c0c3c6ad63608</t>
  </si>
  <si>
    <t>75f25417192f1ab68b3320fc0ca0af47</t>
  </si>
  <si>
    <t>bae94dbcf547c211771f9f06cdc8142e</t>
  </si>
  <si>
    <t>c6d9f071121b5e021ed196821da967f8</t>
  </si>
  <si>
    <t>a9d4260437cd2e6991d20f56fb18423d</t>
  </si>
  <si>
    <t>8fb5429c8a7fa4acb19459b45cc15923</t>
  </si>
  <si>
    <t>27ab3f0f8446c29e437d12b4d014a347</t>
  </si>
  <si>
    <t>0771c983cd838720696230a3de3e4b88</t>
  </si>
  <si>
    <t>7969d7df0f88da2531fbc68c63178af9</t>
  </si>
  <si>
    <t>2853e2fc70c73b686f6904ec18dbd89f</t>
  </si>
  <si>
    <t>565e4b7583df8c43e48be32b72c6b7ce</t>
  </si>
  <si>
    <t>feb90dae10ffcd6910d24a84f8de2e90</t>
  </si>
  <si>
    <t>66511d78dd0d33ced5fe59273f0dd346</t>
  </si>
  <si>
    <t>7661b062852204676008a0c78b417fe2</t>
  </si>
  <si>
    <t>d1c7d55c3c6298d3e8b6b69ad7d5c20d</t>
  </si>
  <si>
    <t>ba42b5a38fb298f73267d727eb426606</t>
  </si>
  <si>
    <t>23e5b8f427ca213a9d6a9328e2cda5c0</t>
  </si>
  <si>
    <t>378213b879ba43ed3aa1e6440652a29f</t>
  </si>
  <si>
    <t>23a834be084eaa70afa4050beff46df3</t>
  </si>
  <si>
    <t>ade07542d8975c1db1d6c1963a2ed9c0</t>
  </si>
  <si>
    <t>d776f9418f6c6d056bd52a1289fdc801</t>
  </si>
  <si>
    <t>76f78f7f1a8dfe0bbb2a49d450b845cc</t>
  </si>
  <si>
    <t>666634915ef544e7874659061bb8bdbc</t>
  </si>
  <si>
    <t>5ed02cea862d9473c95aced15075bf2c</t>
  </si>
  <si>
    <t>f35418cb2b80a6fdf798bd41a5b39a6c</t>
  </si>
  <si>
    <t>48ef37688f325eed67a3548040c4200f</t>
  </si>
  <si>
    <t>9677a810df07502927e30fba50dd1c8d</t>
  </si>
  <si>
    <t>d217d5be37cddfe6b1713b35f0274a57</t>
  </si>
  <si>
    <t>52e0389af7190b1cf8e15be0929aacac</t>
  </si>
  <si>
    <t>cc1c36ee46177eefb63c8ebff24c4595</t>
  </si>
  <si>
    <t>57279266adcc6684571747e1420e4d49</t>
  </si>
  <si>
    <t>c58a293949bf07f3ef7e7b87abb2ebe9</t>
  </si>
  <si>
    <t>d9e74f0e6832f60533ea57c5f4ece3ef</t>
  </si>
  <si>
    <t>a954c5d4d539be54d075c75dcb139274</t>
  </si>
  <si>
    <t>2c3a796473d2ef6be90aa79ad1dc5363</t>
  </si>
  <si>
    <t>d00eff125fe51c0492067d896ab1d323</t>
  </si>
  <si>
    <t>8bced5c9da05f6256a014216089ee77f</t>
  </si>
  <si>
    <t>14253e8a01acf14a226e4ab5432bc48d</t>
  </si>
  <si>
    <t>b7dbbafa9b44b651c314d71ad5d51e46</t>
  </si>
  <si>
    <t>8ff3dd61e2238eb7472aa145f9a4aaa1</t>
  </si>
  <si>
    <t>be4c4c3ea70002880a27e5f20c5ffc3b</t>
  </si>
  <si>
    <t>551b7b8fe4324964b091add1a124b3ee</t>
  </si>
  <si>
    <t>66b4ad78c82f930a7db39ac3f9e0e4c3</t>
  </si>
  <si>
    <t>2e2ab57fe46e76a2b762db5257f96de1</t>
  </si>
  <si>
    <t>827c3c4ce296eab6bcf79217bac98bb9</t>
  </si>
  <si>
    <t>419526a38b140139faa6028983be7c78</t>
  </si>
  <si>
    <t>6d90383c3db1efe62edfc08cf040ceeb</t>
  </si>
  <si>
    <t>8f66d089b840256b6452521ad675133d</t>
  </si>
  <si>
    <t>3cafe66633825e9ea6c4722f523b8a77</t>
  </si>
  <si>
    <t>a7b6df08682102f3f47c84336f956e8a</t>
  </si>
  <si>
    <t>2827184f472138f6f3fc640737ef4112</t>
  </si>
  <si>
    <t>89a703c2441bfab2252cb421142d8755</t>
  </si>
  <si>
    <t>fc51b910e6977da78ded7e71dd62849f</t>
  </si>
  <si>
    <t>000ac3e456c9bd6f2201196d4bb809a5</t>
  </si>
  <si>
    <t>a20c337195d3efdbc9394f667ceee64a</t>
  </si>
  <si>
    <t>c50cb4922bb3a9223cd5507c54b07f10</t>
  </si>
  <si>
    <t>9458ae1d1309151a35e101f93bf7fa7b</t>
  </si>
  <si>
    <t>642286092da1c070f5d1c79767fbbe92</t>
  </si>
  <si>
    <t>e892f3b404bcf2f7937f74c693062f6b</t>
  </si>
  <si>
    <t>0965f9708ca6eec8318299f66014fe78</t>
  </si>
  <si>
    <t>877dc5174ceca12c14e180b196ec8044</t>
  </si>
  <si>
    <t>7be235145c2fe6659d6bdc59c83950d1</t>
  </si>
  <si>
    <t>6fe85db669e5852450aac0f23b107608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</si>
</sst>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0"/>
      <color rgb="FF64382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/>
    <xf numFmtId="0" fontId="2" fillId="2" borderId="0"/>
  </cellStyleXfs>
  <cellXfs count="292">
    <xf numFmtId="0" fontId="0" fillId="0" borderId="0" xfId="0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64" fontId="4" fillId="0" borderId="0" xfId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10" fontId="10" fillId="0" borderId="0" xfId="0" applyNumberFormat="1" applyFont="1"/>
    <xf numFmtId="0" fontId="10" fillId="0" borderId="0" xfId="0" applyFont="1" applyAlignment="1">
      <alignment horizontal="center"/>
    </xf>
    <xf numFmtId="0" fontId="3" fillId="6" borderId="21" xfId="0" applyFont="1" applyFill="1" applyBorder="1" applyAlignment="1">
      <alignment horizontal="center" vertical="center"/>
    </xf>
    <xf numFmtId="10" fontId="3" fillId="6" borderId="22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5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29" xfId="0" applyFont="1" applyFill="1" applyBorder="1" applyAlignment="1">
      <alignment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2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3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4" xfId="0" applyNumberFormat="1" applyFont="1" applyFill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8" xfId="0" applyNumberFormat="1" applyFont="1" applyFill="1" applyBorder="1" applyAlignment="1">
      <alignment horizontal="center" vertical="center"/>
    </xf>
    <xf numFmtId="10" fontId="10" fillId="7" borderId="41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44" xfId="0" applyFont="1" applyFill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0" fontId="3" fillId="6" borderId="46" xfId="0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10" fontId="10" fillId="0" borderId="59" xfId="0" applyNumberFormat="1" applyFont="1" applyBorder="1" applyAlignment="1">
      <alignment horizontal="center" vertical="center"/>
    </xf>
    <xf numFmtId="10" fontId="10" fillId="0" borderId="60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13" fillId="0" borderId="0" xfId="0" applyFont="1" applyAlignment="1">
      <alignment horizontal="center"/>
    </xf>
    <xf numFmtId="10" fontId="10" fillId="0" borderId="0" xfId="0" applyNumberFormat="1" applyFont="1" applyAlignment="1">
      <alignment horizontal="center" vertical="center"/>
    </xf>
    <xf numFmtId="10" fontId="10" fillId="7" borderId="63" xfId="0" applyNumberFormat="1" applyFont="1" applyFill="1" applyBorder="1" applyAlignment="1">
      <alignment horizontal="center" vertical="center"/>
    </xf>
    <xf numFmtId="10" fontId="3" fillId="6" borderId="64" xfId="0" applyNumberFormat="1" applyFont="1" applyFill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3" fillId="10" borderId="69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0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2" xfId="0" applyNumberFormat="1" applyFont="1" applyFill="1" applyBorder="1" applyAlignment="1">
      <alignment horizontal="center" vertical="center"/>
    </xf>
    <xf numFmtId="0" fontId="15" fillId="6" borderId="22" xfId="0" applyFont="1" applyFill="1" applyBorder="1" applyAlignment="1">
      <alignment horizontal="center"/>
    </xf>
    <xf numFmtId="0" fontId="15" fillId="6" borderId="22" xfId="0" applyFont="1" applyFill="1" applyBorder="1" applyAlignment="1">
      <alignment horizontal="center" vertical="center"/>
    </xf>
    <xf numFmtId="0" fontId="15" fillId="6" borderId="46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2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41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/>
    </xf>
    <xf numFmtId="0" fontId="3" fillId="6" borderId="76" xfId="0" applyFont="1" applyFill="1" applyBorder="1" applyAlignment="1">
      <alignment horizontal="center" vertical="center"/>
    </xf>
    <xf numFmtId="10" fontId="6" fillId="0" borderId="75" xfId="0" applyNumberFormat="1" applyFont="1" applyBorder="1" applyAlignment="1">
      <alignment horizontal="center" vertical="center"/>
    </xf>
    <xf numFmtId="10" fontId="6" fillId="0" borderId="77" xfId="0" applyNumberFormat="1" applyFont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6" fillId="0" borderId="78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0" fontId="3" fillId="10" borderId="68" xfId="0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80" xfId="0" applyFont="1" applyBorder="1" applyAlignment="1">
      <alignment horizontal="center" vertical="center"/>
    </xf>
    <xf numFmtId="0" fontId="6" fillId="0" borderId="77" xfId="0" applyFont="1" applyBorder="1" applyAlignment="1">
      <alignment horizontal="center" vertical="center"/>
    </xf>
    <xf numFmtId="168" fontId="4" fillId="0" borderId="23" xfId="0" applyNumberFormat="1" applyFont="1" applyBorder="1" applyAlignment="1">
      <alignment horizontal="center"/>
    </xf>
    <xf numFmtId="168" fontId="4" fillId="5" borderId="23" xfId="0" applyNumberFormat="1" applyFont="1" applyFill="1" applyBorder="1" applyAlignment="1">
      <alignment horizontal="center"/>
    </xf>
    <xf numFmtId="168" fontId="4" fillId="14" borderId="23" xfId="0" applyNumberFormat="1" applyFont="1" applyFill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19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3" xfId="0" applyNumberFormat="1" applyFont="1" applyBorder="1" applyAlignment="1">
      <alignment horizontal="center"/>
    </xf>
    <xf numFmtId="169" fontId="4" fillId="5" borderId="23" xfId="0" applyNumberFormat="1" applyFont="1" applyFill="1" applyBorder="1" applyAlignment="1">
      <alignment horizontal="center"/>
    </xf>
    <xf numFmtId="169" fontId="4" fillId="14" borderId="23" xfId="0" applyNumberFormat="1" applyFont="1" applyFill="1" applyBorder="1" applyAlignment="1">
      <alignment horizontal="center"/>
    </xf>
    <xf numFmtId="169" fontId="4" fillId="0" borderId="0" xfId="0" applyNumberFormat="1" applyFont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2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/>
    </xf>
    <xf numFmtId="9" fontId="0" fillId="0" borderId="0" xfId="1" applyFont="1" applyAlignment="1">
      <alignment horizontal="left" vertical="center"/>
    </xf>
    <xf numFmtId="10" fontId="6" fillId="0" borderId="80" xfId="0" applyNumberFormat="1" applyFont="1" applyBorder="1" applyAlignment="1">
      <alignment horizontal="center" vertical="center"/>
    </xf>
    <xf numFmtId="0" fontId="0" fillId="0" borderId="62" xfId="0" applyBorder="1"/>
    <xf numFmtId="0" fontId="0" fillId="0" borderId="19" xfId="0" applyBorder="1"/>
    <xf numFmtId="10" fontId="6" fillId="0" borderId="1" xfId="0" applyNumberFormat="1" applyFont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0" fontId="0" fillId="0" borderId="31" xfId="0" applyBorder="1"/>
    <xf numFmtId="0" fontId="6" fillId="0" borderId="9" xfId="0" applyFont="1" applyBorder="1" applyAlignment="1">
      <alignment horizontal="center" vertical="center"/>
    </xf>
    <xf numFmtId="0" fontId="0" fillId="0" borderId="66" xfId="0" applyBorder="1"/>
    <xf numFmtId="0" fontId="0" fillId="0" borderId="84" xfId="0" applyBorder="1"/>
    <xf numFmtId="10" fontId="6" fillId="0" borderId="6" xfId="0" applyNumberFormat="1" applyFont="1" applyBorder="1" applyAlignment="1">
      <alignment horizontal="center" vertical="center"/>
    </xf>
    <xf numFmtId="0" fontId="3" fillId="6" borderId="72" xfId="0" applyFont="1" applyFill="1" applyBorder="1" applyAlignment="1">
      <alignment horizontal="center" vertical="center"/>
    </xf>
    <xf numFmtId="0" fontId="0" fillId="0" borderId="73" xfId="0" applyBorder="1"/>
    <xf numFmtId="0" fontId="6" fillId="0" borderId="81" xfId="0" applyFont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0" fontId="0" fillId="0" borderId="18" xfId="0" applyBorder="1"/>
    <xf numFmtId="0" fontId="0" fillId="0" borderId="85" xfId="0" applyBorder="1"/>
    <xf numFmtId="10" fontId="3" fillId="10" borderId="8" xfId="0" applyNumberFormat="1" applyFont="1" applyFill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0" fontId="0" fillId="0" borderId="30" xfId="0" applyBorder="1"/>
    <xf numFmtId="0" fontId="0" fillId="0" borderId="52" xfId="0" applyBorder="1"/>
    <xf numFmtId="0" fontId="3" fillId="6" borderId="21" xfId="0" applyFont="1" applyFill="1" applyBorder="1" applyAlignment="1">
      <alignment horizontal="center"/>
    </xf>
    <xf numFmtId="10" fontId="3" fillId="6" borderId="87" xfId="0" applyNumberFormat="1" applyFont="1" applyFill="1" applyBorder="1" applyAlignment="1">
      <alignment horizontal="center" vertical="center"/>
    </xf>
    <xf numFmtId="0" fontId="0" fillId="0" borderId="51" xfId="0" applyBorder="1"/>
    <xf numFmtId="0" fontId="0" fillId="0" borderId="53" xfId="0" applyBorder="1"/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0" fontId="3" fillId="10" borderId="42" xfId="0" applyNumberFormat="1" applyFont="1" applyFill="1" applyBorder="1" applyAlignment="1">
      <alignment horizontal="center" vertical="center"/>
    </xf>
    <xf numFmtId="0" fontId="0" fillId="0" borderId="86" xfId="0" applyBorder="1"/>
    <xf numFmtId="0" fontId="3" fillId="6" borderId="43" xfId="0" applyFont="1" applyFill="1" applyBorder="1" applyAlignment="1">
      <alignment horizontal="center"/>
    </xf>
    <xf numFmtId="0" fontId="0" fillId="0" borderId="49" xfId="0" applyBorder="1"/>
    <xf numFmtId="0" fontId="0" fillId="0" borderId="88" xfId="0" applyBorder="1"/>
    <xf numFmtId="10" fontId="3" fillId="6" borderId="21" xfId="0" applyNumberFormat="1" applyFont="1" applyFill="1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center"/>
    </xf>
    <xf numFmtId="0" fontId="0" fillId="0" borderId="54" xfId="0" applyBorder="1"/>
    <xf numFmtId="0" fontId="0" fillId="0" borderId="55" xfId="0" applyBorder="1"/>
    <xf numFmtId="10" fontId="3" fillId="6" borderId="22" xfId="0" applyNumberFormat="1" applyFont="1" applyFill="1" applyBorder="1" applyAlignment="1">
      <alignment horizontal="center" vertical="center"/>
    </xf>
    <xf numFmtId="0" fontId="0" fillId="0" borderId="65" xfId="0" applyBorder="1"/>
    <xf numFmtId="10" fontId="3" fillId="6" borderId="78" xfId="0" applyNumberFormat="1" applyFont="1" applyFill="1" applyBorder="1" applyAlignment="1">
      <alignment horizontal="center" vertical="center"/>
    </xf>
    <xf numFmtId="10" fontId="3" fillId="6" borderId="47" xfId="0" applyNumberFormat="1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 vertical="center"/>
    </xf>
    <xf numFmtId="0" fontId="0" fillId="0" borderId="50" xfId="0" applyBorder="1"/>
    <xf numFmtId="0" fontId="6" fillId="0" borderId="7" xfId="1" applyNumberFormat="1" applyFont="1" applyBorder="1" applyAlignment="1">
      <alignment horizontal="center" vertical="center"/>
    </xf>
    <xf numFmtId="10" fontId="10" fillId="0" borderId="37" xfId="0" applyNumberFormat="1" applyFont="1" applyBorder="1" applyAlignment="1">
      <alignment horizontal="center" vertical="center"/>
    </xf>
    <xf numFmtId="0" fontId="0" fillId="0" borderId="94" xfId="0" applyBorder="1"/>
    <xf numFmtId="0" fontId="3" fillId="9" borderId="58" xfId="0" applyFont="1" applyFill="1" applyBorder="1" applyAlignment="1">
      <alignment horizontal="center" vertical="center"/>
    </xf>
    <xf numFmtId="0" fontId="0" fillId="0" borderId="57" xfId="0" applyBorder="1"/>
    <xf numFmtId="0" fontId="0" fillId="0" borderId="58" xfId="0" applyBorder="1"/>
    <xf numFmtId="10" fontId="3" fillId="10" borderId="92" xfId="0" applyNumberFormat="1" applyFont="1" applyFill="1" applyBorder="1" applyAlignment="1">
      <alignment horizontal="center" vertical="center"/>
    </xf>
    <xf numFmtId="0" fontId="0" fillId="0" borderId="67" xfId="0" applyBorder="1"/>
    <xf numFmtId="0" fontId="11" fillId="8" borderId="89" xfId="0" applyFont="1" applyFill="1" applyBorder="1" applyAlignment="1">
      <alignment horizontal="center" vertical="center"/>
    </xf>
    <xf numFmtId="0" fontId="0" fillId="0" borderId="24" xfId="0" applyBorder="1"/>
    <xf numFmtId="10" fontId="3" fillId="10" borderId="17" xfId="0" applyNumberFormat="1" applyFont="1" applyFill="1" applyBorder="1" applyAlignment="1">
      <alignment horizontal="center" vertical="center"/>
    </xf>
    <xf numFmtId="10" fontId="10" fillId="0" borderId="39" xfId="0" applyNumberFormat="1" applyFont="1" applyBorder="1" applyAlignment="1">
      <alignment horizontal="center" vertical="center"/>
    </xf>
    <xf numFmtId="0" fontId="11" fillId="8" borderId="95" xfId="0" applyFont="1" applyFill="1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3" fillId="6" borderId="48" xfId="0" applyFont="1" applyFill="1" applyBorder="1" applyAlignment="1">
      <alignment horizontal="center" vertical="center"/>
    </xf>
    <xf numFmtId="0" fontId="3" fillId="10" borderId="93" xfId="0" applyFont="1" applyFill="1" applyBorder="1" applyAlignment="1">
      <alignment horizontal="center" vertical="center" textRotation="90" wrapText="1"/>
    </xf>
    <xf numFmtId="0" fontId="0" fillId="0" borderId="15" xfId="0" applyBorder="1"/>
    <xf numFmtId="0" fontId="0" fillId="0" borderId="16" xfId="0" applyBorder="1"/>
    <xf numFmtId="0" fontId="3" fillId="6" borderId="91" xfId="0" applyFont="1" applyFill="1" applyBorder="1" applyAlignment="1">
      <alignment horizontal="center" vertical="center"/>
    </xf>
    <xf numFmtId="0" fontId="0" fillId="0" borderId="83" xfId="0" applyBorder="1"/>
    <xf numFmtId="10" fontId="3" fillId="6" borderId="42" xfId="0" applyNumberFormat="1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0" fillId="0" borderId="61" xfId="0" applyBorder="1"/>
    <xf numFmtId="0" fontId="0" fillId="11" borderId="0" xfId="0" applyFill="1" applyAlignment="1">
      <alignment horizontal="center"/>
    </xf>
    <xf numFmtId="0" fontId="0" fillId="0" borderId="0" xfId="0"/>
    <xf numFmtId="0" fontId="4" fillId="0" borderId="23" xfId="2" applyFont="1" applyFill="1" applyBorder="1" applyAlignment="1">
      <alignment horizontal="center" vertical="center"/>
    </xf>
    <xf numFmtId="0" fontId="0" fillId="0" borderId="97" xfId="0" applyBorder="1"/>
    <xf numFmtId="0" fontId="0" fillId="0" borderId="98" xfId="0" applyBorder="1"/>
    <xf numFmtId="0" fontId="4" fillId="0" borderId="23" xfId="0" applyFont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6" fillId="0" borderId="6" xfId="0" applyFont="1" applyBorder="1" applyAlignment="1">
      <alignment horizontal="center" vertical="center"/>
    </xf>
    <xf numFmtId="2" fontId="6" fillId="5" borderId="8" xfId="0" applyNumberFormat="1" applyFont="1" applyFill="1" applyBorder="1" applyAlignment="1">
      <alignment horizontal="center" vertical="center" textRotation="90"/>
    </xf>
    <xf numFmtId="10" fontId="6" fillId="6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6" fillId="5" borderId="5" xfId="0" applyNumberFormat="1" applyFont="1" applyFill="1" applyBorder="1" applyAlignment="1">
      <alignment horizontal="center" vertical="center" textRotation="90"/>
    </xf>
    <xf numFmtId="0" fontId="16" fillId="13" borderId="9" xfId="0" applyFont="1" applyFill="1" applyBorder="1" applyAlignment="1">
      <alignment horizontal="center" vertical="center"/>
    </xf>
    <xf numFmtId="0" fontId="0" fillId="0" borderId="71" xfId="0" applyBorder="1"/>
    <xf numFmtId="0" fontId="16" fillId="13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0" fillId="0" borderId="96" xfId="0" applyBorder="1"/>
    <xf numFmtId="2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0" borderId="101" xfId="0" applyBorder="1"/>
    <xf numFmtId="0" fontId="0" fillId="0" borderId="102" xfId="0" applyBorder="1"/>
    <xf numFmtId="0" fontId="4" fillId="3" borderId="1" xfId="0" applyFont="1" applyFill="1" applyBorder="1" applyAlignment="1">
      <alignment horizontal="center" vertical="center"/>
    </xf>
    <xf numFmtId="0" fontId="0" fillId="0" borderId="90" xfId="0" applyBorder="1"/>
    <xf numFmtId="0" fontId="0" fillId="0" borderId="99" xfId="0" applyBorder="1"/>
    <xf numFmtId="0" fontId="0" fillId="0" borderId="100" xfId="0" applyBorder="1"/>
    <xf numFmtId="0" fontId="0" fillId="0" borderId="25" xfId="0" applyBorder="1"/>
    <xf numFmtId="0" fontId="6" fillId="5" borderId="10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13" borderId="5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11" xfId="0" applyFont="1" applyFill="1" applyBorder="1" applyAlignment="1">
      <alignment horizontal="center"/>
    </xf>
    <xf numFmtId="0" fontId="16" fillId="13" borderId="74" xfId="0" applyFont="1" applyFill="1" applyBorder="1" applyAlignment="1">
      <alignment horizontal="center" vertical="center"/>
    </xf>
    <xf numFmtId="0" fontId="0" fillId="0" borderId="82" xfId="0" applyBorder="1"/>
    <xf numFmtId="168" fontId="16" fillId="13" borderId="1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16" fillId="13" borderId="9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74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  <xf numFmtId="11" fontId="0" fillId="0" borderId="0" xfId="0" applyNumberFormat="1"/>
  </cellXfs>
  <cellStyles count="3">
    <cellStyle name="Neutral" xfId="2" builtinId="28"/>
    <cellStyle name="Normal" xfId="0" builtinId="0"/>
    <cellStyle name="Percent" xfId="1" builtinId="5"/>
  </cellStyles>
  <dxfs count="4889"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22.323923000000001</c:v>
                </c:pt>
                <c:pt idx="1">
                  <c:v>22.609149250000002</c:v>
                </c:pt>
                <c:pt idx="2">
                  <c:v>22.894375500000002</c:v>
                </c:pt>
                <c:pt idx="3">
                  <c:v>23.17960175</c:v>
                </c:pt>
                <c:pt idx="4">
                  <c:v>23.464828000000001</c:v>
                </c:pt>
                <c:pt idx="5">
                  <c:v>23.750054250000002</c:v>
                </c:pt>
                <c:pt idx="6">
                  <c:v>24.035280499999999</c:v>
                </c:pt>
                <c:pt idx="7">
                  <c:v>24.32050675</c:v>
                </c:pt>
                <c:pt idx="8">
                  <c:v>24.933875875000002</c:v>
                </c:pt>
                <c:pt idx="9">
                  <c:v>25.262018749999999</c:v>
                </c:pt>
                <c:pt idx="10">
                  <c:v>25.590161625</c:v>
                </c:pt>
                <c:pt idx="11">
                  <c:v>25.918304499999998</c:v>
                </c:pt>
                <c:pt idx="12">
                  <c:v>26.246447374999999</c:v>
                </c:pt>
                <c:pt idx="13">
                  <c:v>26.57459025</c:v>
                </c:pt>
                <c:pt idx="14">
                  <c:v>26.902733124999997</c:v>
                </c:pt>
                <c:pt idx="15">
                  <c:v>27.131337250000001</c:v>
                </c:pt>
                <c:pt idx="16">
                  <c:v>27.482092000000002</c:v>
                </c:pt>
                <c:pt idx="17">
                  <c:v>27.832846749999998</c:v>
                </c:pt>
                <c:pt idx="18">
                  <c:v>28.183601499999998</c:v>
                </c:pt>
                <c:pt idx="19">
                  <c:v>28.534356249999998</c:v>
                </c:pt>
                <c:pt idx="20">
                  <c:v>28.973204750000001</c:v>
                </c:pt>
                <c:pt idx="21">
                  <c:v>29.214748999999998</c:v>
                </c:pt>
                <c:pt idx="22">
                  <c:v>29.335925500000002</c:v>
                </c:pt>
                <c:pt idx="23">
                  <c:v>29.544387</c:v>
                </c:pt>
                <c:pt idx="24">
                  <c:v>29.698646249999999</c:v>
                </c:pt>
                <c:pt idx="25">
                  <c:v>29.874025</c:v>
                </c:pt>
                <c:pt idx="26">
                  <c:v>30.061367000000001</c:v>
                </c:pt>
                <c:pt idx="27">
                  <c:v>30.421022499999999</c:v>
                </c:pt>
                <c:pt idx="28">
                  <c:v>30.780678000000002</c:v>
                </c:pt>
                <c:pt idx="29">
                  <c:v>31.140333500000001</c:v>
                </c:pt>
                <c:pt idx="30">
                  <c:v>31.499988999999999</c:v>
                </c:pt>
                <c:pt idx="31">
                  <c:v>31.859644500000002</c:v>
                </c:pt>
                <c:pt idx="32">
                  <c:v>32.546916750000001</c:v>
                </c:pt>
                <c:pt idx="33">
                  <c:v>32.938414625</c:v>
                </c:pt>
                <c:pt idx="34">
                  <c:v>33.329912499999999</c:v>
                </c:pt>
                <c:pt idx="35">
                  <c:v>33.721410374999998</c:v>
                </c:pt>
                <c:pt idx="36">
                  <c:v>34.112908250000004</c:v>
                </c:pt>
                <c:pt idx="37">
                  <c:v>34.504406125000003</c:v>
                </c:pt>
                <c:pt idx="38">
                  <c:v>34.895904000000002</c:v>
                </c:pt>
                <c:pt idx="39">
                  <c:v>35.399946499999999</c:v>
                </c:pt>
                <c:pt idx="40">
                  <c:v>35.798147749999998</c:v>
                </c:pt>
                <c:pt idx="41">
                  <c:v>36.196348999999998</c:v>
                </c:pt>
                <c:pt idx="42">
                  <c:v>36.572362124999998</c:v>
                </c:pt>
                <c:pt idx="43">
                  <c:v>36.948375249999998</c:v>
                </c:pt>
                <c:pt idx="44">
                  <c:v>37.324388374999998</c:v>
                </c:pt>
                <c:pt idx="45">
                  <c:v>37.700401499999998</c:v>
                </c:pt>
                <c:pt idx="46">
                  <c:v>38.076414624999998</c:v>
                </c:pt>
                <c:pt idx="47">
                  <c:v>38.452427749999998</c:v>
                </c:pt>
                <c:pt idx="48">
                  <c:v>38.828440874999998</c:v>
                </c:pt>
                <c:pt idx="49">
                  <c:v>39.204453999999998</c:v>
                </c:pt>
                <c:pt idx="50">
                  <c:v>39.533009249999999</c:v>
                </c:pt>
                <c:pt idx="51">
                  <c:v>39.869881249999999</c:v>
                </c:pt>
                <c:pt idx="52">
                  <c:v>40.256735500000005</c:v>
                </c:pt>
                <c:pt idx="53">
                  <c:v>40.643589750000004</c:v>
                </c:pt>
                <c:pt idx="54">
                  <c:v>41.030444000000003</c:v>
                </c:pt>
                <c:pt idx="55">
                  <c:v>41.436115000000001</c:v>
                </c:pt>
                <c:pt idx="56">
                  <c:v>41.841785999999999</c:v>
                </c:pt>
                <c:pt idx="57">
                  <c:v>42.247457000000004</c:v>
                </c:pt>
                <c:pt idx="58">
                  <c:v>42.653128000000002</c:v>
                </c:pt>
                <c:pt idx="59">
                  <c:v>43.058799</c:v>
                </c:pt>
                <c:pt idx="60">
                  <c:v>43.464470000000006</c:v>
                </c:pt>
                <c:pt idx="61">
                  <c:v>43.870141000000004</c:v>
                </c:pt>
                <c:pt idx="62">
                  <c:v>44.275812000000002</c:v>
                </c:pt>
                <c:pt idx="63">
                  <c:v>44.275812000000002</c:v>
                </c:pt>
                <c:pt idx="64">
                  <c:v>44.275812000000002</c:v>
                </c:pt>
                <c:pt idx="65">
                  <c:v>44.275812000000002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4-0041-9F48-C0C3153C139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22.901945000000001</c:v>
                </c:pt>
                <c:pt idx="1">
                  <c:v>23.211004000000003</c:v>
                </c:pt>
                <c:pt idx="2">
                  <c:v>23.520063</c:v>
                </c:pt>
                <c:pt idx="3">
                  <c:v>23.829122000000002</c:v>
                </c:pt>
                <c:pt idx="4">
                  <c:v>24.138181000000003</c:v>
                </c:pt>
                <c:pt idx="5">
                  <c:v>24.447240000000001</c:v>
                </c:pt>
                <c:pt idx="6">
                  <c:v>24.756299000000002</c:v>
                </c:pt>
                <c:pt idx="7">
                  <c:v>25.272068749999999</c:v>
                </c:pt>
                <c:pt idx="8">
                  <c:v>25.614638999999997</c:v>
                </c:pt>
                <c:pt idx="9">
                  <c:v>25.957209249999998</c:v>
                </c:pt>
                <c:pt idx="10">
                  <c:v>26.2997795</c:v>
                </c:pt>
                <c:pt idx="11">
                  <c:v>26.642349749999997</c:v>
                </c:pt>
                <c:pt idx="12">
                  <c:v>27.062755124999999</c:v>
                </c:pt>
                <c:pt idx="13">
                  <c:v>27.327736124999998</c:v>
                </c:pt>
                <c:pt idx="14">
                  <c:v>27.67055225</c:v>
                </c:pt>
                <c:pt idx="15">
                  <c:v>28.013368374999999</c:v>
                </c:pt>
                <c:pt idx="16">
                  <c:v>28.356184499999998</c:v>
                </c:pt>
                <c:pt idx="17">
                  <c:v>28.848642249999997</c:v>
                </c:pt>
                <c:pt idx="18">
                  <c:v>29.205844875</c:v>
                </c:pt>
                <c:pt idx="19">
                  <c:v>29.5630475</c:v>
                </c:pt>
                <c:pt idx="20">
                  <c:v>29.920250124999999</c:v>
                </c:pt>
                <c:pt idx="21">
                  <c:v>30.277452750000002</c:v>
                </c:pt>
                <c:pt idx="22">
                  <c:v>30.529654499999999</c:v>
                </c:pt>
                <c:pt idx="23">
                  <c:v>30.90743625</c:v>
                </c:pt>
                <c:pt idx="24">
                  <c:v>31.285218</c:v>
                </c:pt>
                <c:pt idx="25">
                  <c:v>31.662999750000001</c:v>
                </c:pt>
                <c:pt idx="26">
                  <c:v>32.040781500000001</c:v>
                </c:pt>
                <c:pt idx="27">
                  <c:v>32.418563250000005</c:v>
                </c:pt>
                <c:pt idx="28">
                  <c:v>32.891979374999998</c:v>
                </c:pt>
                <c:pt idx="29">
                  <c:v>33.283176249999997</c:v>
                </c:pt>
                <c:pt idx="30">
                  <c:v>33.674373125000002</c:v>
                </c:pt>
                <c:pt idx="31">
                  <c:v>34.065570000000001</c:v>
                </c:pt>
                <c:pt idx="32">
                  <c:v>34.436968749999998</c:v>
                </c:pt>
                <c:pt idx="33">
                  <c:v>34.808367500000003</c:v>
                </c:pt>
                <c:pt idx="34">
                  <c:v>35.17976625</c:v>
                </c:pt>
                <c:pt idx="35">
                  <c:v>35.551164999999997</c:v>
                </c:pt>
                <c:pt idx="36">
                  <c:v>35.922563750000002</c:v>
                </c:pt>
                <c:pt idx="37">
                  <c:v>36.293962499999999</c:v>
                </c:pt>
                <c:pt idx="38">
                  <c:v>36.665361250000004</c:v>
                </c:pt>
                <c:pt idx="39">
                  <c:v>37.036760000000001</c:v>
                </c:pt>
                <c:pt idx="40">
                  <c:v>37.374942750000002</c:v>
                </c:pt>
                <c:pt idx="41">
                  <c:v>37.606442749999999</c:v>
                </c:pt>
                <c:pt idx="42">
                  <c:v>37.969682500000005</c:v>
                </c:pt>
                <c:pt idx="43">
                  <c:v>38.332922250000003</c:v>
                </c:pt>
                <c:pt idx="44">
                  <c:v>38.696162000000001</c:v>
                </c:pt>
                <c:pt idx="45">
                  <c:v>39.051215374999998</c:v>
                </c:pt>
                <c:pt idx="46">
                  <c:v>39.406268750000002</c:v>
                </c:pt>
                <c:pt idx="47">
                  <c:v>39.761322125</c:v>
                </c:pt>
                <c:pt idx="48">
                  <c:v>40.116375500000004</c:v>
                </c:pt>
                <c:pt idx="49">
                  <c:v>40.471428875000001</c:v>
                </c:pt>
                <c:pt idx="50">
                  <c:v>40.826482249999998</c:v>
                </c:pt>
                <c:pt idx="51">
                  <c:v>41.181535625000002</c:v>
                </c:pt>
                <c:pt idx="52">
                  <c:v>41.936668249999997</c:v>
                </c:pt>
                <c:pt idx="53">
                  <c:v>42.336747500000001</c:v>
                </c:pt>
                <c:pt idx="54">
                  <c:v>42.736826749999999</c:v>
                </c:pt>
                <c:pt idx="55">
                  <c:v>43.136905999999996</c:v>
                </c:pt>
                <c:pt idx="56">
                  <c:v>43.536985250000001</c:v>
                </c:pt>
                <c:pt idx="57">
                  <c:v>43.937064499999998</c:v>
                </c:pt>
                <c:pt idx="58">
                  <c:v>44.337143750000003</c:v>
                </c:pt>
                <c:pt idx="59">
                  <c:v>44.737223</c:v>
                </c:pt>
                <c:pt idx="60">
                  <c:v>44.737223</c:v>
                </c:pt>
                <c:pt idx="61">
                  <c:v>44.737223</c:v>
                </c:pt>
                <c:pt idx="62">
                  <c:v>44.737223</c:v>
                </c:pt>
                <c:pt idx="63">
                  <c:v>44.737223</c:v>
                </c:pt>
                <c:pt idx="64">
                  <c:v>44.737223</c:v>
                </c:pt>
                <c:pt idx="65">
                  <c:v>44.737223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4-0041-9F48-C0C3153C139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44.275812000000002</c:v>
                </c:pt>
                <c:pt idx="1">
                  <c:v>41.030444000000003</c:v>
                </c:pt>
                <c:pt idx="2">
                  <c:v>37.935609999999997</c:v>
                </c:pt>
                <c:pt idx="3">
                  <c:v>34.745241999999998</c:v>
                </c:pt>
                <c:pt idx="4">
                  <c:v>31.419642</c:v>
                </c:pt>
                <c:pt idx="5">
                  <c:v>28.298814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4-0041-9F48-C0C3153C139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41.832895999999998</c:v>
                </c:pt>
                <c:pt idx="1">
                  <c:v>39.204453999999998</c:v>
                </c:pt>
                <c:pt idx="2">
                  <c:v>36.196348999999998</c:v>
                </c:pt>
                <c:pt idx="3">
                  <c:v>33.010739000000001</c:v>
                </c:pt>
                <c:pt idx="4">
                  <c:v>29.822078000000001</c:v>
                </c:pt>
                <c:pt idx="5">
                  <c:v>26.811836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A4-0041-9F48-C0C3153C139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40.294027999999997</c:v>
                </c:pt>
                <c:pt idx="1">
                  <c:v>37.886566999999999</c:v>
                </c:pt>
                <c:pt idx="2">
                  <c:v>34.895904000000002</c:v>
                </c:pt>
                <c:pt idx="3">
                  <c:v>31.763921</c:v>
                </c:pt>
                <c:pt idx="4">
                  <c:v>28.706074999999998</c:v>
                </c:pt>
                <c:pt idx="5">
                  <c:v>25.792601000000001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A4-0041-9F48-C0C3153C139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37.541265000000003</c:v>
                </c:pt>
                <c:pt idx="1">
                  <c:v>35.621597000000001</c:v>
                </c:pt>
                <c:pt idx="2">
                  <c:v>32.938611000000002</c:v>
                </c:pt>
                <c:pt idx="3">
                  <c:v>30.061367000000001</c:v>
                </c:pt>
                <c:pt idx="4">
                  <c:v>27.159600999999999</c:v>
                </c:pt>
                <c:pt idx="5">
                  <c:v>24.400382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A4-0041-9F48-C0C3153C139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35.423153999999997</c:v>
                </c:pt>
                <c:pt idx="1">
                  <c:v>33.881813999999999</c:v>
                </c:pt>
                <c:pt idx="2">
                  <c:v>31.522214999999999</c:v>
                </c:pt>
                <c:pt idx="3">
                  <c:v>28.885110999999998</c:v>
                </c:pt>
                <c:pt idx="4">
                  <c:v>26.079073000000001</c:v>
                </c:pt>
                <c:pt idx="5">
                  <c:v>23.479586999999999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A4-0041-9F48-C0C3153C139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32.670409999999997</c:v>
                </c:pt>
                <c:pt idx="1">
                  <c:v>31.530360999999999</c:v>
                </c:pt>
                <c:pt idx="2">
                  <c:v>29.607436</c:v>
                </c:pt>
                <c:pt idx="3">
                  <c:v>27.230875999999999</c:v>
                </c:pt>
                <c:pt idx="4">
                  <c:v>24.605733000000001</c:v>
                </c:pt>
                <c:pt idx="5">
                  <c:v>22.323923000000001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A4-0041-9F48-C0C3153C139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44.737223</c:v>
                </c:pt>
                <c:pt idx="1">
                  <c:v>41.536588999999999</c:v>
                </c:pt>
                <c:pt idx="2">
                  <c:v>38.696162000000001</c:v>
                </c:pt>
                <c:pt idx="3">
                  <c:v>35.790244000000001</c:v>
                </c:pt>
                <c:pt idx="4">
                  <c:v>32.596226000000001</c:v>
                </c:pt>
                <c:pt idx="5">
                  <c:v>29.402448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A4-0041-9F48-C0C3153C139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42.158054999999997</c:v>
                </c:pt>
                <c:pt idx="1">
                  <c:v>39.742221999999998</c:v>
                </c:pt>
                <c:pt idx="2">
                  <c:v>37.036760000000001</c:v>
                </c:pt>
                <c:pt idx="3">
                  <c:v>34.065570000000001</c:v>
                </c:pt>
                <c:pt idx="4">
                  <c:v>30.935994999999998</c:v>
                </c:pt>
                <c:pt idx="5">
                  <c:v>27.868069999999999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A4-0041-9F48-C0C3153C139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40.563518999999999</c:v>
                </c:pt>
                <c:pt idx="1">
                  <c:v>38.438094</c:v>
                </c:pt>
                <c:pt idx="2">
                  <c:v>35.762816000000001</c:v>
                </c:pt>
                <c:pt idx="3">
                  <c:v>32.796345000000002</c:v>
                </c:pt>
                <c:pt idx="4">
                  <c:v>29.774090999999999</c:v>
                </c:pt>
                <c:pt idx="5">
                  <c:v>26.792456999999999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A4-0041-9F48-C0C3153C139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37.750112000000001</c:v>
                </c:pt>
                <c:pt idx="1">
                  <c:v>36.107745000000001</c:v>
                </c:pt>
                <c:pt idx="2">
                  <c:v>33.730576999999997</c:v>
                </c:pt>
                <c:pt idx="3">
                  <c:v>30.991858000000001</c:v>
                </c:pt>
                <c:pt idx="4">
                  <c:v>28.134236999999999</c:v>
                </c:pt>
                <c:pt idx="5">
                  <c:v>25.276952000000001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A4-0041-9F48-C0C3153C139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35.586478999999997</c:v>
                </c:pt>
                <c:pt idx="1">
                  <c:v>34.275522000000002</c:v>
                </c:pt>
                <c:pt idx="2">
                  <c:v>32.215676000000002</c:v>
                </c:pt>
                <c:pt idx="3">
                  <c:v>29.727449</c:v>
                </c:pt>
                <c:pt idx="4">
                  <c:v>26.984919999999999</c:v>
                </c:pt>
                <c:pt idx="5">
                  <c:v>24.244357999999998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A4-0041-9F48-C0C3153C139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32.783515999999999</c:v>
                </c:pt>
                <c:pt idx="1">
                  <c:v>31.815624</c:v>
                </c:pt>
                <c:pt idx="2">
                  <c:v>30.141341000000001</c:v>
                </c:pt>
                <c:pt idx="3">
                  <c:v>27.943200999999998</c:v>
                </c:pt>
                <c:pt idx="4">
                  <c:v>25.374417000000001</c:v>
                </c:pt>
                <c:pt idx="5">
                  <c:v>22.901945000000001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A4-0041-9F48-C0C3153C1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27.409652999999999</c:v>
                </c:pt>
                <c:pt idx="1">
                  <c:v>27.664658749999997</c:v>
                </c:pt>
                <c:pt idx="2">
                  <c:v>27.9196645</c:v>
                </c:pt>
                <c:pt idx="3">
                  <c:v>28.174670249999998</c:v>
                </c:pt>
                <c:pt idx="4">
                  <c:v>28.429676000000001</c:v>
                </c:pt>
                <c:pt idx="5">
                  <c:v>28.684681749999999</c:v>
                </c:pt>
                <c:pt idx="6">
                  <c:v>28.939687499999998</c:v>
                </c:pt>
                <c:pt idx="7">
                  <c:v>29.19469325</c:v>
                </c:pt>
                <c:pt idx="8">
                  <c:v>29.73349975</c:v>
                </c:pt>
                <c:pt idx="9">
                  <c:v>30.017300499999997</c:v>
                </c:pt>
                <c:pt idx="10">
                  <c:v>30.301101249999999</c:v>
                </c:pt>
                <c:pt idx="11">
                  <c:v>30.584902</c:v>
                </c:pt>
                <c:pt idx="12">
                  <c:v>30.868702750000001</c:v>
                </c:pt>
                <c:pt idx="13">
                  <c:v>31.152503500000002</c:v>
                </c:pt>
                <c:pt idx="14">
                  <c:v>31.436304249999999</c:v>
                </c:pt>
                <c:pt idx="15">
                  <c:v>31.614659500000002</c:v>
                </c:pt>
                <c:pt idx="16">
                  <c:v>31.939799000000001</c:v>
                </c:pt>
                <c:pt idx="17">
                  <c:v>32.2649385</c:v>
                </c:pt>
                <c:pt idx="18">
                  <c:v>32.590078000000005</c:v>
                </c:pt>
                <c:pt idx="19">
                  <c:v>32.915217500000004</c:v>
                </c:pt>
                <c:pt idx="20">
                  <c:v>33.325594125000002</c:v>
                </c:pt>
                <c:pt idx="21">
                  <c:v>33.589559750000006</c:v>
                </c:pt>
                <c:pt idx="22">
                  <c:v>33.678081750000004</c:v>
                </c:pt>
                <c:pt idx="23">
                  <c:v>33.938762500000003</c:v>
                </c:pt>
                <c:pt idx="24">
                  <c:v>34.030569374999999</c:v>
                </c:pt>
                <c:pt idx="25">
                  <c:v>34.287965249999999</c:v>
                </c:pt>
                <c:pt idx="26">
                  <c:v>34.383057000000001</c:v>
                </c:pt>
                <c:pt idx="27">
                  <c:v>34.755353374999999</c:v>
                </c:pt>
                <c:pt idx="28">
                  <c:v>35.127649750000003</c:v>
                </c:pt>
                <c:pt idx="29">
                  <c:v>35.499946125000001</c:v>
                </c:pt>
                <c:pt idx="30">
                  <c:v>35.872242499999999</c:v>
                </c:pt>
                <c:pt idx="31">
                  <c:v>36.244538874999996</c:v>
                </c:pt>
                <c:pt idx="32">
                  <c:v>36.816878250000002</c:v>
                </c:pt>
                <c:pt idx="33">
                  <c:v>37.216367875000003</c:v>
                </c:pt>
                <c:pt idx="34">
                  <c:v>37.615857500000004</c:v>
                </c:pt>
                <c:pt idx="35">
                  <c:v>38.015347124999998</c:v>
                </c:pt>
                <c:pt idx="36">
                  <c:v>38.414836749999999</c:v>
                </c:pt>
                <c:pt idx="37">
                  <c:v>38.814326375</c:v>
                </c:pt>
                <c:pt idx="38">
                  <c:v>39.213816000000001</c:v>
                </c:pt>
                <c:pt idx="39">
                  <c:v>39.598006750000003</c:v>
                </c:pt>
                <c:pt idx="40">
                  <c:v>40.003982375000007</c:v>
                </c:pt>
                <c:pt idx="41">
                  <c:v>40.409958000000003</c:v>
                </c:pt>
                <c:pt idx="42">
                  <c:v>40.810865375000006</c:v>
                </c:pt>
                <c:pt idx="43">
                  <c:v>41.211772750000002</c:v>
                </c:pt>
                <c:pt idx="44">
                  <c:v>41.612680124999997</c:v>
                </c:pt>
                <c:pt idx="45">
                  <c:v>42.0135875</c:v>
                </c:pt>
                <c:pt idx="46">
                  <c:v>42.414494875000003</c:v>
                </c:pt>
                <c:pt idx="47">
                  <c:v>42.815402249999998</c:v>
                </c:pt>
                <c:pt idx="48">
                  <c:v>43.216309624999994</c:v>
                </c:pt>
                <c:pt idx="49">
                  <c:v>43.617216999999997</c:v>
                </c:pt>
                <c:pt idx="50">
                  <c:v>43.977908749999997</c:v>
                </c:pt>
                <c:pt idx="51">
                  <c:v>44.015179250000003</c:v>
                </c:pt>
                <c:pt idx="52">
                  <c:v>44.416916499999999</c:v>
                </c:pt>
                <c:pt idx="53">
                  <c:v>44.818653749999996</c:v>
                </c:pt>
                <c:pt idx="54">
                  <c:v>45.220390999999999</c:v>
                </c:pt>
                <c:pt idx="55">
                  <c:v>45.584179624999997</c:v>
                </c:pt>
                <c:pt idx="56">
                  <c:v>45.947968250000002</c:v>
                </c:pt>
                <c:pt idx="57">
                  <c:v>46.311756875</c:v>
                </c:pt>
                <c:pt idx="58">
                  <c:v>46.675545499999998</c:v>
                </c:pt>
                <c:pt idx="59">
                  <c:v>47.039334124999996</c:v>
                </c:pt>
                <c:pt idx="60">
                  <c:v>47.403122749999994</c:v>
                </c:pt>
                <c:pt idx="61">
                  <c:v>47.766911374999999</c:v>
                </c:pt>
                <c:pt idx="62">
                  <c:v>48.130699999999997</c:v>
                </c:pt>
                <c:pt idx="63">
                  <c:v>48.130699999999997</c:v>
                </c:pt>
                <c:pt idx="64">
                  <c:v>48.130699999999997</c:v>
                </c:pt>
                <c:pt idx="65">
                  <c:v>48.130699999999997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B9-4041-8970-9BA547D1819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27.794274000000001</c:v>
                </c:pt>
                <c:pt idx="1">
                  <c:v>28.063184625000002</c:v>
                </c:pt>
                <c:pt idx="2">
                  <c:v>28.332095250000002</c:v>
                </c:pt>
                <c:pt idx="3">
                  <c:v>28.601005875000002</c:v>
                </c:pt>
                <c:pt idx="4">
                  <c:v>28.869916500000002</c:v>
                </c:pt>
                <c:pt idx="5">
                  <c:v>29.138827124999999</c:v>
                </c:pt>
                <c:pt idx="6">
                  <c:v>29.407737749999999</c:v>
                </c:pt>
                <c:pt idx="7">
                  <c:v>29.747403124999998</c:v>
                </c:pt>
                <c:pt idx="8">
                  <c:v>30.041721500000001</c:v>
                </c:pt>
                <c:pt idx="9">
                  <c:v>30.336039875000001</c:v>
                </c:pt>
                <c:pt idx="10">
                  <c:v>30.63035825</c:v>
                </c:pt>
                <c:pt idx="11">
                  <c:v>30.924676625</c:v>
                </c:pt>
                <c:pt idx="12">
                  <c:v>31.248171624999998</c:v>
                </c:pt>
                <c:pt idx="13">
                  <c:v>31.550749875000001</c:v>
                </c:pt>
                <c:pt idx="14">
                  <c:v>31.882504749999999</c:v>
                </c:pt>
                <c:pt idx="15">
                  <c:v>32.214259624999997</c:v>
                </c:pt>
                <c:pt idx="16">
                  <c:v>32.546014499999998</c:v>
                </c:pt>
                <c:pt idx="17">
                  <c:v>32.938645749999999</c:v>
                </c:pt>
                <c:pt idx="18">
                  <c:v>33.299312125</c:v>
                </c:pt>
                <c:pt idx="19">
                  <c:v>33.659978499999994</c:v>
                </c:pt>
                <c:pt idx="20">
                  <c:v>34.020644874999995</c:v>
                </c:pt>
                <c:pt idx="21">
                  <c:v>34.381311249999996</c:v>
                </c:pt>
                <c:pt idx="22">
                  <c:v>34.490264999999994</c:v>
                </c:pt>
                <c:pt idx="23">
                  <c:v>34.881944499999996</c:v>
                </c:pt>
                <c:pt idx="24">
                  <c:v>35.273623999999998</c:v>
                </c:pt>
                <c:pt idx="25">
                  <c:v>35.6653035</c:v>
                </c:pt>
                <c:pt idx="26">
                  <c:v>36.056983000000002</c:v>
                </c:pt>
                <c:pt idx="27">
                  <c:v>36.448662499999998</c:v>
                </c:pt>
                <c:pt idx="28">
                  <c:v>36.803718125000003</c:v>
                </c:pt>
                <c:pt idx="29">
                  <c:v>37.211210749999999</c:v>
                </c:pt>
                <c:pt idx="30">
                  <c:v>37.618703374999996</c:v>
                </c:pt>
                <c:pt idx="31">
                  <c:v>38.026195999999999</c:v>
                </c:pt>
                <c:pt idx="32">
                  <c:v>38.421549499999998</c:v>
                </c:pt>
                <c:pt idx="33">
                  <c:v>38.816902999999996</c:v>
                </c:pt>
                <c:pt idx="34">
                  <c:v>39.212256500000002</c:v>
                </c:pt>
                <c:pt idx="35">
                  <c:v>39.607610000000001</c:v>
                </c:pt>
                <c:pt idx="36">
                  <c:v>40.0029635</c:v>
                </c:pt>
                <c:pt idx="37">
                  <c:v>40.398317000000006</c:v>
                </c:pt>
                <c:pt idx="38">
                  <c:v>40.793670500000005</c:v>
                </c:pt>
                <c:pt idx="39">
                  <c:v>41.189024000000003</c:v>
                </c:pt>
                <c:pt idx="40">
                  <c:v>41.571088875000001</c:v>
                </c:pt>
                <c:pt idx="41">
                  <c:v>41.604675999999998</c:v>
                </c:pt>
                <c:pt idx="42">
                  <c:v>42.001498999999995</c:v>
                </c:pt>
                <c:pt idx="43">
                  <c:v>42.398322</c:v>
                </c:pt>
                <c:pt idx="44">
                  <c:v>42.795144999999998</c:v>
                </c:pt>
                <c:pt idx="45">
                  <c:v>43.170300374999997</c:v>
                </c:pt>
                <c:pt idx="46">
                  <c:v>43.545455750000002</c:v>
                </c:pt>
                <c:pt idx="47">
                  <c:v>43.920611125000001</c:v>
                </c:pt>
                <c:pt idx="48">
                  <c:v>44.295766499999999</c:v>
                </c:pt>
                <c:pt idx="49">
                  <c:v>44.670921874999998</c:v>
                </c:pt>
                <c:pt idx="50">
                  <c:v>45.046077249999996</c:v>
                </c:pt>
                <c:pt idx="51">
                  <c:v>45.421232625000002</c:v>
                </c:pt>
                <c:pt idx="52">
                  <c:v>46.145929000000002</c:v>
                </c:pt>
                <c:pt idx="53">
                  <c:v>46.495469999999997</c:v>
                </c:pt>
                <c:pt idx="54">
                  <c:v>46.845011</c:v>
                </c:pt>
                <c:pt idx="55">
                  <c:v>47.194552000000002</c:v>
                </c:pt>
                <c:pt idx="56">
                  <c:v>47.544093000000004</c:v>
                </c:pt>
                <c:pt idx="57">
                  <c:v>47.893634000000006</c:v>
                </c:pt>
                <c:pt idx="58">
                  <c:v>48.243175000000001</c:v>
                </c:pt>
                <c:pt idx="59">
                  <c:v>48.592716000000003</c:v>
                </c:pt>
                <c:pt idx="60">
                  <c:v>48.592716000000003</c:v>
                </c:pt>
                <c:pt idx="61">
                  <c:v>48.592716000000003</c:v>
                </c:pt>
                <c:pt idx="62">
                  <c:v>48.592716000000003</c:v>
                </c:pt>
                <c:pt idx="63">
                  <c:v>48.592716000000003</c:v>
                </c:pt>
                <c:pt idx="64">
                  <c:v>48.592716000000003</c:v>
                </c:pt>
                <c:pt idx="65">
                  <c:v>48.592716000000003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B9-4041-8970-9BA547D1819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48.130699999999997</c:v>
                </c:pt>
                <c:pt idx="1">
                  <c:v>45.220390999999999</c:v>
                </c:pt>
                <c:pt idx="2">
                  <c:v>42.006492999999999</c:v>
                </c:pt>
                <c:pt idx="3">
                  <c:v>38.717609000000003</c:v>
                </c:pt>
                <c:pt idx="4">
                  <c:v>35.334892000000004</c:v>
                </c:pt>
                <c:pt idx="5">
                  <c:v>32.053291000000002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B9-4041-8970-9BA547D1819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46.502751000000004</c:v>
                </c:pt>
                <c:pt idx="1">
                  <c:v>43.617216999999997</c:v>
                </c:pt>
                <c:pt idx="2">
                  <c:v>40.409958000000003</c:v>
                </c:pt>
                <c:pt idx="3">
                  <c:v>37.162153000000004</c:v>
                </c:pt>
                <c:pt idx="4">
                  <c:v>33.930546</c:v>
                </c:pt>
                <c:pt idx="5">
                  <c:v>30.923622000000002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9-4041-8970-9BA547D1819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45.367739999999998</c:v>
                </c:pt>
                <c:pt idx="1">
                  <c:v>42.426533999999997</c:v>
                </c:pt>
                <c:pt idx="2">
                  <c:v>39.213816000000001</c:v>
                </c:pt>
                <c:pt idx="3">
                  <c:v>36.017899</c:v>
                </c:pt>
                <c:pt idx="4">
                  <c:v>32.923323000000003</c:v>
                </c:pt>
                <c:pt idx="5">
                  <c:v>30.132494000000001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9-4041-8970-9BA547D1819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43.296140000000001</c:v>
                </c:pt>
                <c:pt idx="1">
                  <c:v>40.447107000000003</c:v>
                </c:pt>
                <c:pt idx="2">
                  <c:v>37.361427999999997</c:v>
                </c:pt>
                <c:pt idx="3">
                  <c:v>34.383057000000001</c:v>
                </c:pt>
                <c:pt idx="4">
                  <c:v>31.563155999999999</c:v>
                </c:pt>
                <c:pt idx="5">
                  <c:v>29.109711000000001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9-4041-8970-9BA547D1819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41.545850999999999</c:v>
                </c:pt>
                <c:pt idx="1">
                  <c:v>38.918894999999999</c:v>
                </c:pt>
                <c:pt idx="2">
                  <c:v>36.033979000000002</c:v>
                </c:pt>
                <c:pt idx="3">
                  <c:v>33.240357000000003</c:v>
                </c:pt>
                <c:pt idx="4">
                  <c:v>30.639240999999998</c:v>
                </c:pt>
                <c:pt idx="5">
                  <c:v>28.381042000000001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7B9-4041-8970-9BA547D1819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38.881079</c:v>
                </c:pt>
                <c:pt idx="1">
                  <c:v>36.691392999999998</c:v>
                </c:pt>
                <c:pt idx="2">
                  <c:v>34.146574999999999</c:v>
                </c:pt>
                <c:pt idx="3">
                  <c:v>31.720105</c:v>
                </c:pt>
                <c:pt idx="4">
                  <c:v>29.449698999999999</c:v>
                </c:pt>
                <c:pt idx="5">
                  <c:v>27.409652999999999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7B9-4041-8970-9BA547D1819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48.592716000000003</c:v>
                </c:pt>
                <c:pt idx="1">
                  <c:v>45.796388</c:v>
                </c:pt>
                <c:pt idx="2">
                  <c:v>42.795144999999998</c:v>
                </c:pt>
                <c:pt idx="3">
                  <c:v>39.620561000000002</c:v>
                </c:pt>
                <c:pt idx="4">
                  <c:v>36.276226999999999</c:v>
                </c:pt>
                <c:pt idx="5">
                  <c:v>32.918028999999997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7B9-4041-8970-9BA547D1819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46.991072000000003</c:v>
                </c:pt>
                <c:pt idx="1">
                  <c:v>44.245542999999998</c:v>
                </c:pt>
                <c:pt idx="2">
                  <c:v>41.189024000000003</c:v>
                </c:pt>
                <c:pt idx="3">
                  <c:v>38.026195999999999</c:v>
                </c:pt>
                <c:pt idx="4">
                  <c:v>34.766255000000001</c:v>
                </c:pt>
                <c:pt idx="5">
                  <c:v>31.633424999999999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7B9-4041-8970-9BA547D1819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45.851139000000003</c:v>
                </c:pt>
                <c:pt idx="1">
                  <c:v>43.059460000000001</c:v>
                </c:pt>
                <c:pt idx="2">
                  <c:v>39.970089999999999</c:v>
                </c:pt>
                <c:pt idx="3">
                  <c:v>36.840342</c:v>
                </c:pt>
                <c:pt idx="4">
                  <c:v>33.706905999999996</c:v>
                </c:pt>
                <c:pt idx="5">
                  <c:v>30.781866000000001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7B9-4041-8970-9BA547D1819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43.732770000000002</c:v>
                </c:pt>
                <c:pt idx="1">
                  <c:v>41.038770999999997</c:v>
                </c:pt>
                <c:pt idx="2">
                  <c:v>38.040106999999999</c:v>
                </c:pt>
                <c:pt idx="3">
                  <c:v>35.102643999999998</c:v>
                </c:pt>
                <c:pt idx="4">
                  <c:v>32.217312999999997</c:v>
                </c:pt>
                <c:pt idx="5">
                  <c:v>29.632936000000001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7B9-4041-8970-9BA547D1819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41.896447999999999</c:v>
                </c:pt>
                <c:pt idx="1">
                  <c:v>39.426431000000001</c:v>
                </c:pt>
                <c:pt idx="2">
                  <c:v>36.612817</c:v>
                </c:pt>
                <c:pt idx="3">
                  <c:v>33.873033999999997</c:v>
                </c:pt>
                <c:pt idx="4">
                  <c:v>31.218995</c:v>
                </c:pt>
                <c:pt idx="5">
                  <c:v>28.864447999999999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7B9-4041-8970-9BA547D1819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39.139128999999997</c:v>
                </c:pt>
                <c:pt idx="1">
                  <c:v>37.071209000000003</c:v>
                </c:pt>
                <c:pt idx="2">
                  <c:v>34.593226999999999</c:v>
                </c:pt>
                <c:pt idx="3">
                  <c:v>32.187455999999997</c:v>
                </c:pt>
                <c:pt idx="4">
                  <c:v>29.945558999999999</c:v>
                </c:pt>
                <c:pt idx="5">
                  <c:v>27.794274000000001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7B9-4041-8970-9BA547D18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50"/>
          <c:min val="3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24.780761999999999</c:v>
                </c:pt>
                <c:pt idx="1">
                  <c:v>25.042553124999998</c:v>
                </c:pt>
                <c:pt idx="2">
                  <c:v>25.30434425</c:v>
                </c:pt>
                <c:pt idx="3">
                  <c:v>25.566135375000002</c:v>
                </c:pt>
                <c:pt idx="4">
                  <c:v>25.8279265</c:v>
                </c:pt>
                <c:pt idx="5">
                  <c:v>26.089717624999999</c:v>
                </c:pt>
                <c:pt idx="6">
                  <c:v>26.351508750000001</c:v>
                </c:pt>
                <c:pt idx="7">
                  <c:v>26.613299875000003</c:v>
                </c:pt>
                <c:pt idx="8">
                  <c:v>27.195151125000002</c:v>
                </c:pt>
                <c:pt idx="9">
                  <c:v>27.51521125</c:v>
                </c:pt>
                <c:pt idx="10">
                  <c:v>27.835271375000001</c:v>
                </c:pt>
                <c:pt idx="11">
                  <c:v>28.155331500000003</c:v>
                </c:pt>
                <c:pt idx="12">
                  <c:v>28.475391625</c:v>
                </c:pt>
                <c:pt idx="13">
                  <c:v>28.795451750000002</c:v>
                </c:pt>
                <c:pt idx="14">
                  <c:v>29.115511874999999</c:v>
                </c:pt>
                <c:pt idx="15">
                  <c:v>29.299173625000002</c:v>
                </c:pt>
                <c:pt idx="16">
                  <c:v>29.6679545</c:v>
                </c:pt>
                <c:pt idx="17">
                  <c:v>30.036735374999999</c:v>
                </c:pt>
                <c:pt idx="18">
                  <c:v>30.405516249999998</c:v>
                </c:pt>
                <c:pt idx="19">
                  <c:v>30.774297125</c:v>
                </c:pt>
                <c:pt idx="20">
                  <c:v>31.258224375000001</c:v>
                </c:pt>
                <c:pt idx="21">
                  <c:v>31.530237499999998</c:v>
                </c:pt>
                <c:pt idx="22">
                  <c:v>31.656130250000004</c:v>
                </c:pt>
                <c:pt idx="23">
                  <c:v>31.917397000000001</c:v>
                </c:pt>
                <c:pt idx="24">
                  <c:v>32.054036125000003</c:v>
                </c:pt>
                <c:pt idx="25">
                  <c:v>32.304556500000004</c:v>
                </c:pt>
                <c:pt idx="26">
                  <c:v>32.451942000000003</c:v>
                </c:pt>
                <c:pt idx="27">
                  <c:v>32.865696249999999</c:v>
                </c:pt>
                <c:pt idx="28">
                  <c:v>33.279450500000003</c:v>
                </c:pt>
                <c:pt idx="29">
                  <c:v>33.69320475</c:v>
                </c:pt>
                <c:pt idx="30">
                  <c:v>34.106959000000003</c:v>
                </c:pt>
                <c:pt idx="31">
                  <c:v>34.52071325</c:v>
                </c:pt>
                <c:pt idx="32">
                  <c:v>35.210001749999996</c:v>
                </c:pt>
                <c:pt idx="33">
                  <c:v>35.649341124999999</c:v>
                </c:pt>
                <c:pt idx="34">
                  <c:v>36.088680499999995</c:v>
                </c:pt>
                <c:pt idx="35">
                  <c:v>36.528019874999998</c:v>
                </c:pt>
                <c:pt idx="36">
                  <c:v>36.967359250000001</c:v>
                </c:pt>
                <c:pt idx="37">
                  <c:v>37.406698624999997</c:v>
                </c:pt>
                <c:pt idx="38">
                  <c:v>37.846038</c:v>
                </c:pt>
                <c:pt idx="39">
                  <c:v>38.29862</c:v>
                </c:pt>
                <c:pt idx="40">
                  <c:v>38.741767499999995</c:v>
                </c:pt>
                <c:pt idx="41">
                  <c:v>39.184914999999997</c:v>
                </c:pt>
                <c:pt idx="42">
                  <c:v>39.612852624999995</c:v>
                </c:pt>
                <c:pt idx="43">
                  <c:v>40.040790250000001</c:v>
                </c:pt>
                <c:pt idx="44">
                  <c:v>40.468727874999999</c:v>
                </c:pt>
                <c:pt idx="45">
                  <c:v>40.896665499999997</c:v>
                </c:pt>
                <c:pt idx="46">
                  <c:v>41.324603124999996</c:v>
                </c:pt>
                <c:pt idx="47">
                  <c:v>41.752540749999994</c:v>
                </c:pt>
                <c:pt idx="48">
                  <c:v>42.180478375</c:v>
                </c:pt>
                <c:pt idx="49">
                  <c:v>42.608415999999998</c:v>
                </c:pt>
                <c:pt idx="50">
                  <c:v>42.994177000000001</c:v>
                </c:pt>
                <c:pt idx="51">
                  <c:v>43.082948000000002</c:v>
                </c:pt>
                <c:pt idx="52">
                  <c:v>43.510170000000002</c:v>
                </c:pt>
                <c:pt idx="53">
                  <c:v>43.937392000000003</c:v>
                </c:pt>
                <c:pt idx="54">
                  <c:v>44.364614000000003</c:v>
                </c:pt>
                <c:pt idx="55">
                  <c:v>44.749740500000001</c:v>
                </c:pt>
                <c:pt idx="56">
                  <c:v>45.134867</c:v>
                </c:pt>
                <c:pt idx="57">
                  <c:v>45.519993499999998</c:v>
                </c:pt>
                <c:pt idx="58">
                  <c:v>45.905119999999997</c:v>
                </c:pt>
                <c:pt idx="59">
                  <c:v>46.290246500000002</c:v>
                </c:pt>
                <c:pt idx="60">
                  <c:v>46.675373</c:v>
                </c:pt>
                <c:pt idx="61">
                  <c:v>47.060499499999999</c:v>
                </c:pt>
                <c:pt idx="62">
                  <c:v>47.445625999999997</c:v>
                </c:pt>
                <c:pt idx="63">
                  <c:v>47.445625999999997</c:v>
                </c:pt>
                <c:pt idx="64">
                  <c:v>47.445625999999997</c:v>
                </c:pt>
                <c:pt idx="65">
                  <c:v>47.445625999999997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E-AA44-A0EC-D5EE5167E78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25.349934999999999</c:v>
                </c:pt>
                <c:pt idx="1">
                  <c:v>25.636793375</c:v>
                </c:pt>
                <c:pt idx="2">
                  <c:v>25.923651749999998</c:v>
                </c:pt>
                <c:pt idx="3">
                  <c:v>26.210510124999999</c:v>
                </c:pt>
                <c:pt idx="4">
                  <c:v>26.4973685</c:v>
                </c:pt>
                <c:pt idx="5">
                  <c:v>26.784226874999998</c:v>
                </c:pt>
                <c:pt idx="6">
                  <c:v>27.071085249999999</c:v>
                </c:pt>
                <c:pt idx="7">
                  <c:v>27.471261875</c:v>
                </c:pt>
                <c:pt idx="8">
                  <c:v>27.7983695</c:v>
                </c:pt>
                <c:pt idx="9">
                  <c:v>28.125477125</c:v>
                </c:pt>
                <c:pt idx="10">
                  <c:v>28.45258475</c:v>
                </c:pt>
                <c:pt idx="11">
                  <c:v>28.779692375</c:v>
                </c:pt>
                <c:pt idx="12">
                  <c:v>29.147262125000001</c:v>
                </c:pt>
                <c:pt idx="13">
                  <c:v>29.464299749999999</c:v>
                </c:pt>
                <c:pt idx="14">
                  <c:v>29.821799500000001</c:v>
                </c:pt>
                <c:pt idx="15">
                  <c:v>30.17929925</c:v>
                </c:pt>
                <c:pt idx="16">
                  <c:v>30.536799000000002</c:v>
                </c:pt>
                <c:pt idx="17">
                  <c:v>31.0044255</c:v>
                </c:pt>
                <c:pt idx="18">
                  <c:v>31.395368749999999</c:v>
                </c:pt>
                <c:pt idx="19">
                  <c:v>31.786312000000002</c:v>
                </c:pt>
                <c:pt idx="20">
                  <c:v>32.177255250000002</c:v>
                </c:pt>
                <c:pt idx="21">
                  <c:v>32.568198500000001</c:v>
                </c:pt>
                <c:pt idx="22">
                  <c:v>32.749011750000001</c:v>
                </c:pt>
                <c:pt idx="23">
                  <c:v>33.174439124999999</c:v>
                </c:pt>
                <c:pt idx="24">
                  <c:v>33.599866499999997</c:v>
                </c:pt>
                <c:pt idx="25">
                  <c:v>34.025293874999996</c:v>
                </c:pt>
                <c:pt idx="26">
                  <c:v>34.450721250000001</c:v>
                </c:pt>
                <c:pt idx="27">
                  <c:v>34.876148624999999</c:v>
                </c:pt>
                <c:pt idx="28">
                  <c:v>35.308350000000004</c:v>
                </c:pt>
                <c:pt idx="29">
                  <c:v>35.748838000000006</c:v>
                </c:pt>
                <c:pt idx="30">
                  <c:v>36.189326000000001</c:v>
                </c:pt>
                <c:pt idx="31">
                  <c:v>36.629814000000003</c:v>
                </c:pt>
                <c:pt idx="32">
                  <c:v>37.052727875000002</c:v>
                </c:pt>
                <c:pt idx="33">
                  <c:v>37.475641750000001</c:v>
                </c:pt>
                <c:pt idx="34">
                  <c:v>37.898555625</c:v>
                </c:pt>
                <c:pt idx="35">
                  <c:v>38.321469500000006</c:v>
                </c:pt>
                <c:pt idx="36">
                  <c:v>38.744383375000005</c:v>
                </c:pt>
                <c:pt idx="37">
                  <c:v>39.167297250000004</c:v>
                </c:pt>
                <c:pt idx="38">
                  <c:v>39.590211125000003</c:v>
                </c:pt>
                <c:pt idx="39">
                  <c:v>40.013125000000002</c:v>
                </c:pt>
                <c:pt idx="40">
                  <c:v>40.418842750000003</c:v>
                </c:pt>
                <c:pt idx="41">
                  <c:v>40.493932999999998</c:v>
                </c:pt>
                <c:pt idx="42">
                  <c:v>40.916707000000002</c:v>
                </c:pt>
                <c:pt idx="43">
                  <c:v>41.339481000000006</c:v>
                </c:pt>
                <c:pt idx="44">
                  <c:v>41.762255000000003</c:v>
                </c:pt>
                <c:pt idx="45">
                  <c:v>42.161454125000006</c:v>
                </c:pt>
                <c:pt idx="46">
                  <c:v>42.560653250000001</c:v>
                </c:pt>
                <c:pt idx="47">
                  <c:v>42.959852375000004</c:v>
                </c:pt>
                <c:pt idx="48">
                  <c:v>43.359051500000007</c:v>
                </c:pt>
                <c:pt idx="49">
                  <c:v>43.758250625000002</c:v>
                </c:pt>
                <c:pt idx="50">
                  <c:v>44.157449750000005</c:v>
                </c:pt>
                <c:pt idx="51">
                  <c:v>44.556648875</c:v>
                </c:pt>
                <c:pt idx="52">
                  <c:v>45.324930125000002</c:v>
                </c:pt>
                <c:pt idx="53">
                  <c:v>45.69401225</c:v>
                </c:pt>
                <c:pt idx="54">
                  <c:v>46.063094374999999</c:v>
                </c:pt>
                <c:pt idx="55">
                  <c:v>46.432176499999997</c:v>
                </c:pt>
                <c:pt idx="56">
                  <c:v>46.801258625000003</c:v>
                </c:pt>
                <c:pt idx="57">
                  <c:v>47.170340750000001</c:v>
                </c:pt>
                <c:pt idx="58">
                  <c:v>47.539422875</c:v>
                </c:pt>
                <c:pt idx="59">
                  <c:v>47.908504999999998</c:v>
                </c:pt>
                <c:pt idx="60">
                  <c:v>47.908504999999998</c:v>
                </c:pt>
                <c:pt idx="61">
                  <c:v>47.908504999999998</c:v>
                </c:pt>
                <c:pt idx="62">
                  <c:v>47.908504999999998</c:v>
                </c:pt>
                <c:pt idx="63">
                  <c:v>47.908504999999998</c:v>
                </c:pt>
                <c:pt idx="64">
                  <c:v>47.908504999999998</c:v>
                </c:pt>
                <c:pt idx="65">
                  <c:v>47.908504999999998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DE-AA44-A0EC-D5EE5167E78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47.445625999999997</c:v>
                </c:pt>
                <c:pt idx="1">
                  <c:v>44.364614000000003</c:v>
                </c:pt>
                <c:pt idx="2">
                  <c:v>40.946838</c:v>
                </c:pt>
                <c:pt idx="3">
                  <c:v>37.360272999999999</c:v>
                </c:pt>
                <c:pt idx="4">
                  <c:v>33.613492000000001</c:v>
                </c:pt>
                <c:pt idx="5">
                  <c:v>29.997949999999999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DE-AA44-A0EC-D5EE5167E78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45.694504000000002</c:v>
                </c:pt>
                <c:pt idx="1">
                  <c:v>42.608415999999998</c:v>
                </c:pt>
                <c:pt idx="2">
                  <c:v>39.184914999999997</c:v>
                </c:pt>
                <c:pt idx="3">
                  <c:v>35.639735000000002</c:v>
                </c:pt>
                <c:pt idx="4">
                  <c:v>31.989065</c:v>
                </c:pt>
                <c:pt idx="5">
                  <c:v>28.640916000000001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DE-AA44-A0EC-D5EE5167E78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44.435290999999999</c:v>
                </c:pt>
                <c:pt idx="1">
                  <c:v>41.285380000000004</c:v>
                </c:pt>
                <c:pt idx="2">
                  <c:v>37.846038</c:v>
                </c:pt>
                <c:pt idx="3">
                  <c:v>34.331322999999998</c:v>
                </c:pt>
                <c:pt idx="4">
                  <c:v>30.844629999999999</c:v>
                </c:pt>
                <c:pt idx="5">
                  <c:v>27.726174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DE-AA44-A0EC-D5EE5167E78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42.050145999999998</c:v>
                </c:pt>
                <c:pt idx="1">
                  <c:v>39.091793000000003</c:v>
                </c:pt>
                <c:pt idx="2">
                  <c:v>35.761975999999997</c:v>
                </c:pt>
                <c:pt idx="3">
                  <c:v>32.451942000000003</c:v>
                </c:pt>
                <c:pt idx="4">
                  <c:v>29.268695000000001</c:v>
                </c:pt>
                <c:pt idx="5">
                  <c:v>26.517327999999999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DE-AA44-A0EC-D5EE5167E78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39.944130000000001</c:v>
                </c:pt>
                <c:pt idx="1">
                  <c:v>37.340144000000002</c:v>
                </c:pt>
                <c:pt idx="2">
                  <c:v>34.240354000000004</c:v>
                </c:pt>
                <c:pt idx="3">
                  <c:v>31.143077999999999</c:v>
                </c:pt>
                <c:pt idx="4">
                  <c:v>28.192831000000002</c:v>
                </c:pt>
                <c:pt idx="5">
                  <c:v>25.791751000000001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8DE-AA44-A0EC-D5EE5167E78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36.890472000000003</c:v>
                </c:pt>
                <c:pt idx="1">
                  <c:v>34.823194000000001</c:v>
                </c:pt>
                <c:pt idx="2">
                  <c:v>32.141883</c:v>
                </c:pt>
                <c:pt idx="3">
                  <c:v>29.435572000000001</c:v>
                </c:pt>
                <c:pt idx="4">
                  <c:v>26.875091000000001</c:v>
                </c:pt>
                <c:pt idx="5">
                  <c:v>24.780761999999999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8DE-AA44-A0EC-D5EE5167E78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47.908504999999998</c:v>
                </c:pt>
                <c:pt idx="1">
                  <c:v>44.955848000000003</c:v>
                </c:pt>
                <c:pt idx="2">
                  <c:v>41.762255000000003</c:v>
                </c:pt>
                <c:pt idx="3">
                  <c:v>38.380063</c:v>
                </c:pt>
                <c:pt idx="4">
                  <c:v>34.755319999999998</c:v>
                </c:pt>
                <c:pt idx="5">
                  <c:v>31.082087000000001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8DE-AA44-A0EC-D5EE5167E78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46.166294000000001</c:v>
                </c:pt>
                <c:pt idx="1">
                  <c:v>43.258867000000002</c:v>
                </c:pt>
                <c:pt idx="2">
                  <c:v>40.013125000000002</c:v>
                </c:pt>
                <c:pt idx="3">
                  <c:v>36.629814000000003</c:v>
                </c:pt>
                <c:pt idx="4">
                  <c:v>33.105910000000002</c:v>
                </c:pt>
                <c:pt idx="5">
                  <c:v>29.634893000000002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8DE-AA44-A0EC-D5EE5167E78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44.887008999999999</c:v>
                </c:pt>
                <c:pt idx="1">
                  <c:v>41.931567999999999</c:v>
                </c:pt>
                <c:pt idx="2">
                  <c:v>38.650284999999997</c:v>
                </c:pt>
                <c:pt idx="3">
                  <c:v>35.301575999999997</c:v>
                </c:pt>
                <c:pt idx="4">
                  <c:v>31.898157000000001</c:v>
                </c:pt>
                <c:pt idx="5">
                  <c:v>28.634698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8DE-AA44-A0EC-D5EE5167E78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42.400857000000002</c:v>
                </c:pt>
                <c:pt idx="1">
                  <c:v>39.640917999999999</c:v>
                </c:pt>
                <c:pt idx="2">
                  <c:v>36.518891000000004</c:v>
                </c:pt>
                <c:pt idx="3">
                  <c:v>33.350085</c:v>
                </c:pt>
                <c:pt idx="4">
                  <c:v>30.222539000000001</c:v>
                </c:pt>
                <c:pt idx="5">
                  <c:v>27.355134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8DE-AA44-A0EC-D5EE5167E78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40.201697000000003</c:v>
                </c:pt>
                <c:pt idx="1">
                  <c:v>37.785434000000002</c:v>
                </c:pt>
                <c:pt idx="2">
                  <c:v>34.909185000000001</c:v>
                </c:pt>
                <c:pt idx="3">
                  <c:v>31.966798000000001</c:v>
                </c:pt>
                <c:pt idx="4">
                  <c:v>29.1068</c:v>
                </c:pt>
                <c:pt idx="5">
                  <c:v>26.489939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8DE-AA44-A0EC-D5EE5167E78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37.049773999999999</c:v>
                </c:pt>
                <c:pt idx="1">
                  <c:v>35.155130999999997</c:v>
                </c:pt>
                <c:pt idx="2">
                  <c:v>32.711613</c:v>
                </c:pt>
                <c:pt idx="3">
                  <c:v>30.126971999999999</c:v>
                </c:pt>
                <c:pt idx="4">
                  <c:v>27.644801999999999</c:v>
                </c:pt>
                <c:pt idx="5">
                  <c:v>25.349934999999999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8DE-AA44-A0EC-D5EE5167E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"/>
          <c:min val="2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22.323923000000001</c:v>
                </c:pt>
                <c:pt idx="1">
                  <c:v>22.609149250000002</c:v>
                </c:pt>
                <c:pt idx="2">
                  <c:v>22.894375500000002</c:v>
                </c:pt>
                <c:pt idx="3">
                  <c:v>23.17960175</c:v>
                </c:pt>
                <c:pt idx="4">
                  <c:v>23.464828000000001</c:v>
                </c:pt>
                <c:pt idx="5">
                  <c:v>23.750054250000002</c:v>
                </c:pt>
                <c:pt idx="6">
                  <c:v>24.035280499999999</c:v>
                </c:pt>
                <c:pt idx="7">
                  <c:v>24.32050675</c:v>
                </c:pt>
                <c:pt idx="8">
                  <c:v>24.933875875000002</c:v>
                </c:pt>
                <c:pt idx="9">
                  <c:v>25.262018749999999</c:v>
                </c:pt>
                <c:pt idx="10">
                  <c:v>25.590161625</c:v>
                </c:pt>
                <c:pt idx="11">
                  <c:v>25.918304499999998</c:v>
                </c:pt>
                <c:pt idx="12">
                  <c:v>26.246447374999999</c:v>
                </c:pt>
                <c:pt idx="13">
                  <c:v>26.57459025</c:v>
                </c:pt>
                <c:pt idx="14">
                  <c:v>26.902733124999997</c:v>
                </c:pt>
                <c:pt idx="15">
                  <c:v>27.131337250000001</c:v>
                </c:pt>
                <c:pt idx="16">
                  <c:v>27.482092000000002</c:v>
                </c:pt>
                <c:pt idx="17">
                  <c:v>27.832846749999998</c:v>
                </c:pt>
                <c:pt idx="18">
                  <c:v>28.183601499999998</c:v>
                </c:pt>
                <c:pt idx="19">
                  <c:v>28.534356249999998</c:v>
                </c:pt>
                <c:pt idx="20">
                  <c:v>28.973204750000001</c:v>
                </c:pt>
                <c:pt idx="21">
                  <c:v>29.214748999999998</c:v>
                </c:pt>
                <c:pt idx="22">
                  <c:v>29.335925500000002</c:v>
                </c:pt>
                <c:pt idx="23">
                  <c:v>29.544387</c:v>
                </c:pt>
                <c:pt idx="24">
                  <c:v>29.698646249999999</c:v>
                </c:pt>
                <c:pt idx="25">
                  <c:v>29.874025</c:v>
                </c:pt>
                <c:pt idx="26">
                  <c:v>30.061367000000001</c:v>
                </c:pt>
                <c:pt idx="27">
                  <c:v>30.421022499999999</c:v>
                </c:pt>
                <c:pt idx="28">
                  <c:v>30.780678000000002</c:v>
                </c:pt>
                <c:pt idx="29">
                  <c:v>31.140333500000001</c:v>
                </c:pt>
                <c:pt idx="30">
                  <c:v>31.499988999999999</c:v>
                </c:pt>
                <c:pt idx="31">
                  <c:v>31.859644500000002</c:v>
                </c:pt>
                <c:pt idx="32">
                  <c:v>32.546916750000001</c:v>
                </c:pt>
                <c:pt idx="33">
                  <c:v>32.938414625</c:v>
                </c:pt>
                <c:pt idx="34">
                  <c:v>33.329912499999999</c:v>
                </c:pt>
                <c:pt idx="35">
                  <c:v>33.721410374999998</c:v>
                </c:pt>
                <c:pt idx="36">
                  <c:v>34.112908250000004</c:v>
                </c:pt>
                <c:pt idx="37">
                  <c:v>34.504406125000003</c:v>
                </c:pt>
                <c:pt idx="38">
                  <c:v>34.895904000000002</c:v>
                </c:pt>
                <c:pt idx="39">
                  <c:v>35.399946499999999</c:v>
                </c:pt>
                <c:pt idx="40">
                  <c:v>35.798147749999998</c:v>
                </c:pt>
                <c:pt idx="41">
                  <c:v>36.196348999999998</c:v>
                </c:pt>
                <c:pt idx="42">
                  <c:v>36.572362124999998</c:v>
                </c:pt>
                <c:pt idx="43">
                  <c:v>36.948375249999998</c:v>
                </c:pt>
                <c:pt idx="44">
                  <c:v>37.324388374999998</c:v>
                </c:pt>
                <c:pt idx="45">
                  <c:v>37.700401499999998</c:v>
                </c:pt>
                <c:pt idx="46">
                  <c:v>38.076414624999998</c:v>
                </c:pt>
                <c:pt idx="47">
                  <c:v>38.452427749999998</c:v>
                </c:pt>
                <c:pt idx="48">
                  <c:v>38.828440874999998</c:v>
                </c:pt>
                <c:pt idx="49">
                  <c:v>39.204453999999998</c:v>
                </c:pt>
                <c:pt idx="50">
                  <c:v>39.533009249999999</c:v>
                </c:pt>
                <c:pt idx="51">
                  <c:v>39.869881249999999</c:v>
                </c:pt>
                <c:pt idx="52">
                  <c:v>40.256735500000005</c:v>
                </c:pt>
                <c:pt idx="53">
                  <c:v>40.643589750000004</c:v>
                </c:pt>
                <c:pt idx="54">
                  <c:v>41.030444000000003</c:v>
                </c:pt>
                <c:pt idx="55">
                  <c:v>41.436115000000001</c:v>
                </c:pt>
                <c:pt idx="56">
                  <c:v>41.841785999999999</c:v>
                </c:pt>
                <c:pt idx="57">
                  <c:v>42.247457000000004</c:v>
                </c:pt>
                <c:pt idx="58">
                  <c:v>42.653128000000002</c:v>
                </c:pt>
                <c:pt idx="59">
                  <c:v>43.058799</c:v>
                </c:pt>
                <c:pt idx="60">
                  <c:v>43.464470000000006</c:v>
                </c:pt>
                <c:pt idx="61">
                  <c:v>43.870141000000004</c:v>
                </c:pt>
                <c:pt idx="62">
                  <c:v>44.275812000000002</c:v>
                </c:pt>
                <c:pt idx="63">
                  <c:v>44.275812000000002</c:v>
                </c:pt>
                <c:pt idx="64">
                  <c:v>44.275812000000002</c:v>
                </c:pt>
                <c:pt idx="65">
                  <c:v>44.275812000000002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A5-FE45-A071-C2ECD7B79F74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22.901945000000001</c:v>
                </c:pt>
                <c:pt idx="1">
                  <c:v>23.211004000000003</c:v>
                </c:pt>
                <c:pt idx="2">
                  <c:v>23.520063</c:v>
                </c:pt>
                <c:pt idx="3">
                  <c:v>23.829122000000002</c:v>
                </c:pt>
                <c:pt idx="4">
                  <c:v>24.138181000000003</c:v>
                </c:pt>
                <c:pt idx="5">
                  <c:v>24.447240000000001</c:v>
                </c:pt>
                <c:pt idx="6">
                  <c:v>24.756299000000002</c:v>
                </c:pt>
                <c:pt idx="7">
                  <c:v>25.272068749999999</c:v>
                </c:pt>
                <c:pt idx="8">
                  <c:v>25.614638999999997</c:v>
                </c:pt>
                <c:pt idx="9">
                  <c:v>25.957209249999998</c:v>
                </c:pt>
                <c:pt idx="10">
                  <c:v>26.2997795</c:v>
                </c:pt>
                <c:pt idx="11">
                  <c:v>26.642349749999997</c:v>
                </c:pt>
                <c:pt idx="12">
                  <c:v>27.062755124999999</c:v>
                </c:pt>
                <c:pt idx="13">
                  <c:v>27.327736124999998</c:v>
                </c:pt>
                <c:pt idx="14">
                  <c:v>27.67055225</c:v>
                </c:pt>
                <c:pt idx="15">
                  <c:v>28.013368374999999</c:v>
                </c:pt>
                <c:pt idx="16">
                  <c:v>28.356184499999998</c:v>
                </c:pt>
                <c:pt idx="17">
                  <c:v>28.848642249999997</c:v>
                </c:pt>
                <c:pt idx="18">
                  <c:v>29.205844875</c:v>
                </c:pt>
                <c:pt idx="19">
                  <c:v>29.5630475</c:v>
                </c:pt>
                <c:pt idx="20">
                  <c:v>29.920250124999999</c:v>
                </c:pt>
                <c:pt idx="21">
                  <c:v>30.277452750000002</c:v>
                </c:pt>
                <c:pt idx="22">
                  <c:v>30.529654499999999</c:v>
                </c:pt>
                <c:pt idx="23">
                  <c:v>30.90743625</c:v>
                </c:pt>
                <c:pt idx="24">
                  <c:v>31.285218</c:v>
                </c:pt>
                <c:pt idx="25">
                  <c:v>31.662999750000001</c:v>
                </c:pt>
                <c:pt idx="26">
                  <c:v>32.040781500000001</c:v>
                </c:pt>
                <c:pt idx="27">
                  <c:v>32.418563250000005</c:v>
                </c:pt>
                <c:pt idx="28">
                  <c:v>32.891979374999998</c:v>
                </c:pt>
                <c:pt idx="29">
                  <c:v>33.283176249999997</c:v>
                </c:pt>
                <c:pt idx="30">
                  <c:v>33.674373125000002</c:v>
                </c:pt>
                <c:pt idx="31">
                  <c:v>34.065570000000001</c:v>
                </c:pt>
                <c:pt idx="32">
                  <c:v>34.436968749999998</c:v>
                </c:pt>
                <c:pt idx="33">
                  <c:v>34.808367500000003</c:v>
                </c:pt>
                <c:pt idx="34">
                  <c:v>35.17976625</c:v>
                </c:pt>
                <c:pt idx="35">
                  <c:v>35.551164999999997</c:v>
                </c:pt>
                <c:pt idx="36">
                  <c:v>35.922563750000002</c:v>
                </c:pt>
                <c:pt idx="37">
                  <c:v>36.293962499999999</c:v>
                </c:pt>
                <c:pt idx="38">
                  <c:v>36.665361250000004</c:v>
                </c:pt>
                <c:pt idx="39">
                  <c:v>37.036760000000001</c:v>
                </c:pt>
                <c:pt idx="40">
                  <c:v>37.374942750000002</c:v>
                </c:pt>
                <c:pt idx="41">
                  <c:v>37.606442749999999</c:v>
                </c:pt>
                <c:pt idx="42">
                  <c:v>37.969682500000005</c:v>
                </c:pt>
                <c:pt idx="43">
                  <c:v>38.332922250000003</c:v>
                </c:pt>
                <c:pt idx="44">
                  <c:v>38.696162000000001</c:v>
                </c:pt>
                <c:pt idx="45">
                  <c:v>39.051215374999998</c:v>
                </c:pt>
                <c:pt idx="46">
                  <c:v>39.406268750000002</c:v>
                </c:pt>
                <c:pt idx="47">
                  <c:v>39.761322125</c:v>
                </c:pt>
                <c:pt idx="48">
                  <c:v>40.116375500000004</c:v>
                </c:pt>
                <c:pt idx="49">
                  <c:v>40.471428875000001</c:v>
                </c:pt>
                <c:pt idx="50">
                  <c:v>40.826482249999998</c:v>
                </c:pt>
                <c:pt idx="51">
                  <c:v>41.181535625000002</c:v>
                </c:pt>
                <c:pt idx="52">
                  <c:v>41.936668249999997</c:v>
                </c:pt>
                <c:pt idx="53">
                  <c:v>42.336747500000001</c:v>
                </c:pt>
                <c:pt idx="54">
                  <c:v>42.736826749999999</c:v>
                </c:pt>
                <c:pt idx="55">
                  <c:v>43.136905999999996</c:v>
                </c:pt>
                <c:pt idx="56">
                  <c:v>43.536985250000001</c:v>
                </c:pt>
                <c:pt idx="57">
                  <c:v>43.937064499999998</c:v>
                </c:pt>
                <c:pt idx="58">
                  <c:v>44.337143750000003</c:v>
                </c:pt>
                <c:pt idx="59">
                  <c:v>44.737223</c:v>
                </c:pt>
                <c:pt idx="60">
                  <c:v>44.737223</c:v>
                </c:pt>
                <c:pt idx="61">
                  <c:v>44.737223</c:v>
                </c:pt>
                <c:pt idx="62">
                  <c:v>44.737223</c:v>
                </c:pt>
                <c:pt idx="63">
                  <c:v>44.737223</c:v>
                </c:pt>
                <c:pt idx="64">
                  <c:v>44.737223</c:v>
                </c:pt>
                <c:pt idx="65">
                  <c:v>44.737223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A5-FE45-A071-C2ECD7B79F74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44.275812000000002</c:v>
                </c:pt>
                <c:pt idx="1">
                  <c:v>41.030444000000003</c:v>
                </c:pt>
                <c:pt idx="2">
                  <c:v>37.935609999999997</c:v>
                </c:pt>
                <c:pt idx="3">
                  <c:v>34.745241999999998</c:v>
                </c:pt>
                <c:pt idx="4">
                  <c:v>31.419642</c:v>
                </c:pt>
                <c:pt idx="5">
                  <c:v>28.298814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A5-FE45-A071-C2ECD7B79F74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41.832895999999998</c:v>
                </c:pt>
                <c:pt idx="1">
                  <c:v>39.204453999999998</c:v>
                </c:pt>
                <c:pt idx="2">
                  <c:v>36.196348999999998</c:v>
                </c:pt>
                <c:pt idx="3">
                  <c:v>33.010739000000001</c:v>
                </c:pt>
                <c:pt idx="4">
                  <c:v>29.822078000000001</c:v>
                </c:pt>
                <c:pt idx="5">
                  <c:v>26.811836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A5-FE45-A071-C2ECD7B79F74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40.294027999999997</c:v>
                </c:pt>
                <c:pt idx="1">
                  <c:v>37.886566999999999</c:v>
                </c:pt>
                <c:pt idx="2">
                  <c:v>34.895904000000002</c:v>
                </c:pt>
                <c:pt idx="3">
                  <c:v>31.763921</c:v>
                </c:pt>
                <c:pt idx="4">
                  <c:v>28.706074999999998</c:v>
                </c:pt>
                <c:pt idx="5">
                  <c:v>25.792601000000001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A5-FE45-A071-C2ECD7B79F74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37.541265000000003</c:v>
                </c:pt>
                <c:pt idx="1">
                  <c:v>35.621597000000001</c:v>
                </c:pt>
                <c:pt idx="2">
                  <c:v>32.938611000000002</c:v>
                </c:pt>
                <c:pt idx="3">
                  <c:v>30.061367000000001</c:v>
                </c:pt>
                <c:pt idx="4">
                  <c:v>27.159600999999999</c:v>
                </c:pt>
                <c:pt idx="5">
                  <c:v>24.400382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EA5-FE45-A071-C2ECD7B79F74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35.423153999999997</c:v>
                </c:pt>
                <c:pt idx="1">
                  <c:v>33.881813999999999</c:v>
                </c:pt>
                <c:pt idx="2">
                  <c:v>31.522214999999999</c:v>
                </c:pt>
                <c:pt idx="3">
                  <c:v>28.885110999999998</c:v>
                </c:pt>
                <c:pt idx="4">
                  <c:v>26.079073000000001</c:v>
                </c:pt>
                <c:pt idx="5">
                  <c:v>23.479586999999999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EA5-FE45-A071-C2ECD7B79F74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32.670409999999997</c:v>
                </c:pt>
                <c:pt idx="1">
                  <c:v>31.530360999999999</c:v>
                </c:pt>
                <c:pt idx="2">
                  <c:v>29.607436</c:v>
                </c:pt>
                <c:pt idx="3">
                  <c:v>27.230875999999999</c:v>
                </c:pt>
                <c:pt idx="4">
                  <c:v>24.605733000000001</c:v>
                </c:pt>
                <c:pt idx="5">
                  <c:v>22.323923000000001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EA5-FE45-A071-C2ECD7B79F74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44.737223</c:v>
                </c:pt>
                <c:pt idx="1">
                  <c:v>41.536588999999999</c:v>
                </c:pt>
                <c:pt idx="2">
                  <c:v>38.696162000000001</c:v>
                </c:pt>
                <c:pt idx="3">
                  <c:v>35.790244000000001</c:v>
                </c:pt>
                <c:pt idx="4">
                  <c:v>32.596226000000001</c:v>
                </c:pt>
                <c:pt idx="5">
                  <c:v>29.402448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EA5-FE45-A071-C2ECD7B79F74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42.158054999999997</c:v>
                </c:pt>
                <c:pt idx="1">
                  <c:v>39.742221999999998</c:v>
                </c:pt>
                <c:pt idx="2">
                  <c:v>37.036760000000001</c:v>
                </c:pt>
                <c:pt idx="3">
                  <c:v>34.065570000000001</c:v>
                </c:pt>
                <c:pt idx="4">
                  <c:v>30.935994999999998</c:v>
                </c:pt>
                <c:pt idx="5">
                  <c:v>27.868069999999999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EA5-FE45-A071-C2ECD7B79F74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40.563518999999999</c:v>
                </c:pt>
                <c:pt idx="1">
                  <c:v>38.438094</c:v>
                </c:pt>
                <c:pt idx="2">
                  <c:v>35.762816000000001</c:v>
                </c:pt>
                <c:pt idx="3">
                  <c:v>32.796345000000002</c:v>
                </c:pt>
                <c:pt idx="4">
                  <c:v>29.774090999999999</c:v>
                </c:pt>
                <c:pt idx="5">
                  <c:v>26.792456999999999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EA5-FE45-A071-C2ECD7B79F74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37.750112000000001</c:v>
                </c:pt>
                <c:pt idx="1">
                  <c:v>36.107745000000001</c:v>
                </c:pt>
                <c:pt idx="2">
                  <c:v>33.730576999999997</c:v>
                </c:pt>
                <c:pt idx="3">
                  <c:v>30.991858000000001</c:v>
                </c:pt>
                <c:pt idx="4">
                  <c:v>28.134236999999999</c:v>
                </c:pt>
                <c:pt idx="5">
                  <c:v>25.276952000000001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EA5-FE45-A071-C2ECD7B79F74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35.586478999999997</c:v>
                </c:pt>
                <c:pt idx="1">
                  <c:v>34.275522000000002</c:v>
                </c:pt>
                <c:pt idx="2">
                  <c:v>32.215676000000002</c:v>
                </c:pt>
                <c:pt idx="3">
                  <c:v>29.727449</c:v>
                </c:pt>
                <c:pt idx="4">
                  <c:v>26.984919999999999</c:v>
                </c:pt>
                <c:pt idx="5">
                  <c:v>24.244357999999998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EA5-FE45-A071-C2ECD7B79F74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32.783515999999999</c:v>
                </c:pt>
                <c:pt idx="1">
                  <c:v>31.815624</c:v>
                </c:pt>
                <c:pt idx="2">
                  <c:v>30.141341000000001</c:v>
                </c:pt>
                <c:pt idx="3">
                  <c:v>27.943200999999998</c:v>
                </c:pt>
                <c:pt idx="4">
                  <c:v>25.374417000000001</c:v>
                </c:pt>
                <c:pt idx="5">
                  <c:v>22.901945000000001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EA5-FE45-A071-C2ECD7B79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4.9914829999999997</c:v>
                </c:pt>
                <c:pt idx="1">
                  <c:v>5.1750576249999991</c:v>
                </c:pt>
                <c:pt idx="2">
                  <c:v>5.3586322499999994</c:v>
                </c:pt>
                <c:pt idx="3">
                  <c:v>5.5422068749999998</c:v>
                </c:pt>
                <c:pt idx="4">
                  <c:v>5.7257815000000001</c:v>
                </c:pt>
                <c:pt idx="5">
                  <c:v>5.9093561249999995</c:v>
                </c:pt>
                <c:pt idx="6">
                  <c:v>6.0929307499999998</c:v>
                </c:pt>
                <c:pt idx="7">
                  <c:v>6.2765053749999993</c:v>
                </c:pt>
                <c:pt idx="8">
                  <c:v>6.7388132499999998</c:v>
                </c:pt>
                <c:pt idx="9">
                  <c:v>7.0175464999999999</c:v>
                </c:pt>
                <c:pt idx="10">
                  <c:v>7.2962797500000001</c:v>
                </c:pt>
                <c:pt idx="11">
                  <c:v>7.5750130000000002</c:v>
                </c:pt>
                <c:pt idx="12">
                  <c:v>7.8537462500000004</c:v>
                </c:pt>
                <c:pt idx="13">
                  <c:v>8.1324795000000005</c:v>
                </c:pt>
                <c:pt idx="14">
                  <c:v>8.4112127500000007</c:v>
                </c:pt>
                <c:pt idx="15">
                  <c:v>8.5661773750000005</c:v>
                </c:pt>
                <c:pt idx="16">
                  <c:v>8.8860285000000001</c:v>
                </c:pt>
                <c:pt idx="17">
                  <c:v>9.2058796249999997</c:v>
                </c:pt>
                <c:pt idx="18">
                  <c:v>9.525730750000001</c:v>
                </c:pt>
                <c:pt idx="19">
                  <c:v>9.8455818750000006</c:v>
                </c:pt>
                <c:pt idx="20">
                  <c:v>10.231890375000001</c:v>
                </c:pt>
                <c:pt idx="21">
                  <c:v>10.543453625</c:v>
                </c:pt>
                <c:pt idx="22">
                  <c:v>10.579447250000001</c:v>
                </c:pt>
                <c:pt idx="23">
                  <c:v>10.921474249999999</c:v>
                </c:pt>
                <c:pt idx="24">
                  <c:v>10.927004125</c:v>
                </c:pt>
                <c:pt idx="25">
                  <c:v>11.299494875000001</c:v>
                </c:pt>
                <c:pt idx="26">
                  <c:v>11.274561</c:v>
                </c:pt>
                <c:pt idx="27">
                  <c:v>11.679766875</c:v>
                </c:pt>
                <c:pt idx="28">
                  <c:v>12.08497275</c:v>
                </c:pt>
                <c:pt idx="29">
                  <c:v>12.490178625</c:v>
                </c:pt>
                <c:pt idx="30">
                  <c:v>12.8953845</c:v>
                </c:pt>
                <c:pt idx="31">
                  <c:v>13.300590375000001</c:v>
                </c:pt>
                <c:pt idx="32">
                  <c:v>13.8216105</c:v>
                </c:pt>
                <c:pt idx="33">
                  <c:v>14.25559325</c:v>
                </c:pt>
                <c:pt idx="34">
                  <c:v>14.689575999999999</c:v>
                </c:pt>
                <c:pt idx="35">
                  <c:v>15.123558749999999</c:v>
                </c:pt>
                <c:pt idx="36">
                  <c:v>15.557541499999999</c:v>
                </c:pt>
                <c:pt idx="37">
                  <c:v>15.991524249999999</c:v>
                </c:pt>
                <c:pt idx="38">
                  <c:v>16.425507</c:v>
                </c:pt>
                <c:pt idx="39">
                  <c:v>16.929463249999998</c:v>
                </c:pt>
                <c:pt idx="40">
                  <c:v>17.371864124999998</c:v>
                </c:pt>
                <c:pt idx="41">
                  <c:v>17.814264999999999</c:v>
                </c:pt>
                <c:pt idx="42">
                  <c:v>18.263526374999998</c:v>
                </c:pt>
                <c:pt idx="43">
                  <c:v>18.71278775</c:v>
                </c:pt>
                <c:pt idx="44">
                  <c:v>19.162049124999999</c:v>
                </c:pt>
                <c:pt idx="45">
                  <c:v>19.611310500000002</c:v>
                </c:pt>
                <c:pt idx="46">
                  <c:v>20.060571875000001</c:v>
                </c:pt>
                <c:pt idx="47">
                  <c:v>20.50983325</c:v>
                </c:pt>
                <c:pt idx="48">
                  <c:v>20.959094625000002</c:v>
                </c:pt>
                <c:pt idx="49">
                  <c:v>21.408356000000001</c:v>
                </c:pt>
                <c:pt idx="50">
                  <c:v>21.867160500000001</c:v>
                </c:pt>
                <c:pt idx="51">
                  <c:v>22.05425</c:v>
                </c:pt>
                <c:pt idx="52">
                  <c:v>22.514479999999999</c:v>
                </c:pt>
                <c:pt idx="53">
                  <c:v>22.974710000000002</c:v>
                </c:pt>
                <c:pt idx="54">
                  <c:v>23.434940000000001</c:v>
                </c:pt>
                <c:pt idx="55">
                  <c:v>23.964383874999999</c:v>
                </c:pt>
                <c:pt idx="56">
                  <c:v>24.493827750000001</c:v>
                </c:pt>
                <c:pt idx="57">
                  <c:v>25.023271625</c:v>
                </c:pt>
                <c:pt idx="58">
                  <c:v>25.552715499999998</c:v>
                </c:pt>
                <c:pt idx="59">
                  <c:v>26.082159375</c:v>
                </c:pt>
                <c:pt idx="60">
                  <c:v>26.611603249999998</c:v>
                </c:pt>
                <c:pt idx="61">
                  <c:v>27.141047125</c:v>
                </c:pt>
                <c:pt idx="62">
                  <c:v>27.670490999999998</c:v>
                </c:pt>
                <c:pt idx="63">
                  <c:v>27.670490999999998</c:v>
                </c:pt>
                <c:pt idx="64">
                  <c:v>27.670490999999998</c:v>
                </c:pt>
                <c:pt idx="65">
                  <c:v>27.670490999999998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AE-3A43-BF2F-0009AB353A5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5.3140070000000001</c:v>
                </c:pt>
                <c:pt idx="1">
                  <c:v>5.5243085000000001</c:v>
                </c:pt>
                <c:pt idx="2">
                  <c:v>5.73461</c:v>
                </c:pt>
                <c:pt idx="3">
                  <c:v>5.9449114999999999</c:v>
                </c:pt>
                <c:pt idx="4">
                  <c:v>6.1552129999999998</c:v>
                </c:pt>
                <c:pt idx="5">
                  <c:v>6.3655145000000006</c:v>
                </c:pt>
                <c:pt idx="6">
                  <c:v>6.5758160000000005</c:v>
                </c:pt>
                <c:pt idx="7">
                  <c:v>6.9489822500000002</c:v>
                </c:pt>
                <c:pt idx="8">
                  <c:v>7.2110120000000002</c:v>
                </c:pt>
                <c:pt idx="9">
                  <c:v>7.4730417500000001</c:v>
                </c:pt>
                <c:pt idx="10">
                  <c:v>7.7350715000000001</c:v>
                </c:pt>
                <c:pt idx="11">
                  <c:v>7.9971012500000001</c:v>
                </c:pt>
                <c:pt idx="12">
                  <c:v>8.3586530000000003</c:v>
                </c:pt>
                <c:pt idx="13">
                  <c:v>8.6010209999999994</c:v>
                </c:pt>
                <c:pt idx="14">
                  <c:v>8.9429110000000005</c:v>
                </c:pt>
                <c:pt idx="15">
                  <c:v>9.2848009999999999</c:v>
                </c:pt>
                <c:pt idx="16">
                  <c:v>9.626691000000001</c:v>
                </c:pt>
                <c:pt idx="17">
                  <c:v>9.9964672500000002</c:v>
                </c:pt>
                <c:pt idx="18">
                  <c:v>10.363527875000001</c:v>
                </c:pt>
                <c:pt idx="19">
                  <c:v>10.7305885</c:v>
                </c:pt>
                <c:pt idx="20">
                  <c:v>11.097649125</c:v>
                </c:pt>
                <c:pt idx="21">
                  <c:v>11.464709750000001</c:v>
                </c:pt>
                <c:pt idx="22">
                  <c:v>11.56917825</c:v>
                </c:pt>
                <c:pt idx="23">
                  <c:v>11.971127875000001</c:v>
                </c:pt>
                <c:pt idx="24">
                  <c:v>12.373077500000001</c:v>
                </c:pt>
                <c:pt idx="25">
                  <c:v>12.775027124999999</c:v>
                </c:pt>
                <c:pt idx="26">
                  <c:v>13.17697675</c:v>
                </c:pt>
                <c:pt idx="27">
                  <c:v>13.578926375</c:v>
                </c:pt>
                <c:pt idx="28">
                  <c:v>14.008042124999999</c:v>
                </c:pt>
                <c:pt idx="29">
                  <c:v>14.43506275</c:v>
                </c:pt>
                <c:pt idx="30">
                  <c:v>14.862083375000001</c:v>
                </c:pt>
                <c:pt idx="31">
                  <c:v>15.289104</c:v>
                </c:pt>
                <c:pt idx="32">
                  <c:v>15.719601624999999</c:v>
                </c:pt>
                <c:pt idx="33">
                  <c:v>16.15009925</c:v>
                </c:pt>
                <c:pt idx="34">
                  <c:v>16.580596874999998</c:v>
                </c:pt>
                <c:pt idx="35">
                  <c:v>17.011094499999999</c:v>
                </c:pt>
                <c:pt idx="36">
                  <c:v>17.441592125</c:v>
                </c:pt>
                <c:pt idx="37">
                  <c:v>17.872089750000001</c:v>
                </c:pt>
                <c:pt idx="38">
                  <c:v>18.302587374999998</c:v>
                </c:pt>
                <c:pt idx="39">
                  <c:v>18.733084999999999</c:v>
                </c:pt>
                <c:pt idx="40">
                  <c:v>19.149110999999998</c:v>
                </c:pt>
                <c:pt idx="41">
                  <c:v>19.258998625</c:v>
                </c:pt>
                <c:pt idx="42">
                  <c:v>19.683252750000001</c:v>
                </c:pt>
                <c:pt idx="43">
                  <c:v>20.107506874999999</c:v>
                </c:pt>
                <c:pt idx="44">
                  <c:v>20.531760999999999</c:v>
                </c:pt>
                <c:pt idx="45">
                  <c:v>20.965608249999999</c:v>
                </c:pt>
                <c:pt idx="46">
                  <c:v>21.399455499999998</c:v>
                </c:pt>
                <c:pt idx="47">
                  <c:v>21.833302749999998</c:v>
                </c:pt>
                <c:pt idx="48">
                  <c:v>22.267150000000001</c:v>
                </c:pt>
                <c:pt idx="49">
                  <c:v>22.70099725</c:v>
                </c:pt>
                <c:pt idx="50">
                  <c:v>23.1348445</c:v>
                </c:pt>
                <c:pt idx="51">
                  <c:v>23.568691749999999</c:v>
                </c:pt>
                <c:pt idx="52">
                  <c:v>24.537601625000001</c:v>
                </c:pt>
                <c:pt idx="53">
                  <c:v>25.072664249999999</c:v>
                </c:pt>
                <c:pt idx="54">
                  <c:v>25.607726874999997</c:v>
                </c:pt>
                <c:pt idx="55">
                  <c:v>26.142789499999999</c:v>
                </c:pt>
                <c:pt idx="56">
                  <c:v>26.677852125000001</c:v>
                </c:pt>
                <c:pt idx="57">
                  <c:v>27.212914749999999</c:v>
                </c:pt>
                <c:pt idx="58">
                  <c:v>27.747977374999998</c:v>
                </c:pt>
                <c:pt idx="59">
                  <c:v>28.28304</c:v>
                </c:pt>
                <c:pt idx="60">
                  <c:v>28.28304</c:v>
                </c:pt>
                <c:pt idx="61">
                  <c:v>28.28304</c:v>
                </c:pt>
                <c:pt idx="62">
                  <c:v>28.28304</c:v>
                </c:pt>
                <c:pt idx="63">
                  <c:v>28.28304</c:v>
                </c:pt>
                <c:pt idx="64">
                  <c:v>28.28304</c:v>
                </c:pt>
                <c:pt idx="65">
                  <c:v>28.28304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AE-3A43-BF2F-0009AB353A5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27.670490999999998</c:v>
                </c:pt>
                <c:pt idx="1">
                  <c:v>23.434940000000001</c:v>
                </c:pt>
                <c:pt idx="2">
                  <c:v>19.7531</c:v>
                </c:pt>
                <c:pt idx="3">
                  <c:v>16.142714999999999</c:v>
                </c:pt>
                <c:pt idx="4">
                  <c:v>12.550202000000001</c:v>
                </c:pt>
                <c:pt idx="5">
                  <c:v>9.4397710000000004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AE-3A43-BF2F-0009AB353A5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25.078792</c:v>
                </c:pt>
                <c:pt idx="1">
                  <c:v>21.408356000000001</c:v>
                </c:pt>
                <c:pt idx="2">
                  <c:v>17.814264999999999</c:v>
                </c:pt>
                <c:pt idx="3">
                  <c:v>14.275058</c:v>
                </c:pt>
                <c:pt idx="4">
                  <c:v>10.940882</c:v>
                </c:pt>
                <c:pt idx="5">
                  <c:v>8.1489290000000008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AAE-3A43-BF2F-0009AB353A5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23.484310000000001</c:v>
                </c:pt>
                <c:pt idx="1">
                  <c:v>20.019801999999999</c:v>
                </c:pt>
                <c:pt idx="2">
                  <c:v>16.425507</c:v>
                </c:pt>
                <c:pt idx="3">
                  <c:v>12.953645</c:v>
                </c:pt>
                <c:pt idx="4">
                  <c:v>9.8823690000000006</c:v>
                </c:pt>
                <c:pt idx="5">
                  <c:v>7.3239169999999998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AAE-3A43-BF2F-0009AB353A5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21.474488999999998</c:v>
                </c:pt>
                <c:pt idx="1">
                  <c:v>18.088256999999999</c:v>
                </c:pt>
                <c:pt idx="2">
                  <c:v>14.516208000000001</c:v>
                </c:pt>
                <c:pt idx="3">
                  <c:v>11.274561</c:v>
                </c:pt>
                <c:pt idx="4">
                  <c:v>8.4941060000000004</c:v>
                </c:pt>
                <c:pt idx="5">
                  <c:v>6.2972429999999999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AAE-3A43-BF2F-0009AB353A5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20.117253999999999</c:v>
                </c:pt>
                <c:pt idx="1">
                  <c:v>16.71219</c:v>
                </c:pt>
                <c:pt idx="2">
                  <c:v>13.189598</c:v>
                </c:pt>
                <c:pt idx="3">
                  <c:v>10.165433</c:v>
                </c:pt>
                <c:pt idx="4">
                  <c:v>7.6066240000000001</c:v>
                </c:pt>
                <c:pt idx="5">
                  <c:v>5.6899100000000002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AAE-3A43-BF2F-0009AB353A5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17.761295</c:v>
                </c:pt>
                <c:pt idx="1">
                  <c:v>14.56358</c:v>
                </c:pt>
                <c:pt idx="2">
                  <c:v>11.383364</c:v>
                </c:pt>
                <c:pt idx="3">
                  <c:v>8.6899460000000008</c:v>
                </c:pt>
                <c:pt idx="4">
                  <c:v>6.4600799999999996</c:v>
                </c:pt>
                <c:pt idx="5">
                  <c:v>4.9914829999999997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AAE-3A43-BF2F-0009AB353A5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28.28304</c:v>
                </c:pt>
                <c:pt idx="1">
                  <c:v>24.002538999999999</c:v>
                </c:pt>
                <c:pt idx="2">
                  <c:v>20.531760999999999</c:v>
                </c:pt>
                <c:pt idx="3">
                  <c:v>17.137727999999999</c:v>
                </c:pt>
                <c:pt idx="4">
                  <c:v>13.570541</c:v>
                </c:pt>
                <c:pt idx="5">
                  <c:v>10.287782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AAE-3A43-BF2F-0009AB353A5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25.626843999999998</c:v>
                </c:pt>
                <c:pt idx="1">
                  <c:v>22.061292999999999</c:v>
                </c:pt>
                <c:pt idx="2">
                  <c:v>18.733084999999999</c:v>
                </c:pt>
                <c:pt idx="3">
                  <c:v>15.289104</c:v>
                </c:pt>
                <c:pt idx="4">
                  <c:v>11.872939000000001</c:v>
                </c:pt>
                <c:pt idx="5">
                  <c:v>8.9153529999999996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AE-3A43-BF2F-0009AB353A5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24.020689000000001</c:v>
                </c:pt>
                <c:pt idx="1">
                  <c:v>20.771681999999998</c:v>
                </c:pt>
                <c:pt idx="2">
                  <c:v>17.422968000000001</c:v>
                </c:pt>
                <c:pt idx="3">
                  <c:v>13.980876</c:v>
                </c:pt>
                <c:pt idx="4">
                  <c:v>10.765279</c:v>
                </c:pt>
                <c:pt idx="5">
                  <c:v>8.0391759999999994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AAE-3A43-BF2F-0009AB353A5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22.046810000000001</c:v>
                </c:pt>
                <c:pt idx="1">
                  <c:v>18.943961999999999</c:v>
                </c:pt>
                <c:pt idx="2">
                  <c:v>15.533232</c:v>
                </c:pt>
                <c:pt idx="3">
                  <c:v>12.198831</c:v>
                </c:pt>
                <c:pt idx="4">
                  <c:v>9.2623460000000009</c:v>
                </c:pt>
                <c:pt idx="5">
                  <c:v>6.8524979999999998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AAE-3A43-BF2F-0009AB353A5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20.739093</c:v>
                </c:pt>
                <c:pt idx="1">
                  <c:v>17.590928999999999</c:v>
                </c:pt>
                <c:pt idx="2">
                  <c:v>14.171389</c:v>
                </c:pt>
                <c:pt idx="3">
                  <c:v>10.994251</c:v>
                </c:pt>
                <c:pt idx="4">
                  <c:v>8.259131</c:v>
                </c:pt>
                <c:pt idx="5">
                  <c:v>6.1628930000000004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AAE-3A43-BF2F-0009AB353A5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18.350724</c:v>
                </c:pt>
                <c:pt idx="1">
                  <c:v>15.342732</c:v>
                </c:pt>
                <c:pt idx="2">
                  <c:v>12.183215000000001</c:v>
                </c:pt>
                <c:pt idx="3">
                  <c:v>9.3544330000000002</c:v>
                </c:pt>
                <c:pt idx="4">
                  <c:v>6.9964190000000004</c:v>
                </c:pt>
                <c:pt idx="5">
                  <c:v>5.3140070000000001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AAE-3A43-BF2F-0009AB353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30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5.5720840000000003</c:v>
                </c:pt>
                <c:pt idx="1">
                  <c:v>5.7266762500000006</c:v>
                </c:pt>
                <c:pt idx="2">
                  <c:v>5.8812685</c:v>
                </c:pt>
                <c:pt idx="3">
                  <c:v>6.0358607500000003</c:v>
                </c:pt>
                <c:pt idx="4">
                  <c:v>6.1904529999999998</c:v>
                </c:pt>
                <c:pt idx="5">
                  <c:v>6.3450452500000001</c:v>
                </c:pt>
                <c:pt idx="6">
                  <c:v>6.4996375000000004</c:v>
                </c:pt>
                <c:pt idx="7">
                  <c:v>6.6542297499999998</c:v>
                </c:pt>
                <c:pt idx="8">
                  <c:v>7.0232349999999997</c:v>
                </c:pt>
                <c:pt idx="9">
                  <c:v>7.2376480000000001</c:v>
                </c:pt>
                <c:pt idx="10">
                  <c:v>7.4520610000000005</c:v>
                </c:pt>
                <c:pt idx="11">
                  <c:v>7.6664740000000009</c:v>
                </c:pt>
                <c:pt idx="12">
                  <c:v>7.8808870000000004</c:v>
                </c:pt>
                <c:pt idx="13">
                  <c:v>8.0952999999999999</c:v>
                </c:pt>
                <c:pt idx="14">
                  <c:v>8.3097130000000003</c:v>
                </c:pt>
                <c:pt idx="15">
                  <c:v>8.4499561249999999</c:v>
                </c:pt>
                <c:pt idx="16">
                  <c:v>8.6924205000000008</c:v>
                </c:pt>
                <c:pt idx="17">
                  <c:v>8.9348848749999998</c:v>
                </c:pt>
                <c:pt idx="18">
                  <c:v>9.1773492500000007</c:v>
                </c:pt>
                <c:pt idx="19">
                  <c:v>9.4198136249999997</c:v>
                </c:pt>
                <c:pt idx="20">
                  <c:v>9.7309977500000002</c:v>
                </c:pt>
                <c:pt idx="21">
                  <c:v>9.9325213750000003</c:v>
                </c:pt>
                <c:pt idx="22">
                  <c:v>9.9931345</c:v>
                </c:pt>
                <c:pt idx="23">
                  <c:v>10.20276475</c:v>
                </c:pt>
                <c:pt idx="24">
                  <c:v>10.25527125</c:v>
                </c:pt>
                <c:pt idx="25">
                  <c:v>10.473008125</c:v>
                </c:pt>
                <c:pt idx="26">
                  <c:v>10.517408</c:v>
                </c:pt>
                <c:pt idx="27">
                  <c:v>10.81222</c:v>
                </c:pt>
                <c:pt idx="28">
                  <c:v>11.107032</c:v>
                </c:pt>
                <c:pt idx="29">
                  <c:v>11.401844000000001</c:v>
                </c:pt>
                <c:pt idx="30">
                  <c:v>11.696656000000001</c:v>
                </c:pt>
                <c:pt idx="31">
                  <c:v>11.991467999999999</c:v>
                </c:pt>
                <c:pt idx="32">
                  <c:v>12.40508075</c:v>
                </c:pt>
                <c:pt idx="33">
                  <c:v>12.722812625</c:v>
                </c:pt>
                <c:pt idx="34">
                  <c:v>13.040544499999999</c:v>
                </c:pt>
                <c:pt idx="35">
                  <c:v>13.358276375000001</c:v>
                </c:pt>
                <c:pt idx="36">
                  <c:v>13.676008250000001</c:v>
                </c:pt>
                <c:pt idx="37">
                  <c:v>13.993740125</c:v>
                </c:pt>
                <c:pt idx="38">
                  <c:v>14.311472</c:v>
                </c:pt>
                <c:pt idx="39">
                  <c:v>14.66792575</c:v>
                </c:pt>
                <c:pt idx="40">
                  <c:v>14.990973875</c:v>
                </c:pt>
                <c:pt idx="41">
                  <c:v>15.314022</c:v>
                </c:pt>
                <c:pt idx="42">
                  <c:v>15.633236125</c:v>
                </c:pt>
                <c:pt idx="43">
                  <c:v>15.95245025</c:v>
                </c:pt>
                <c:pt idx="44">
                  <c:v>16.271664375</c:v>
                </c:pt>
                <c:pt idx="45">
                  <c:v>16.590878499999999</c:v>
                </c:pt>
                <c:pt idx="46">
                  <c:v>16.910092625000001</c:v>
                </c:pt>
                <c:pt idx="47">
                  <c:v>17.229306749999999</c:v>
                </c:pt>
                <c:pt idx="48">
                  <c:v>17.548520875000001</c:v>
                </c:pt>
                <c:pt idx="49">
                  <c:v>17.867735</c:v>
                </c:pt>
                <c:pt idx="50">
                  <c:v>18.17323575</c:v>
                </c:pt>
                <c:pt idx="51">
                  <c:v>18.2967595</c:v>
                </c:pt>
                <c:pt idx="52">
                  <c:v>18.618683000000001</c:v>
                </c:pt>
                <c:pt idx="53">
                  <c:v>18.940606500000001</c:v>
                </c:pt>
                <c:pt idx="54">
                  <c:v>19.262530000000002</c:v>
                </c:pt>
                <c:pt idx="55">
                  <c:v>19.608692375</c:v>
                </c:pt>
                <c:pt idx="56">
                  <c:v>19.954854750000003</c:v>
                </c:pt>
                <c:pt idx="57">
                  <c:v>20.301017125000001</c:v>
                </c:pt>
                <c:pt idx="58">
                  <c:v>20.6471795</c:v>
                </c:pt>
                <c:pt idx="59">
                  <c:v>20.993341874999999</c:v>
                </c:pt>
                <c:pt idx="60">
                  <c:v>21.339504249999997</c:v>
                </c:pt>
                <c:pt idx="61">
                  <c:v>21.685666625</c:v>
                </c:pt>
                <c:pt idx="62">
                  <c:v>22.031828999999998</c:v>
                </c:pt>
                <c:pt idx="63">
                  <c:v>22.031828999999998</c:v>
                </c:pt>
                <c:pt idx="64">
                  <c:v>22.031828999999998</c:v>
                </c:pt>
                <c:pt idx="65">
                  <c:v>22.031828999999998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9-F94A-85B8-0DA820B39773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5.871251</c:v>
                </c:pt>
                <c:pt idx="1">
                  <c:v>6.047981375</c:v>
                </c:pt>
                <c:pt idx="2">
                  <c:v>6.22471175</c:v>
                </c:pt>
                <c:pt idx="3">
                  <c:v>6.401442125</c:v>
                </c:pt>
                <c:pt idx="4">
                  <c:v>6.5781725</c:v>
                </c:pt>
                <c:pt idx="5">
                  <c:v>6.754902875</c:v>
                </c:pt>
                <c:pt idx="6">
                  <c:v>6.93163325</c:v>
                </c:pt>
                <c:pt idx="7">
                  <c:v>7.2473806249999999</c:v>
                </c:pt>
                <c:pt idx="8">
                  <c:v>7.4582145000000004</c:v>
                </c:pt>
                <c:pt idx="9">
                  <c:v>7.6690483750000009</c:v>
                </c:pt>
                <c:pt idx="10">
                  <c:v>7.8798822500000005</c:v>
                </c:pt>
                <c:pt idx="11">
                  <c:v>8.0907161250000001</c:v>
                </c:pt>
                <c:pt idx="12">
                  <c:v>8.3770889999999998</c:v>
                </c:pt>
                <c:pt idx="13">
                  <c:v>8.5544703750000011</c:v>
                </c:pt>
                <c:pt idx="14">
                  <c:v>8.8073907499999997</c:v>
                </c:pt>
                <c:pt idx="15">
                  <c:v>9.0603111250000001</c:v>
                </c:pt>
                <c:pt idx="16">
                  <c:v>9.3132315000000006</c:v>
                </c:pt>
                <c:pt idx="17">
                  <c:v>9.6284355000000001</c:v>
                </c:pt>
                <c:pt idx="18">
                  <c:v>9.90065025</c:v>
                </c:pt>
                <c:pt idx="19">
                  <c:v>10.172865</c:v>
                </c:pt>
                <c:pt idx="20">
                  <c:v>10.44507975</c:v>
                </c:pt>
                <c:pt idx="21">
                  <c:v>10.7172945</c:v>
                </c:pt>
                <c:pt idx="22">
                  <c:v>10.81968975</c:v>
                </c:pt>
                <c:pt idx="23">
                  <c:v>11.115913125000001</c:v>
                </c:pt>
                <c:pt idx="24">
                  <c:v>11.412136499999999</c:v>
                </c:pt>
                <c:pt idx="25">
                  <c:v>11.708359874999999</c:v>
                </c:pt>
                <c:pt idx="26">
                  <c:v>12.00458325</c:v>
                </c:pt>
                <c:pt idx="27">
                  <c:v>12.300806625</c:v>
                </c:pt>
                <c:pt idx="28">
                  <c:v>12.6299905</c:v>
                </c:pt>
                <c:pt idx="29">
                  <c:v>12.942513</c:v>
                </c:pt>
                <c:pt idx="30">
                  <c:v>13.2550355</c:v>
                </c:pt>
                <c:pt idx="31">
                  <c:v>13.567558</c:v>
                </c:pt>
                <c:pt idx="32">
                  <c:v>13.879531</c:v>
                </c:pt>
                <c:pt idx="33">
                  <c:v>14.191504</c:v>
                </c:pt>
                <c:pt idx="34">
                  <c:v>14.503477</c:v>
                </c:pt>
                <c:pt idx="35">
                  <c:v>14.815449999999998</c:v>
                </c:pt>
                <c:pt idx="36">
                  <c:v>15.127422999999999</c:v>
                </c:pt>
                <c:pt idx="37">
                  <c:v>15.439395999999999</c:v>
                </c:pt>
                <c:pt idx="38">
                  <c:v>15.751368999999999</c:v>
                </c:pt>
                <c:pt idx="39">
                  <c:v>16.063341999999999</c:v>
                </c:pt>
                <c:pt idx="40">
                  <c:v>16.354791624999997</c:v>
                </c:pt>
                <c:pt idx="41">
                  <c:v>16.451268875</c:v>
                </c:pt>
                <c:pt idx="42">
                  <c:v>16.754762249999999</c:v>
                </c:pt>
                <c:pt idx="43">
                  <c:v>17.058255625000001</c:v>
                </c:pt>
                <c:pt idx="44">
                  <c:v>17.361749</c:v>
                </c:pt>
                <c:pt idx="45">
                  <c:v>17.6552045</c:v>
                </c:pt>
                <c:pt idx="46">
                  <c:v>17.94866</c:v>
                </c:pt>
                <c:pt idx="47">
                  <c:v>18.242115500000001</c:v>
                </c:pt>
                <c:pt idx="48">
                  <c:v>18.535570999999997</c:v>
                </c:pt>
                <c:pt idx="49">
                  <c:v>18.829026499999998</c:v>
                </c:pt>
                <c:pt idx="50">
                  <c:v>19.122481999999998</c:v>
                </c:pt>
                <c:pt idx="51">
                  <c:v>19.415937499999998</c:v>
                </c:pt>
                <c:pt idx="52">
                  <c:v>20.053590124999999</c:v>
                </c:pt>
                <c:pt idx="53">
                  <c:v>20.39778725</c:v>
                </c:pt>
                <c:pt idx="54">
                  <c:v>20.741984374999998</c:v>
                </c:pt>
                <c:pt idx="55">
                  <c:v>21.086181499999999</c:v>
                </c:pt>
                <c:pt idx="56">
                  <c:v>21.430378624999999</c:v>
                </c:pt>
                <c:pt idx="57">
                  <c:v>21.774575749999997</c:v>
                </c:pt>
                <c:pt idx="58">
                  <c:v>22.118772874999998</c:v>
                </c:pt>
                <c:pt idx="59">
                  <c:v>22.462969999999999</c:v>
                </c:pt>
                <c:pt idx="60">
                  <c:v>22.462969999999999</c:v>
                </c:pt>
                <c:pt idx="61">
                  <c:v>22.462969999999999</c:v>
                </c:pt>
                <c:pt idx="62">
                  <c:v>22.462969999999999</c:v>
                </c:pt>
                <c:pt idx="63">
                  <c:v>22.462969999999999</c:v>
                </c:pt>
                <c:pt idx="64">
                  <c:v>22.462969999999999</c:v>
                </c:pt>
                <c:pt idx="65">
                  <c:v>22.462969999999999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69-F94A-85B8-0DA820B39773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22.031828999999998</c:v>
                </c:pt>
                <c:pt idx="1">
                  <c:v>19.262530000000002</c:v>
                </c:pt>
                <c:pt idx="2">
                  <c:v>16.687142000000001</c:v>
                </c:pt>
                <c:pt idx="3">
                  <c:v>14.080487</c:v>
                </c:pt>
                <c:pt idx="4">
                  <c:v>11.445735000000001</c:v>
                </c:pt>
                <c:pt idx="5">
                  <c:v>9.1172240000000002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69-F94A-85B8-0DA820B39773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20.311741000000001</c:v>
                </c:pt>
                <c:pt idx="1">
                  <c:v>17.867735</c:v>
                </c:pt>
                <c:pt idx="2">
                  <c:v>15.314022</c:v>
                </c:pt>
                <c:pt idx="3">
                  <c:v>12.729637</c:v>
                </c:pt>
                <c:pt idx="4">
                  <c:v>10.268872</c:v>
                </c:pt>
                <c:pt idx="5">
                  <c:v>8.1409889999999994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9-F94A-85B8-0DA820B39773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19.246279000000001</c:v>
                </c:pt>
                <c:pt idx="1">
                  <c:v>16.889388</c:v>
                </c:pt>
                <c:pt idx="2">
                  <c:v>14.311472</c:v>
                </c:pt>
                <c:pt idx="3">
                  <c:v>11.769617</c:v>
                </c:pt>
                <c:pt idx="4">
                  <c:v>9.4782580000000003</c:v>
                </c:pt>
                <c:pt idx="5">
                  <c:v>7.5056079999999996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9-F94A-85B8-0DA820B39773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17.604702</c:v>
                </c:pt>
                <c:pt idx="1">
                  <c:v>15.377477000000001</c:v>
                </c:pt>
                <c:pt idx="2">
                  <c:v>12.875904</c:v>
                </c:pt>
                <c:pt idx="3">
                  <c:v>10.517408</c:v>
                </c:pt>
                <c:pt idx="4">
                  <c:v>8.4203139999999994</c:v>
                </c:pt>
                <c:pt idx="5">
                  <c:v>6.6797800000000001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69-F94A-85B8-0DA820B39773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16.121113000000001</c:v>
                </c:pt>
                <c:pt idx="1">
                  <c:v>14.130153</c:v>
                </c:pt>
                <c:pt idx="2">
                  <c:v>11.824225</c:v>
                </c:pt>
                <c:pt idx="3">
                  <c:v>9.6622780000000006</c:v>
                </c:pt>
                <c:pt idx="4">
                  <c:v>7.7225630000000001</c:v>
                </c:pt>
                <c:pt idx="5">
                  <c:v>6.1730669999999996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69-F94A-85B8-0DA820B39773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13.936194</c:v>
                </c:pt>
                <c:pt idx="1">
                  <c:v>12.331136000000001</c:v>
                </c:pt>
                <c:pt idx="2">
                  <c:v>10.397781999999999</c:v>
                </c:pt>
                <c:pt idx="3">
                  <c:v>8.5241260000000008</c:v>
                </c:pt>
                <c:pt idx="4">
                  <c:v>6.8088220000000002</c:v>
                </c:pt>
                <c:pt idx="5">
                  <c:v>5.5720840000000003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069-F94A-85B8-0DA820B39773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22.462969999999999</c:v>
                </c:pt>
                <c:pt idx="1">
                  <c:v>19.709392999999999</c:v>
                </c:pt>
                <c:pt idx="2">
                  <c:v>17.361749</c:v>
                </c:pt>
                <c:pt idx="3">
                  <c:v>14.933802</c:v>
                </c:pt>
                <c:pt idx="4">
                  <c:v>12.334009</c:v>
                </c:pt>
                <c:pt idx="5">
                  <c:v>9.8949780000000001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69-F94A-85B8-0DA820B39773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20.691889</c:v>
                </c:pt>
                <c:pt idx="1">
                  <c:v>18.394939000000001</c:v>
                </c:pt>
                <c:pt idx="2">
                  <c:v>16.063341999999999</c:v>
                </c:pt>
                <c:pt idx="3">
                  <c:v>13.567558</c:v>
                </c:pt>
                <c:pt idx="4">
                  <c:v>11.067378</c:v>
                </c:pt>
                <c:pt idx="5">
                  <c:v>8.8432080000000006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069-F94A-85B8-0DA820B39773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19.615772</c:v>
                </c:pt>
                <c:pt idx="1">
                  <c:v>17.475331000000001</c:v>
                </c:pt>
                <c:pt idx="2">
                  <c:v>15.100693</c:v>
                </c:pt>
                <c:pt idx="3">
                  <c:v>12.59703</c:v>
                </c:pt>
                <c:pt idx="4">
                  <c:v>10.227243</c:v>
                </c:pt>
                <c:pt idx="5">
                  <c:v>8.1487839999999991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069-F94A-85B8-0DA820B39773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17.971890999999999</c:v>
                </c:pt>
                <c:pt idx="1">
                  <c:v>15.983653</c:v>
                </c:pt>
                <c:pt idx="2">
                  <c:v>13.642111</c:v>
                </c:pt>
                <c:pt idx="3">
                  <c:v>11.261723999999999</c:v>
                </c:pt>
                <c:pt idx="4">
                  <c:v>9.0840060000000005</c:v>
                </c:pt>
                <c:pt idx="5">
                  <c:v>7.1988940000000001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069-F94A-85B8-0DA820B39773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16.443470000000001</c:v>
                </c:pt>
                <c:pt idx="1">
                  <c:v>14.669188999999999</c:v>
                </c:pt>
                <c:pt idx="2">
                  <c:v>12.510908000000001</c:v>
                </c:pt>
                <c:pt idx="3">
                  <c:v>10.324913</c:v>
                </c:pt>
                <c:pt idx="4">
                  <c:v>8.3015500000000007</c:v>
                </c:pt>
                <c:pt idx="5">
                  <c:v>6.6148790000000002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069-F94A-85B8-0DA820B39773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14.177139</c:v>
                </c:pt>
                <c:pt idx="1">
                  <c:v>12.737546</c:v>
                </c:pt>
                <c:pt idx="2">
                  <c:v>10.925894</c:v>
                </c:pt>
                <c:pt idx="3">
                  <c:v>9.0461639999999992</c:v>
                </c:pt>
                <c:pt idx="4">
                  <c:v>7.285094</c:v>
                </c:pt>
                <c:pt idx="5">
                  <c:v>5.871251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069-F94A-85B8-0DA820B39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23.5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0.13341700000000001</c:v>
                </c:pt>
                <c:pt idx="1">
                  <c:v>0.24990924999999997</c:v>
                </c:pt>
                <c:pt idx="2">
                  <c:v>0.36640150000000005</c:v>
                </c:pt>
                <c:pt idx="3">
                  <c:v>0.48289375000000001</c:v>
                </c:pt>
                <c:pt idx="4">
                  <c:v>0.59938599999999997</c:v>
                </c:pt>
                <c:pt idx="5">
                  <c:v>0.71587825000000005</c:v>
                </c:pt>
                <c:pt idx="6">
                  <c:v>0.83237050000000001</c:v>
                </c:pt>
                <c:pt idx="7">
                  <c:v>0.94886275000000009</c:v>
                </c:pt>
                <c:pt idx="8">
                  <c:v>1.9735886250000005</c:v>
                </c:pt>
                <c:pt idx="9">
                  <c:v>2.8818222500000008</c:v>
                </c:pt>
                <c:pt idx="10">
                  <c:v>3.7900558750000002</c:v>
                </c:pt>
                <c:pt idx="11">
                  <c:v>4.6982895000000005</c:v>
                </c:pt>
                <c:pt idx="12">
                  <c:v>5.6065231250000007</c:v>
                </c:pt>
                <c:pt idx="13">
                  <c:v>6.5147567500000001</c:v>
                </c:pt>
                <c:pt idx="14">
                  <c:v>7.4229903750000004</c:v>
                </c:pt>
                <c:pt idx="15">
                  <c:v>12.67496525</c:v>
                </c:pt>
                <c:pt idx="16">
                  <c:v>14.892574999999999</c:v>
                </c:pt>
                <c:pt idx="17">
                  <c:v>17.110184749999998</c:v>
                </c:pt>
                <c:pt idx="18">
                  <c:v>19.3277945</c:v>
                </c:pt>
                <c:pt idx="19">
                  <c:v>21.545404249999997</c:v>
                </c:pt>
                <c:pt idx="20">
                  <c:v>26.085599999999999</c:v>
                </c:pt>
                <c:pt idx="21">
                  <c:v>26.228825749999999</c:v>
                </c:pt>
                <c:pt idx="22">
                  <c:v>28.704570999999998</c:v>
                </c:pt>
                <c:pt idx="23">
                  <c:v>28.694637499999999</c:v>
                </c:pt>
                <c:pt idx="24">
                  <c:v>31.323542</c:v>
                </c:pt>
                <c:pt idx="25">
                  <c:v>31.160449249999999</c:v>
                </c:pt>
                <c:pt idx="26">
                  <c:v>33.942512999999998</c:v>
                </c:pt>
                <c:pt idx="27">
                  <c:v>36.643419874999999</c:v>
                </c:pt>
                <c:pt idx="28">
                  <c:v>39.34432675</c:v>
                </c:pt>
                <c:pt idx="29">
                  <c:v>42.045233624999995</c:v>
                </c:pt>
                <c:pt idx="30">
                  <c:v>44.746140499999996</c:v>
                </c:pt>
                <c:pt idx="31">
                  <c:v>47.447047374999997</c:v>
                </c:pt>
                <c:pt idx="32">
                  <c:v>53.343889749999995</c:v>
                </c:pt>
                <c:pt idx="33">
                  <c:v>56.125264125000001</c:v>
                </c:pt>
                <c:pt idx="34">
                  <c:v>58.9066385</c:v>
                </c:pt>
                <c:pt idx="35">
                  <c:v>61.688012874999998</c:v>
                </c:pt>
                <c:pt idx="36">
                  <c:v>64.469387249999997</c:v>
                </c:pt>
                <c:pt idx="37">
                  <c:v>67.250761624999996</c:v>
                </c:pt>
                <c:pt idx="38">
                  <c:v>70.032135999999994</c:v>
                </c:pt>
                <c:pt idx="39">
                  <c:v>73.04156325000001</c:v>
                </c:pt>
                <c:pt idx="40">
                  <c:v>75.723576125000008</c:v>
                </c:pt>
                <c:pt idx="41">
                  <c:v>78.405589000000006</c:v>
                </c:pt>
                <c:pt idx="42">
                  <c:v>80.384910250000004</c:v>
                </c:pt>
                <c:pt idx="43">
                  <c:v>82.364231500000002</c:v>
                </c:pt>
                <c:pt idx="44">
                  <c:v>84.343552750000001</c:v>
                </c:pt>
                <c:pt idx="45">
                  <c:v>86.322874000000013</c:v>
                </c:pt>
                <c:pt idx="46">
                  <c:v>88.302195250000011</c:v>
                </c:pt>
                <c:pt idx="47">
                  <c:v>90.281516500000009</c:v>
                </c:pt>
                <c:pt idx="48">
                  <c:v>92.260837750000007</c:v>
                </c:pt>
                <c:pt idx="49">
                  <c:v>94.240159000000006</c:v>
                </c:pt>
                <c:pt idx="50">
                  <c:v>94.934945249999998</c:v>
                </c:pt>
                <c:pt idx="51">
                  <c:v>94.816343875000001</c:v>
                </c:pt>
                <c:pt idx="52">
                  <c:v>96.156120250000001</c:v>
                </c:pt>
                <c:pt idx="53">
                  <c:v>97.495896625</c:v>
                </c:pt>
                <c:pt idx="54">
                  <c:v>98.835673</c:v>
                </c:pt>
                <c:pt idx="55">
                  <c:v>98.978313999999997</c:v>
                </c:pt>
                <c:pt idx="56">
                  <c:v>99.120954999999995</c:v>
                </c:pt>
                <c:pt idx="57">
                  <c:v>99.263595999999993</c:v>
                </c:pt>
                <c:pt idx="58">
                  <c:v>99.406237000000004</c:v>
                </c:pt>
                <c:pt idx="59">
                  <c:v>99.548878000000002</c:v>
                </c:pt>
                <c:pt idx="60">
                  <c:v>99.691519</c:v>
                </c:pt>
                <c:pt idx="61">
                  <c:v>99.834159999999997</c:v>
                </c:pt>
                <c:pt idx="62">
                  <c:v>99.976800999999995</c:v>
                </c:pt>
                <c:pt idx="63">
                  <c:v>99.976800999999995</c:v>
                </c:pt>
                <c:pt idx="64">
                  <c:v>99.976800999999995</c:v>
                </c:pt>
                <c:pt idx="65">
                  <c:v>99.976800999999995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9A-AE4D-927D-B17106769069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0.27016800000000002</c:v>
                </c:pt>
                <c:pt idx="1">
                  <c:v>0.61742099999999978</c:v>
                </c:pt>
                <c:pt idx="2">
                  <c:v>0.96467400000000003</c:v>
                </c:pt>
                <c:pt idx="3">
                  <c:v>1.3119269999999998</c:v>
                </c:pt>
                <c:pt idx="4">
                  <c:v>1.6591799999999999</c:v>
                </c:pt>
                <c:pt idx="5">
                  <c:v>2.0064329999999999</c:v>
                </c:pt>
                <c:pt idx="6">
                  <c:v>2.3536859999999997</c:v>
                </c:pt>
                <c:pt idx="7">
                  <c:v>6.4799722500000003</c:v>
                </c:pt>
                <c:pt idx="8">
                  <c:v>7.9994230000000002</c:v>
                </c:pt>
                <c:pt idx="9">
                  <c:v>9.5188737500000009</c:v>
                </c:pt>
                <c:pt idx="10">
                  <c:v>11.0383245</c:v>
                </c:pt>
                <c:pt idx="11">
                  <c:v>12.557775249999999</c:v>
                </c:pt>
                <c:pt idx="12">
                  <c:v>16.102469124999999</c:v>
                </c:pt>
                <c:pt idx="13">
                  <c:v>16.343242</c:v>
                </c:pt>
                <c:pt idx="14">
                  <c:v>18.609258000000001</c:v>
                </c:pt>
                <c:pt idx="15">
                  <c:v>20.875273999999997</c:v>
                </c:pt>
                <c:pt idx="16">
                  <c:v>23.141289999999998</c:v>
                </c:pt>
                <c:pt idx="17">
                  <c:v>27.921161000000001</c:v>
                </c:pt>
                <c:pt idx="18">
                  <c:v>30.435070000000003</c:v>
                </c:pt>
                <c:pt idx="19">
                  <c:v>32.948979000000001</c:v>
                </c:pt>
                <c:pt idx="20">
                  <c:v>35.462888</c:v>
                </c:pt>
                <c:pt idx="21">
                  <c:v>37.976797000000005</c:v>
                </c:pt>
                <c:pt idx="22">
                  <c:v>41.416638249999998</c:v>
                </c:pt>
                <c:pt idx="23">
                  <c:v>44.048482875000005</c:v>
                </c:pt>
                <c:pt idx="24">
                  <c:v>46.680327500000004</c:v>
                </c:pt>
                <c:pt idx="25">
                  <c:v>49.312172125000004</c:v>
                </c:pt>
                <c:pt idx="26">
                  <c:v>51.944016750000003</c:v>
                </c:pt>
                <c:pt idx="27">
                  <c:v>54.575861375000002</c:v>
                </c:pt>
                <c:pt idx="28">
                  <c:v>57.755324999999999</c:v>
                </c:pt>
                <c:pt idx="29">
                  <c:v>60.388653999999995</c:v>
                </c:pt>
                <c:pt idx="30">
                  <c:v>63.021982999999992</c:v>
                </c:pt>
                <c:pt idx="31">
                  <c:v>65.655311999999995</c:v>
                </c:pt>
                <c:pt idx="32">
                  <c:v>67.852535625000002</c:v>
                </c:pt>
                <c:pt idx="33">
                  <c:v>70.049759249999994</c:v>
                </c:pt>
                <c:pt idx="34">
                  <c:v>72.246982875</c:v>
                </c:pt>
                <c:pt idx="35">
                  <c:v>74.444206500000007</c:v>
                </c:pt>
                <c:pt idx="36">
                  <c:v>76.641430124999999</c:v>
                </c:pt>
                <c:pt idx="37">
                  <c:v>78.838653750000006</c:v>
                </c:pt>
                <c:pt idx="38">
                  <c:v>81.035877374999998</c:v>
                </c:pt>
                <c:pt idx="39">
                  <c:v>83.233101000000005</c:v>
                </c:pt>
                <c:pt idx="40">
                  <c:v>84.834049125000007</c:v>
                </c:pt>
                <c:pt idx="41">
                  <c:v>85.740211250000002</c:v>
                </c:pt>
                <c:pt idx="42">
                  <c:v>87.634983500000004</c:v>
                </c:pt>
                <c:pt idx="43">
                  <c:v>89.529755749999993</c:v>
                </c:pt>
                <c:pt idx="44">
                  <c:v>91.424527999999995</c:v>
                </c:pt>
                <c:pt idx="45">
                  <c:v>92.412720124999993</c:v>
                </c:pt>
                <c:pt idx="46">
                  <c:v>93.400912250000005</c:v>
                </c:pt>
                <c:pt idx="47">
                  <c:v>94.389104375000002</c:v>
                </c:pt>
                <c:pt idx="48">
                  <c:v>95.3772965</c:v>
                </c:pt>
                <c:pt idx="49">
                  <c:v>96.365488624999998</c:v>
                </c:pt>
                <c:pt idx="50">
                  <c:v>97.353680749999995</c:v>
                </c:pt>
                <c:pt idx="51">
                  <c:v>98.341872875000007</c:v>
                </c:pt>
                <c:pt idx="52">
                  <c:v>99.410852750000004</c:v>
                </c:pt>
                <c:pt idx="53">
                  <c:v>99.491640500000003</c:v>
                </c:pt>
                <c:pt idx="54">
                  <c:v>99.572428250000002</c:v>
                </c:pt>
                <c:pt idx="55">
                  <c:v>99.653216</c:v>
                </c:pt>
                <c:pt idx="56">
                  <c:v>99.734003749999999</c:v>
                </c:pt>
                <c:pt idx="57">
                  <c:v>99.814791499999998</c:v>
                </c:pt>
                <c:pt idx="58">
                  <c:v>99.895579249999997</c:v>
                </c:pt>
                <c:pt idx="59">
                  <c:v>99.976366999999996</c:v>
                </c:pt>
                <c:pt idx="60">
                  <c:v>99.976366999999996</c:v>
                </c:pt>
                <c:pt idx="61">
                  <c:v>99.976366999999996</c:v>
                </c:pt>
                <c:pt idx="62">
                  <c:v>99.976366999999996</c:v>
                </c:pt>
                <c:pt idx="63">
                  <c:v>99.976366999999996</c:v>
                </c:pt>
                <c:pt idx="64">
                  <c:v>99.976366999999996</c:v>
                </c:pt>
                <c:pt idx="65">
                  <c:v>99.976366999999996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9A-AE4D-927D-B17106769069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99.976800999999995</c:v>
                </c:pt>
                <c:pt idx="1">
                  <c:v>98.835673</c:v>
                </c:pt>
                <c:pt idx="2">
                  <c:v>88.117462000000003</c:v>
                </c:pt>
                <c:pt idx="3">
                  <c:v>68.742047999999997</c:v>
                </c:pt>
                <c:pt idx="4">
                  <c:v>44.816653000000002</c:v>
                </c:pt>
                <c:pt idx="5">
                  <c:v>22.964507999999999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9A-AE4D-927D-B17106769069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99.798449000000005</c:v>
                </c:pt>
                <c:pt idx="1">
                  <c:v>94.240159000000006</c:v>
                </c:pt>
                <c:pt idx="2">
                  <c:v>78.405589000000006</c:v>
                </c:pt>
                <c:pt idx="3">
                  <c:v>56.949486</c:v>
                </c:pt>
                <c:pt idx="4">
                  <c:v>32.664392999999997</c:v>
                </c:pt>
                <c:pt idx="5">
                  <c:v>12.570672999999999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9A-AE4D-927D-B17106769069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98.322954999999993</c:v>
                </c:pt>
                <c:pt idx="1">
                  <c:v>88.325056000000004</c:v>
                </c:pt>
                <c:pt idx="2">
                  <c:v>70.032135999999994</c:v>
                </c:pt>
                <c:pt idx="3">
                  <c:v>47.781140999999998</c:v>
                </c:pt>
                <c:pt idx="4">
                  <c:v>24.247875000000001</c:v>
                </c:pt>
                <c:pt idx="5">
                  <c:v>6.3483879999999999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9A-AE4D-927D-B17106769069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89.698864</c:v>
                </c:pt>
                <c:pt idx="1">
                  <c:v>75.346549999999993</c:v>
                </c:pt>
                <c:pt idx="2">
                  <c:v>55.549768</c:v>
                </c:pt>
                <c:pt idx="3">
                  <c:v>33.942512999999998</c:v>
                </c:pt>
                <c:pt idx="4">
                  <c:v>12.990745</c:v>
                </c:pt>
                <c:pt idx="5">
                  <c:v>1.947657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69A-AE4D-927D-B17106769069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77.029679999999999</c:v>
                </c:pt>
                <c:pt idx="1">
                  <c:v>62.344920999999999</c:v>
                </c:pt>
                <c:pt idx="2">
                  <c:v>43.489508000000001</c:v>
                </c:pt>
                <c:pt idx="3">
                  <c:v>23.763013999999998</c:v>
                </c:pt>
                <c:pt idx="4">
                  <c:v>6.0221359999999997</c:v>
                </c:pt>
                <c:pt idx="5">
                  <c:v>0.63631000000000004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69A-AE4D-927D-B17106769069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51.418362000000002</c:v>
                </c:pt>
                <c:pt idx="1">
                  <c:v>38.920909000000002</c:v>
                </c:pt>
                <c:pt idx="2">
                  <c:v>23.762081999999999</c:v>
                </c:pt>
                <c:pt idx="3">
                  <c:v>8.3312240000000006</c:v>
                </c:pt>
                <c:pt idx="4">
                  <c:v>1.0653550000000001</c:v>
                </c:pt>
                <c:pt idx="5">
                  <c:v>0.13341700000000001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69A-AE4D-927D-B17106769069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99.976366999999996</c:v>
                </c:pt>
                <c:pt idx="1">
                  <c:v>99.330065000000005</c:v>
                </c:pt>
                <c:pt idx="2">
                  <c:v>91.424527999999995</c:v>
                </c:pt>
                <c:pt idx="3">
                  <c:v>76.266350000000003</c:v>
                </c:pt>
                <c:pt idx="4">
                  <c:v>56.214753000000002</c:v>
                </c:pt>
                <c:pt idx="5">
                  <c:v>33.187826999999999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9A-AE4D-927D-B17106769069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99.898534999999995</c:v>
                </c:pt>
                <c:pt idx="1">
                  <c:v>96.040685999999994</c:v>
                </c:pt>
                <c:pt idx="2">
                  <c:v>83.233101000000005</c:v>
                </c:pt>
                <c:pt idx="3">
                  <c:v>65.655311999999995</c:v>
                </c:pt>
                <c:pt idx="4">
                  <c:v>44.588679999999997</c:v>
                </c:pt>
                <c:pt idx="5">
                  <c:v>22.052523999999998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69A-AE4D-927D-B17106769069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98.841667999999999</c:v>
                </c:pt>
                <c:pt idx="1">
                  <c:v>91.191552999999999</c:v>
                </c:pt>
                <c:pt idx="2">
                  <c:v>75.946161000000004</c:v>
                </c:pt>
                <c:pt idx="3">
                  <c:v>57.207706000000002</c:v>
                </c:pt>
                <c:pt idx="4">
                  <c:v>36.152949</c:v>
                </c:pt>
                <c:pt idx="5">
                  <c:v>14.601509999999999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69A-AE4D-927D-B17106769069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91.064909</c:v>
                </c:pt>
                <c:pt idx="1">
                  <c:v>79.007091000000003</c:v>
                </c:pt>
                <c:pt idx="2">
                  <c:v>62.030669000000003</c:v>
                </c:pt>
                <c:pt idx="3">
                  <c:v>43.004615000000001</c:v>
                </c:pt>
                <c:pt idx="4">
                  <c:v>22.893343000000002</c:v>
                </c:pt>
                <c:pt idx="5">
                  <c:v>4.7843460000000002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69A-AE4D-927D-B17106769069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78.788712000000004</c:v>
                </c:pt>
                <c:pt idx="1">
                  <c:v>66.098864000000006</c:v>
                </c:pt>
                <c:pt idx="2">
                  <c:v>49.607605999999997</c:v>
                </c:pt>
                <c:pt idx="3">
                  <c:v>32.205354</c:v>
                </c:pt>
                <c:pt idx="4">
                  <c:v>14.077226</c:v>
                </c:pt>
                <c:pt idx="5">
                  <c:v>1.9216200000000001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69A-AE4D-927D-B17106769069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53.213850000000001</c:v>
                </c:pt>
                <c:pt idx="1">
                  <c:v>42.048350999999997</c:v>
                </c:pt>
                <c:pt idx="2">
                  <c:v>28.634329999999999</c:v>
                </c:pt>
                <c:pt idx="3">
                  <c:v>14.998295000000001</c:v>
                </c:pt>
                <c:pt idx="4">
                  <c:v>3.0481919999999998</c:v>
                </c:pt>
                <c:pt idx="5">
                  <c:v>0.27016800000000002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69A-AE4D-927D-B17106769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0.13400699999999999</c:v>
                </c:pt>
                <c:pt idx="1">
                  <c:v>0.24778800000000001</c:v>
                </c:pt>
                <c:pt idx="2">
                  <c:v>0.36156900000000003</c:v>
                </c:pt>
                <c:pt idx="3">
                  <c:v>0.47534999999999994</c:v>
                </c:pt>
                <c:pt idx="4">
                  <c:v>0.58913099999999996</c:v>
                </c:pt>
                <c:pt idx="5">
                  <c:v>0.70291199999999998</c:v>
                </c:pt>
                <c:pt idx="6">
                  <c:v>0.81669299999999989</c:v>
                </c:pt>
                <c:pt idx="7">
                  <c:v>0.93047399999999991</c:v>
                </c:pt>
                <c:pt idx="8">
                  <c:v>1.906339</c:v>
                </c:pt>
                <c:pt idx="9">
                  <c:v>2.7684230000000003</c:v>
                </c:pt>
                <c:pt idx="10">
                  <c:v>3.6305069999999997</c:v>
                </c:pt>
                <c:pt idx="11">
                  <c:v>4.492591</c:v>
                </c:pt>
                <c:pt idx="12">
                  <c:v>5.3546750000000003</c:v>
                </c:pt>
                <c:pt idx="13">
                  <c:v>6.2167589999999997</c:v>
                </c:pt>
                <c:pt idx="14">
                  <c:v>7.078843</c:v>
                </c:pt>
                <c:pt idx="15">
                  <c:v>12.114886500000001</c:v>
                </c:pt>
                <c:pt idx="16">
                  <c:v>14.240325</c:v>
                </c:pt>
                <c:pt idx="17">
                  <c:v>16.3657635</c:v>
                </c:pt>
                <c:pt idx="18">
                  <c:v>18.491202000000001</c:v>
                </c:pt>
                <c:pt idx="19">
                  <c:v>20.616640499999999</c:v>
                </c:pt>
                <c:pt idx="20">
                  <c:v>24.93023625</c:v>
                </c:pt>
                <c:pt idx="21">
                  <c:v>25.111246125000001</c:v>
                </c:pt>
                <c:pt idx="22">
                  <c:v>27.449764500000001</c:v>
                </c:pt>
                <c:pt idx="23">
                  <c:v>27.480413250000002</c:v>
                </c:pt>
                <c:pt idx="24">
                  <c:v>29.969292750000001</c:v>
                </c:pt>
                <c:pt idx="25">
                  <c:v>29.849580375000002</c:v>
                </c:pt>
                <c:pt idx="26">
                  <c:v>32.488821000000002</c:v>
                </c:pt>
                <c:pt idx="27">
                  <c:v>35.109870624999999</c:v>
                </c:pt>
                <c:pt idx="28">
                  <c:v>37.730920249999997</c:v>
                </c:pt>
                <c:pt idx="29">
                  <c:v>40.351969875000002</c:v>
                </c:pt>
                <c:pt idx="30">
                  <c:v>42.973019499999999</c:v>
                </c:pt>
                <c:pt idx="31">
                  <c:v>45.594069124999997</c:v>
                </c:pt>
                <c:pt idx="32">
                  <c:v>51.312125250000001</c:v>
                </c:pt>
                <c:pt idx="33">
                  <c:v>54.032690375000001</c:v>
                </c:pt>
                <c:pt idx="34">
                  <c:v>56.753255499999995</c:v>
                </c:pt>
                <c:pt idx="35">
                  <c:v>59.473820625000002</c:v>
                </c:pt>
                <c:pt idx="36">
                  <c:v>62.194385749999995</c:v>
                </c:pt>
                <c:pt idx="37">
                  <c:v>64.914950875000002</c:v>
                </c:pt>
                <c:pt idx="38">
                  <c:v>67.635515999999996</c:v>
                </c:pt>
                <c:pt idx="39">
                  <c:v>70.663016249999998</c:v>
                </c:pt>
                <c:pt idx="40">
                  <c:v>73.303316625000008</c:v>
                </c:pt>
                <c:pt idx="41">
                  <c:v>75.943617000000003</c:v>
                </c:pt>
                <c:pt idx="42">
                  <c:v>77.986856875000001</c:v>
                </c:pt>
                <c:pt idx="43">
                  <c:v>80.030096749999998</c:v>
                </c:pt>
                <c:pt idx="44">
                  <c:v>82.073336624999996</c:v>
                </c:pt>
                <c:pt idx="45">
                  <c:v>84.116576500000008</c:v>
                </c:pt>
                <c:pt idx="46">
                  <c:v>86.159816375000005</c:v>
                </c:pt>
                <c:pt idx="47">
                  <c:v>88.203056250000003</c:v>
                </c:pt>
                <c:pt idx="48">
                  <c:v>90.246296125000001</c:v>
                </c:pt>
                <c:pt idx="49">
                  <c:v>92.289535999999998</c:v>
                </c:pt>
                <c:pt idx="50">
                  <c:v>93.172993125000005</c:v>
                </c:pt>
                <c:pt idx="51">
                  <c:v>93.280292875000001</c:v>
                </c:pt>
                <c:pt idx="52">
                  <c:v>94.78108524999999</c:v>
                </c:pt>
                <c:pt idx="53">
                  <c:v>96.281877624999993</c:v>
                </c:pt>
                <c:pt idx="54">
                  <c:v>97.782669999999996</c:v>
                </c:pt>
                <c:pt idx="55">
                  <c:v>98.056214249999996</c:v>
                </c:pt>
                <c:pt idx="56">
                  <c:v>98.329758499999997</c:v>
                </c:pt>
                <c:pt idx="57">
                  <c:v>98.603302749999997</c:v>
                </c:pt>
                <c:pt idx="58">
                  <c:v>98.876846999999998</c:v>
                </c:pt>
                <c:pt idx="59">
                  <c:v>99.150391249999998</c:v>
                </c:pt>
                <c:pt idx="60">
                  <c:v>99.423935499999999</c:v>
                </c:pt>
                <c:pt idx="61">
                  <c:v>99.697479749999999</c:v>
                </c:pt>
                <c:pt idx="62">
                  <c:v>99.971024</c:v>
                </c:pt>
                <c:pt idx="63">
                  <c:v>99.971024</c:v>
                </c:pt>
                <c:pt idx="64">
                  <c:v>99.971024</c:v>
                </c:pt>
                <c:pt idx="65">
                  <c:v>99.971024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7E-2B48-8815-D8128C902EBC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0.26967400000000002</c:v>
                </c:pt>
                <c:pt idx="1">
                  <c:v>0.59985474999999999</c:v>
                </c:pt>
                <c:pt idx="2">
                  <c:v>0.93003550000000024</c:v>
                </c:pt>
                <c:pt idx="3">
                  <c:v>1.26021625</c:v>
                </c:pt>
                <c:pt idx="4">
                  <c:v>1.5903970000000001</c:v>
                </c:pt>
                <c:pt idx="5">
                  <c:v>1.9205777500000001</c:v>
                </c:pt>
                <c:pt idx="6">
                  <c:v>2.2507584999999999</c:v>
                </c:pt>
                <c:pt idx="7">
                  <c:v>6.1377808750000007</c:v>
                </c:pt>
                <c:pt idx="8">
                  <c:v>7.5675275000000006</c:v>
                </c:pt>
                <c:pt idx="9">
                  <c:v>8.9972741250000006</c:v>
                </c:pt>
                <c:pt idx="10">
                  <c:v>10.427020750000001</c:v>
                </c:pt>
                <c:pt idx="11">
                  <c:v>11.856767375</c:v>
                </c:pt>
                <c:pt idx="12">
                  <c:v>15.260299125</c:v>
                </c:pt>
                <c:pt idx="13">
                  <c:v>15.453812625000001</c:v>
                </c:pt>
                <c:pt idx="14">
                  <c:v>17.621111249999998</c:v>
                </c:pt>
                <c:pt idx="15">
                  <c:v>19.788409874999999</c:v>
                </c:pt>
                <c:pt idx="16">
                  <c:v>21.9557085</c:v>
                </c:pt>
                <c:pt idx="17">
                  <c:v>26.517613999999998</c:v>
                </c:pt>
                <c:pt idx="18">
                  <c:v>28.930573500000001</c:v>
                </c:pt>
                <c:pt idx="19">
                  <c:v>31.343533000000001</c:v>
                </c:pt>
                <c:pt idx="20">
                  <c:v>33.7564925</c:v>
                </c:pt>
                <c:pt idx="21">
                  <c:v>36.169452</c:v>
                </c:pt>
                <c:pt idx="22">
                  <c:v>39.415429750000001</c:v>
                </c:pt>
                <c:pt idx="23">
                  <c:v>41.955547625000001</c:v>
                </c:pt>
                <c:pt idx="24">
                  <c:v>44.495665500000001</c:v>
                </c:pt>
                <c:pt idx="25">
                  <c:v>47.035783375000001</c:v>
                </c:pt>
                <c:pt idx="26">
                  <c:v>49.575901250000001</c:v>
                </c:pt>
                <c:pt idx="27">
                  <c:v>52.116019125000001</c:v>
                </c:pt>
                <c:pt idx="28">
                  <c:v>55.340062375000002</c:v>
                </c:pt>
                <c:pt idx="29">
                  <c:v>57.910552250000002</c:v>
                </c:pt>
                <c:pt idx="30">
                  <c:v>60.481042125000002</c:v>
                </c:pt>
                <c:pt idx="31">
                  <c:v>63.051532000000002</c:v>
                </c:pt>
                <c:pt idx="32">
                  <c:v>65.263761875</c:v>
                </c:pt>
                <c:pt idx="33">
                  <c:v>67.475991750000006</c:v>
                </c:pt>
                <c:pt idx="34">
                  <c:v>69.688221624999997</c:v>
                </c:pt>
                <c:pt idx="35">
                  <c:v>71.900451500000003</c:v>
                </c:pt>
                <c:pt idx="36">
                  <c:v>74.112681374999994</c:v>
                </c:pt>
                <c:pt idx="37">
                  <c:v>76.32491125</c:v>
                </c:pt>
                <c:pt idx="38">
                  <c:v>78.537141124999991</c:v>
                </c:pt>
                <c:pt idx="39">
                  <c:v>80.749370999999996</c:v>
                </c:pt>
                <c:pt idx="40">
                  <c:v>82.438775875000005</c:v>
                </c:pt>
                <c:pt idx="41">
                  <c:v>83.349172124999996</c:v>
                </c:pt>
                <c:pt idx="42">
                  <c:v>85.301061750000002</c:v>
                </c:pt>
                <c:pt idx="43">
                  <c:v>87.252951375000009</c:v>
                </c:pt>
                <c:pt idx="44">
                  <c:v>89.204841000000002</c:v>
                </c:pt>
                <c:pt idx="45">
                  <c:v>90.374001250000006</c:v>
                </c:pt>
                <c:pt idx="46">
                  <c:v>91.543161499999997</c:v>
                </c:pt>
                <c:pt idx="47">
                  <c:v>92.712321750000001</c:v>
                </c:pt>
                <c:pt idx="48">
                  <c:v>93.881482000000005</c:v>
                </c:pt>
                <c:pt idx="49">
                  <c:v>95.050642249999996</c:v>
                </c:pt>
                <c:pt idx="50">
                  <c:v>96.2198025</c:v>
                </c:pt>
                <c:pt idx="51">
                  <c:v>97.38896274999999</c:v>
                </c:pt>
                <c:pt idx="52">
                  <c:v>98.734792749999997</c:v>
                </c:pt>
                <c:pt idx="53">
                  <c:v>98.911462499999999</c:v>
                </c:pt>
                <c:pt idx="54">
                  <c:v>99.088132250000001</c:v>
                </c:pt>
                <c:pt idx="55">
                  <c:v>99.264802000000003</c:v>
                </c:pt>
                <c:pt idx="56">
                  <c:v>99.441471749999991</c:v>
                </c:pt>
                <c:pt idx="57">
                  <c:v>99.618141499999993</c:v>
                </c:pt>
                <c:pt idx="58">
                  <c:v>99.794811249999995</c:v>
                </c:pt>
                <c:pt idx="59">
                  <c:v>99.971480999999997</c:v>
                </c:pt>
                <c:pt idx="60">
                  <c:v>99.971480999999997</c:v>
                </c:pt>
                <c:pt idx="61">
                  <c:v>99.971480999999997</c:v>
                </c:pt>
                <c:pt idx="62">
                  <c:v>99.971480999999997</c:v>
                </c:pt>
                <c:pt idx="63">
                  <c:v>99.971480999999997</c:v>
                </c:pt>
                <c:pt idx="64">
                  <c:v>99.971480999999997</c:v>
                </c:pt>
                <c:pt idx="65">
                  <c:v>99.971480999999997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7E-2B48-8815-D8128C902EBC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99.971024</c:v>
                </c:pt>
                <c:pt idx="1">
                  <c:v>97.782669999999996</c:v>
                </c:pt>
                <c:pt idx="2">
                  <c:v>85.776330999999999</c:v>
                </c:pt>
                <c:pt idx="3">
                  <c:v>66.485800999999995</c:v>
                </c:pt>
                <c:pt idx="4">
                  <c:v>43.094543999999999</c:v>
                </c:pt>
                <c:pt idx="5">
                  <c:v>21.891034999999999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7E-2B48-8815-D8128C902EBC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99.357192999999995</c:v>
                </c:pt>
                <c:pt idx="1">
                  <c:v>92.289535999999998</c:v>
                </c:pt>
                <c:pt idx="2">
                  <c:v>75.943617000000003</c:v>
                </c:pt>
                <c:pt idx="3">
                  <c:v>54.821213999999998</c:v>
                </c:pt>
                <c:pt idx="4">
                  <c:v>31.305329</c:v>
                </c:pt>
                <c:pt idx="5">
                  <c:v>11.889865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7E-2B48-8815-D8128C902EBC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96.943241</c:v>
                </c:pt>
                <c:pt idx="1">
                  <c:v>85.974892999999994</c:v>
                </c:pt>
                <c:pt idx="2">
                  <c:v>67.635515999999996</c:v>
                </c:pt>
                <c:pt idx="3">
                  <c:v>45.870995000000001</c:v>
                </c:pt>
                <c:pt idx="4">
                  <c:v>23.174983999999998</c:v>
                </c:pt>
                <c:pt idx="5">
                  <c:v>5.9751159999999999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87E-2B48-8815-D8128C902EBC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87.309586999999993</c:v>
                </c:pt>
                <c:pt idx="1">
                  <c:v>72.931180999999995</c:v>
                </c:pt>
                <c:pt idx="2">
                  <c:v>53.457217999999997</c:v>
                </c:pt>
                <c:pt idx="3">
                  <c:v>32.488821000000002</c:v>
                </c:pt>
                <c:pt idx="4">
                  <c:v>12.332595</c:v>
                </c:pt>
                <c:pt idx="5">
                  <c:v>1.853261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87E-2B48-8815-D8128C902EBC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74.586433</c:v>
                </c:pt>
                <c:pt idx="1">
                  <c:v>60.093924999999999</c:v>
                </c:pt>
                <c:pt idx="2">
                  <c:v>41.695416000000002</c:v>
                </c:pt>
                <c:pt idx="3">
                  <c:v>22.742079</c:v>
                </c:pt>
                <c:pt idx="4">
                  <c:v>5.7385710000000003</c:v>
                </c:pt>
                <c:pt idx="5">
                  <c:v>0.61821199999999998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87E-2B48-8815-D8128C902EBC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49.540979999999998</c:v>
                </c:pt>
                <c:pt idx="1">
                  <c:v>37.330849999999998</c:v>
                </c:pt>
                <c:pt idx="2">
                  <c:v>22.731418000000001</c:v>
                </c:pt>
                <c:pt idx="3">
                  <c:v>7.9409270000000003</c:v>
                </c:pt>
                <c:pt idx="4">
                  <c:v>1.0442549999999999</c:v>
                </c:pt>
                <c:pt idx="5">
                  <c:v>0.13400699999999999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87E-2B48-8815-D8128C902EBC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99.971480999999997</c:v>
                </c:pt>
                <c:pt idx="1">
                  <c:v>98.558122999999995</c:v>
                </c:pt>
                <c:pt idx="2">
                  <c:v>89.204841000000002</c:v>
                </c:pt>
                <c:pt idx="3">
                  <c:v>73.589724000000004</c:v>
                </c:pt>
                <c:pt idx="4">
                  <c:v>53.805619999999998</c:v>
                </c:pt>
                <c:pt idx="5">
                  <c:v>31.711652000000001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87E-2B48-8815-D8128C902EBC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99.60427</c:v>
                </c:pt>
                <c:pt idx="1">
                  <c:v>94.264610000000005</c:v>
                </c:pt>
                <c:pt idx="2">
                  <c:v>80.749370999999996</c:v>
                </c:pt>
                <c:pt idx="3">
                  <c:v>63.051532000000002</c:v>
                </c:pt>
                <c:pt idx="4">
                  <c:v>42.487613000000003</c:v>
                </c:pt>
                <c:pt idx="5">
                  <c:v>20.975608000000001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87E-2B48-8815-D8128C902EBC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97.682143999999994</c:v>
                </c:pt>
                <c:pt idx="1">
                  <c:v>88.839127000000005</c:v>
                </c:pt>
                <c:pt idx="2">
                  <c:v>73.334463</c:v>
                </c:pt>
                <c:pt idx="3">
                  <c:v>54.656137000000001</c:v>
                </c:pt>
                <c:pt idx="4">
                  <c:v>34.335194000000001</c:v>
                </c:pt>
                <c:pt idx="5">
                  <c:v>13.773455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87E-2B48-8815-D8128C902EBC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88.794042000000005</c:v>
                </c:pt>
                <c:pt idx="1">
                  <c:v>76.509482000000006</c:v>
                </c:pt>
                <c:pt idx="2">
                  <c:v>59.600850000000001</c:v>
                </c:pt>
                <c:pt idx="3">
                  <c:v>40.995370999999999</c:v>
                </c:pt>
                <c:pt idx="4">
                  <c:v>21.691694999999999</c:v>
                </c:pt>
                <c:pt idx="5">
                  <c:v>4.5413059999999996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87E-2B48-8815-D8128C902EBC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76.328120999999996</c:v>
                </c:pt>
                <c:pt idx="1">
                  <c:v>63.665959999999998</c:v>
                </c:pt>
                <c:pt idx="2">
                  <c:v>47.493882999999997</c:v>
                </c:pt>
                <c:pt idx="3">
                  <c:v>30.624903</c:v>
                </c:pt>
                <c:pt idx="4">
                  <c:v>13.286514</c:v>
                </c:pt>
                <c:pt idx="5">
                  <c:v>1.848541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87E-2B48-8815-D8128C902EBC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51.266604000000001</c:v>
                </c:pt>
                <c:pt idx="1">
                  <c:v>40.291597000000003</c:v>
                </c:pt>
                <c:pt idx="2">
                  <c:v>27.297367000000001</c:v>
                </c:pt>
                <c:pt idx="3">
                  <c:v>14.251348</c:v>
                </c:pt>
                <c:pt idx="4">
                  <c:v>2.9111199999999999</c:v>
                </c:pt>
                <c:pt idx="5">
                  <c:v>0.26967400000000002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87E-2B48-8815-D8128C902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17.982793999999998</c:v>
                </c:pt>
                <c:pt idx="1">
                  <c:v>18.247564124999997</c:v>
                </c:pt>
                <c:pt idx="2">
                  <c:v>18.512334249999999</c:v>
                </c:pt>
                <c:pt idx="3">
                  <c:v>18.777104375</c:v>
                </c:pt>
                <c:pt idx="4">
                  <c:v>19.041874499999999</c:v>
                </c:pt>
                <c:pt idx="5">
                  <c:v>19.306644624999997</c:v>
                </c:pt>
                <c:pt idx="6">
                  <c:v>19.571414749999999</c:v>
                </c:pt>
                <c:pt idx="7">
                  <c:v>19.836184875000001</c:v>
                </c:pt>
                <c:pt idx="8">
                  <c:v>20.415033749999999</c:v>
                </c:pt>
                <c:pt idx="9">
                  <c:v>20.729112499999999</c:v>
                </c:pt>
                <c:pt idx="10">
                  <c:v>21.04319125</c:v>
                </c:pt>
                <c:pt idx="11">
                  <c:v>21.35727</c:v>
                </c:pt>
                <c:pt idx="12">
                  <c:v>21.67134875</c:v>
                </c:pt>
                <c:pt idx="13">
                  <c:v>21.9854275</c:v>
                </c:pt>
                <c:pt idx="14">
                  <c:v>22.29950625</c:v>
                </c:pt>
                <c:pt idx="15">
                  <c:v>22.567229125000001</c:v>
                </c:pt>
                <c:pt idx="16">
                  <c:v>22.921733500000002</c:v>
                </c:pt>
                <c:pt idx="17">
                  <c:v>23.276237875</c:v>
                </c:pt>
                <c:pt idx="18">
                  <c:v>23.630742250000001</c:v>
                </c:pt>
                <c:pt idx="19">
                  <c:v>23.985246624999998</c:v>
                </c:pt>
                <c:pt idx="20">
                  <c:v>24.479009749999999</c:v>
                </c:pt>
                <c:pt idx="21">
                  <c:v>24.706082625000001</c:v>
                </c:pt>
                <c:pt idx="22">
                  <c:v>24.8605695</c:v>
                </c:pt>
                <c:pt idx="23">
                  <c:v>25.072414250000001</c:v>
                </c:pt>
                <c:pt idx="24">
                  <c:v>25.242129249999998</c:v>
                </c:pt>
                <c:pt idx="25">
                  <c:v>25.438745874999999</c:v>
                </c:pt>
                <c:pt idx="26">
                  <c:v>25.623688999999999</c:v>
                </c:pt>
                <c:pt idx="27">
                  <c:v>26.042839499999999</c:v>
                </c:pt>
                <c:pt idx="28">
                  <c:v>26.46199</c:v>
                </c:pt>
                <c:pt idx="29">
                  <c:v>26.881140500000001</c:v>
                </c:pt>
                <c:pt idx="30">
                  <c:v>27.300291000000001</c:v>
                </c:pt>
                <c:pt idx="31">
                  <c:v>27.719441499999999</c:v>
                </c:pt>
                <c:pt idx="32">
                  <c:v>28.475702999999999</c:v>
                </c:pt>
                <c:pt idx="33">
                  <c:v>28.949267499999998</c:v>
                </c:pt>
                <c:pt idx="34">
                  <c:v>29.422832</c:v>
                </c:pt>
                <c:pt idx="35">
                  <c:v>29.896396500000002</c:v>
                </c:pt>
                <c:pt idx="36">
                  <c:v>30.369961</c:v>
                </c:pt>
                <c:pt idx="37">
                  <c:v>30.843525499999998</c:v>
                </c:pt>
                <c:pt idx="38">
                  <c:v>31.31709</c:v>
                </c:pt>
                <c:pt idx="39">
                  <c:v>31.910749500000001</c:v>
                </c:pt>
                <c:pt idx="40">
                  <c:v>32.402381249999998</c:v>
                </c:pt>
                <c:pt idx="41">
                  <c:v>32.894013000000001</c:v>
                </c:pt>
                <c:pt idx="42">
                  <c:v>33.403643000000002</c:v>
                </c:pt>
                <c:pt idx="43">
                  <c:v>33.913273000000004</c:v>
                </c:pt>
                <c:pt idx="44">
                  <c:v>34.422902999999998</c:v>
                </c:pt>
                <c:pt idx="45">
                  <c:v>34.932532999999999</c:v>
                </c:pt>
                <c:pt idx="46">
                  <c:v>35.442163000000001</c:v>
                </c:pt>
                <c:pt idx="47">
                  <c:v>35.951792999999995</c:v>
                </c:pt>
                <c:pt idx="48">
                  <c:v>36.461422999999996</c:v>
                </c:pt>
                <c:pt idx="49">
                  <c:v>36.971052999999998</c:v>
                </c:pt>
                <c:pt idx="50">
                  <c:v>37.447463749999997</c:v>
                </c:pt>
                <c:pt idx="51">
                  <c:v>37.634498125</c:v>
                </c:pt>
                <c:pt idx="52">
                  <c:v>38.145428750000001</c:v>
                </c:pt>
                <c:pt idx="53">
                  <c:v>38.656359375000001</c:v>
                </c:pt>
                <c:pt idx="54">
                  <c:v>39.167290000000001</c:v>
                </c:pt>
                <c:pt idx="55">
                  <c:v>39.659580125000005</c:v>
                </c:pt>
                <c:pt idx="56">
                  <c:v>40.151870250000002</c:v>
                </c:pt>
                <c:pt idx="57">
                  <c:v>40.644160374999998</c:v>
                </c:pt>
                <c:pt idx="58">
                  <c:v>41.136450500000002</c:v>
                </c:pt>
                <c:pt idx="59">
                  <c:v>41.628740625000006</c:v>
                </c:pt>
                <c:pt idx="60">
                  <c:v>42.121030750000003</c:v>
                </c:pt>
                <c:pt idx="61">
                  <c:v>42.613320874999999</c:v>
                </c:pt>
                <c:pt idx="62">
                  <c:v>43.105611000000003</c:v>
                </c:pt>
                <c:pt idx="63">
                  <c:v>43.105611000000003</c:v>
                </c:pt>
                <c:pt idx="64">
                  <c:v>43.105611000000003</c:v>
                </c:pt>
                <c:pt idx="65">
                  <c:v>43.105611000000003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56-184B-9F5E-58B1F170F3F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18.524934999999999</c:v>
                </c:pt>
                <c:pt idx="1">
                  <c:v>18.814889749999999</c:v>
                </c:pt>
                <c:pt idx="2">
                  <c:v>19.104844499999999</c:v>
                </c:pt>
                <c:pt idx="3">
                  <c:v>19.394799249999998</c:v>
                </c:pt>
                <c:pt idx="4">
                  <c:v>19.684753999999998</c:v>
                </c:pt>
                <c:pt idx="5">
                  <c:v>19.974708750000001</c:v>
                </c:pt>
                <c:pt idx="6">
                  <c:v>20.264663500000001</c:v>
                </c:pt>
                <c:pt idx="7">
                  <c:v>20.763880624999999</c:v>
                </c:pt>
                <c:pt idx="8">
                  <c:v>21.094527499999998</c:v>
                </c:pt>
                <c:pt idx="9">
                  <c:v>21.425174375000001</c:v>
                </c:pt>
                <c:pt idx="10">
                  <c:v>21.75582125</c:v>
                </c:pt>
                <c:pt idx="11">
                  <c:v>22.086468125</c:v>
                </c:pt>
                <c:pt idx="12">
                  <c:v>22.515096124999999</c:v>
                </c:pt>
                <c:pt idx="13">
                  <c:v>22.7702235</c:v>
                </c:pt>
                <c:pt idx="14">
                  <c:v>23.123331999999998</c:v>
                </c:pt>
                <c:pt idx="15">
                  <c:v>23.476440499999999</c:v>
                </c:pt>
                <c:pt idx="16">
                  <c:v>23.829549</c:v>
                </c:pt>
                <c:pt idx="17">
                  <c:v>24.345989750000001</c:v>
                </c:pt>
                <c:pt idx="18">
                  <c:v>24.730396625000001</c:v>
                </c:pt>
                <c:pt idx="19">
                  <c:v>25.114803500000001</c:v>
                </c:pt>
                <c:pt idx="20">
                  <c:v>25.499210375000001</c:v>
                </c:pt>
                <c:pt idx="21">
                  <c:v>25.88361725</c:v>
                </c:pt>
                <c:pt idx="22">
                  <c:v>26.139864750000001</c:v>
                </c:pt>
                <c:pt idx="23">
                  <c:v>26.564036625</c:v>
                </c:pt>
                <c:pt idx="24">
                  <c:v>26.988208499999999</c:v>
                </c:pt>
                <c:pt idx="25">
                  <c:v>27.412380374999998</c:v>
                </c:pt>
                <c:pt idx="26">
                  <c:v>27.836552249999997</c:v>
                </c:pt>
                <c:pt idx="27">
                  <c:v>28.260724124999999</c:v>
                </c:pt>
                <c:pt idx="28">
                  <c:v>28.797710375000001</c:v>
                </c:pt>
                <c:pt idx="29">
                  <c:v>29.248949250000003</c:v>
                </c:pt>
                <c:pt idx="30">
                  <c:v>29.700188125</c:v>
                </c:pt>
                <c:pt idx="31">
                  <c:v>30.151427000000002</c:v>
                </c:pt>
                <c:pt idx="32">
                  <c:v>30.622653000000003</c:v>
                </c:pt>
                <c:pt idx="33">
                  <c:v>31.093879000000001</c:v>
                </c:pt>
                <c:pt idx="34">
                  <c:v>31.565105000000003</c:v>
                </c:pt>
                <c:pt idx="35">
                  <c:v>32.036331000000004</c:v>
                </c:pt>
                <c:pt idx="36">
                  <c:v>32.507557000000006</c:v>
                </c:pt>
                <c:pt idx="37">
                  <c:v>32.978783</c:v>
                </c:pt>
                <c:pt idx="38">
                  <c:v>33.450009000000001</c:v>
                </c:pt>
                <c:pt idx="39">
                  <c:v>33.921235000000003</c:v>
                </c:pt>
                <c:pt idx="40">
                  <c:v>34.396142000000005</c:v>
                </c:pt>
                <c:pt idx="41">
                  <c:v>34.611007874999999</c:v>
                </c:pt>
                <c:pt idx="42">
                  <c:v>35.088466249999996</c:v>
                </c:pt>
                <c:pt idx="43">
                  <c:v>35.565924625000001</c:v>
                </c:pt>
                <c:pt idx="44">
                  <c:v>36.043382999999999</c:v>
                </c:pt>
                <c:pt idx="45">
                  <c:v>36.516553000000002</c:v>
                </c:pt>
                <c:pt idx="46">
                  <c:v>36.989722999999998</c:v>
                </c:pt>
                <c:pt idx="47">
                  <c:v>37.462893000000001</c:v>
                </c:pt>
                <c:pt idx="48">
                  <c:v>37.936063000000004</c:v>
                </c:pt>
                <c:pt idx="49">
                  <c:v>38.409233</c:v>
                </c:pt>
                <c:pt idx="50">
                  <c:v>38.882403000000004</c:v>
                </c:pt>
                <c:pt idx="51">
                  <c:v>39.355573</c:v>
                </c:pt>
                <c:pt idx="52">
                  <c:v>40.307077500000005</c:v>
                </c:pt>
                <c:pt idx="53">
                  <c:v>40.785412000000001</c:v>
                </c:pt>
                <c:pt idx="54">
                  <c:v>41.263746500000003</c:v>
                </c:pt>
                <c:pt idx="55">
                  <c:v>41.742080999999999</c:v>
                </c:pt>
                <c:pt idx="56">
                  <c:v>42.220415500000001</c:v>
                </c:pt>
                <c:pt idx="57">
                  <c:v>42.698750000000004</c:v>
                </c:pt>
                <c:pt idx="58">
                  <c:v>43.177084499999999</c:v>
                </c:pt>
                <c:pt idx="59">
                  <c:v>43.655419000000002</c:v>
                </c:pt>
                <c:pt idx="60">
                  <c:v>43.655419000000002</c:v>
                </c:pt>
                <c:pt idx="61">
                  <c:v>43.655419000000002</c:v>
                </c:pt>
                <c:pt idx="62">
                  <c:v>43.655419000000002</c:v>
                </c:pt>
                <c:pt idx="63">
                  <c:v>43.655419000000002</c:v>
                </c:pt>
                <c:pt idx="64">
                  <c:v>43.655419000000002</c:v>
                </c:pt>
                <c:pt idx="65">
                  <c:v>43.655419000000002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56-184B-9F5E-58B1F170F3F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43.105611000000003</c:v>
                </c:pt>
                <c:pt idx="1">
                  <c:v>39.167290000000001</c:v>
                </c:pt>
                <c:pt idx="2">
                  <c:v>35.079844999999999</c:v>
                </c:pt>
                <c:pt idx="3">
                  <c:v>31.023049</c:v>
                </c:pt>
                <c:pt idx="4">
                  <c:v>27.099547999999999</c:v>
                </c:pt>
                <c:pt idx="5">
                  <c:v>23.687235999999999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56-184B-9F5E-58B1F170F3F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40.782339</c:v>
                </c:pt>
                <c:pt idx="1">
                  <c:v>36.971052999999998</c:v>
                </c:pt>
                <c:pt idx="2">
                  <c:v>32.894013000000001</c:v>
                </c:pt>
                <c:pt idx="3">
                  <c:v>28.960958999999999</c:v>
                </c:pt>
                <c:pt idx="4">
                  <c:v>25.338967</c:v>
                </c:pt>
                <c:pt idx="5">
                  <c:v>22.190234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56-184B-9F5E-58B1F170F3F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39.163181999999999</c:v>
                </c:pt>
                <c:pt idx="1">
                  <c:v>35.372036000000001</c:v>
                </c:pt>
                <c:pt idx="2">
                  <c:v>31.31709</c:v>
                </c:pt>
                <c:pt idx="3">
                  <c:v>27.528573999999999</c:v>
                </c:pt>
                <c:pt idx="4">
                  <c:v>24.155937000000002</c:v>
                </c:pt>
                <c:pt idx="5">
                  <c:v>21.200579999999999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756-184B-9F5E-58B1F170F3F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35.729641000000001</c:v>
                </c:pt>
                <c:pt idx="1">
                  <c:v>32.575412</c:v>
                </c:pt>
                <c:pt idx="2">
                  <c:v>28.976893</c:v>
                </c:pt>
                <c:pt idx="3">
                  <c:v>25.623688999999999</c:v>
                </c:pt>
                <c:pt idx="4">
                  <c:v>22.571211000000002</c:v>
                </c:pt>
                <c:pt idx="5">
                  <c:v>19.885849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756-184B-9F5E-58B1F170F3F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32.538761000000001</c:v>
                </c:pt>
                <c:pt idx="1">
                  <c:v>30.243687000000001</c:v>
                </c:pt>
                <c:pt idx="2">
                  <c:v>27.270403999999999</c:v>
                </c:pt>
                <c:pt idx="3">
                  <c:v>24.339751</c:v>
                </c:pt>
                <c:pt idx="4">
                  <c:v>21.503716000000001</c:v>
                </c:pt>
                <c:pt idx="5">
                  <c:v>19.040306999999999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756-184B-9F5E-58B1F170F3F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28.566596000000001</c:v>
                </c:pt>
                <c:pt idx="1">
                  <c:v>27.170805000000001</c:v>
                </c:pt>
                <c:pt idx="2">
                  <c:v>25.035025999999998</c:v>
                </c:pt>
                <c:pt idx="3">
                  <c:v>22.613585</c:v>
                </c:pt>
                <c:pt idx="4">
                  <c:v>20.100954999999999</c:v>
                </c:pt>
                <c:pt idx="5">
                  <c:v>17.982793999999998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756-184B-9F5E-58B1F170F3F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43.655419000000002</c:v>
                </c:pt>
                <c:pt idx="1">
                  <c:v>39.828743000000003</c:v>
                </c:pt>
                <c:pt idx="2">
                  <c:v>36.043382999999999</c:v>
                </c:pt>
                <c:pt idx="3">
                  <c:v>32.223716000000003</c:v>
                </c:pt>
                <c:pt idx="4">
                  <c:v>28.380409</c:v>
                </c:pt>
                <c:pt idx="5">
                  <c:v>24.83727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756-184B-9F5E-58B1F170F3F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41.306182999999997</c:v>
                </c:pt>
                <c:pt idx="1">
                  <c:v>37.720491000000003</c:v>
                </c:pt>
                <c:pt idx="2">
                  <c:v>33.921235000000003</c:v>
                </c:pt>
                <c:pt idx="3">
                  <c:v>30.151427000000002</c:v>
                </c:pt>
                <c:pt idx="4">
                  <c:v>26.541516000000001</c:v>
                </c:pt>
                <c:pt idx="5">
                  <c:v>23.265931999999999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756-184B-9F5E-58B1F170F3F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39.675868000000001</c:v>
                </c:pt>
                <c:pt idx="1">
                  <c:v>36.160029000000002</c:v>
                </c:pt>
                <c:pt idx="2">
                  <c:v>32.365597999999999</c:v>
                </c:pt>
                <c:pt idx="3">
                  <c:v>28.684895999999998</c:v>
                </c:pt>
                <c:pt idx="4">
                  <c:v>25.291520999999999</c:v>
                </c:pt>
                <c:pt idx="5">
                  <c:v>22.201090000000001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756-184B-9F5E-58B1F170F3F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36.133442000000002</c:v>
                </c:pt>
                <c:pt idx="1">
                  <c:v>33.287804999999999</c:v>
                </c:pt>
                <c:pt idx="2">
                  <c:v>29.941738000000001</c:v>
                </c:pt>
                <c:pt idx="3">
                  <c:v>26.652431</c:v>
                </c:pt>
                <c:pt idx="4">
                  <c:v>23.577176000000001</c:v>
                </c:pt>
                <c:pt idx="5">
                  <c:v>20.744962999999998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756-184B-9F5E-58B1F170F3F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32.805695</c:v>
                </c:pt>
                <c:pt idx="1">
                  <c:v>30.777547999999999</c:v>
                </c:pt>
                <c:pt idx="2">
                  <c:v>28.079757000000001</c:v>
                </c:pt>
                <c:pt idx="3">
                  <c:v>25.241983000000001</c:v>
                </c:pt>
                <c:pt idx="4">
                  <c:v>22.417114999999999</c:v>
                </c:pt>
                <c:pt idx="5">
                  <c:v>19.771940000000001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756-184B-9F5E-58B1F170F3F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28.708603</c:v>
                </c:pt>
                <c:pt idx="1">
                  <c:v>27.495359000000001</c:v>
                </c:pt>
                <c:pt idx="2">
                  <c:v>25.597421000000001</c:v>
                </c:pt>
                <c:pt idx="3">
                  <c:v>23.322710000000001</c:v>
                </c:pt>
                <c:pt idx="4">
                  <c:v>20.844573</c:v>
                </c:pt>
                <c:pt idx="5">
                  <c:v>18.524934999999999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756-184B-9F5E-58B1F170F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5"/>
          <c:min val="2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25.968747</c:v>
                </c:pt>
                <c:pt idx="1">
                  <c:v>26.273854750000002</c:v>
                </c:pt>
                <c:pt idx="2">
                  <c:v>26.578962499999999</c:v>
                </c:pt>
                <c:pt idx="3">
                  <c:v>26.884070250000001</c:v>
                </c:pt>
                <c:pt idx="4">
                  <c:v>27.189177999999998</c:v>
                </c:pt>
                <c:pt idx="5">
                  <c:v>27.49428575</c:v>
                </c:pt>
                <c:pt idx="6">
                  <c:v>27.799393500000001</c:v>
                </c:pt>
                <c:pt idx="7">
                  <c:v>28.104501249999998</c:v>
                </c:pt>
                <c:pt idx="8">
                  <c:v>28.738006375000001</c:v>
                </c:pt>
                <c:pt idx="9">
                  <c:v>29.066403749999999</c:v>
                </c:pt>
                <c:pt idx="10">
                  <c:v>29.394801125000001</c:v>
                </c:pt>
                <c:pt idx="11">
                  <c:v>29.723198500000002</c:v>
                </c:pt>
                <c:pt idx="12">
                  <c:v>30.051595875</c:v>
                </c:pt>
                <c:pt idx="13">
                  <c:v>30.379993250000002</c:v>
                </c:pt>
                <c:pt idx="14">
                  <c:v>30.708390625</c:v>
                </c:pt>
                <c:pt idx="15">
                  <c:v>30.850810374999998</c:v>
                </c:pt>
                <c:pt idx="16">
                  <c:v>31.203320499999997</c:v>
                </c:pt>
                <c:pt idx="17">
                  <c:v>31.555830624999999</c:v>
                </c:pt>
                <c:pt idx="18">
                  <c:v>31.908340749999997</c:v>
                </c:pt>
                <c:pt idx="19">
                  <c:v>32.260850874999996</c:v>
                </c:pt>
                <c:pt idx="20">
                  <c:v>32.63849175</c:v>
                </c:pt>
                <c:pt idx="21">
                  <c:v>32.963601624999995</c:v>
                </c:pt>
                <c:pt idx="22">
                  <c:v>33.006287499999999</c:v>
                </c:pt>
                <c:pt idx="23">
                  <c:v>33.31384225</c:v>
                </c:pt>
                <c:pt idx="24">
                  <c:v>33.374083249999998</c:v>
                </c:pt>
                <c:pt idx="25">
                  <c:v>33.664082874999998</c:v>
                </c:pt>
                <c:pt idx="26">
                  <c:v>33.741878999999997</c:v>
                </c:pt>
                <c:pt idx="27">
                  <c:v>34.099513375000001</c:v>
                </c:pt>
                <c:pt idx="28">
                  <c:v>34.457147749999997</c:v>
                </c:pt>
                <c:pt idx="29">
                  <c:v>34.814782124999994</c:v>
                </c:pt>
                <c:pt idx="30">
                  <c:v>35.172416499999997</c:v>
                </c:pt>
                <c:pt idx="31">
                  <c:v>35.530050875000001</c:v>
                </c:pt>
                <c:pt idx="32">
                  <c:v>36.036717500000002</c:v>
                </c:pt>
                <c:pt idx="33">
                  <c:v>36.407280749999998</c:v>
                </c:pt>
                <c:pt idx="34">
                  <c:v>36.777844000000002</c:v>
                </c:pt>
                <c:pt idx="35">
                  <c:v>37.148407250000005</c:v>
                </c:pt>
                <c:pt idx="36">
                  <c:v>37.518970500000002</c:v>
                </c:pt>
                <c:pt idx="37">
                  <c:v>37.889533749999998</c:v>
                </c:pt>
                <c:pt idx="38">
                  <c:v>38.260097000000002</c:v>
                </c:pt>
                <c:pt idx="39">
                  <c:v>38.596258999999996</c:v>
                </c:pt>
                <c:pt idx="40">
                  <c:v>38.967202</c:v>
                </c:pt>
                <c:pt idx="41">
                  <c:v>39.338144999999997</c:v>
                </c:pt>
                <c:pt idx="42">
                  <c:v>39.680364874999995</c:v>
                </c:pt>
                <c:pt idx="43">
                  <c:v>40.02258475</c:v>
                </c:pt>
                <c:pt idx="44">
                  <c:v>40.364804624999998</c:v>
                </c:pt>
                <c:pt idx="45">
                  <c:v>40.707024500000003</c:v>
                </c:pt>
                <c:pt idx="46">
                  <c:v>41.049244375000001</c:v>
                </c:pt>
                <c:pt idx="47">
                  <c:v>41.391464249999999</c:v>
                </c:pt>
                <c:pt idx="48">
                  <c:v>41.733684125000003</c:v>
                </c:pt>
                <c:pt idx="49">
                  <c:v>42.075904000000001</c:v>
                </c:pt>
                <c:pt idx="50">
                  <c:v>42.383456625000001</c:v>
                </c:pt>
                <c:pt idx="51">
                  <c:v>42.471653125000003</c:v>
                </c:pt>
                <c:pt idx="52">
                  <c:v>42.811868750000002</c:v>
                </c:pt>
                <c:pt idx="53">
                  <c:v>43.152084375000001</c:v>
                </c:pt>
                <c:pt idx="54">
                  <c:v>43.4923</c:v>
                </c:pt>
                <c:pt idx="55">
                  <c:v>43.832487874999998</c:v>
                </c:pt>
                <c:pt idx="56">
                  <c:v>44.172675749999996</c:v>
                </c:pt>
                <c:pt idx="57">
                  <c:v>44.512863625000001</c:v>
                </c:pt>
                <c:pt idx="58">
                  <c:v>44.853051499999999</c:v>
                </c:pt>
                <c:pt idx="59">
                  <c:v>45.193239374999997</c:v>
                </c:pt>
                <c:pt idx="60">
                  <c:v>45.533427250000003</c:v>
                </c:pt>
                <c:pt idx="61">
                  <c:v>45.873615125000001</c:v>
                </c:pt>
                <c:pt idx="62">
                  <c:v>46.213802999999999</c:v>
                </c:pt>
                <c:pt idx="63">
                  <c:v>46.213802999999999</c:v>
                </c:pt>
                <c:pt idx="64">
                  <c:v>46.213802999999999</c:v>
                </c:pt>
                <c:pt idx="65">
                  <c:v>46.213802999999999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7B-D54D-A074-FB8A6E0E8484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26.450758</c:v>
                </c:pt>
                <c:pt idx="1">
                  <c:v>26.784015125</c:v>
                </c:pt>
                <c:pt idx="2">
                  <c:v>27.117272249999999</c:v>
                </c:pt>
                <c:pt idx="3">
                  <c:v>27.450529374999999</c:v>
                </c:pt>
                <c:pt idx="4">
                  <c:v>27.783786499999998</c:v>
                </c:pt>
                <c:pt idx="5">
                  <c:v>28.117043625000001</c:v>
                </c:pt>
                <c:pt idx="6">
                  <c:v>28.45030075</c:v>
                </c:pt>
                <c:pt idx="7">
                  <c:v>28.898785749999998</c:v>
                </c:pt>
                <c:pt idx="8">
                  <c:v>29.241714999999999</c:v>
                </c:pt>
                <c:pt idx="9">
                  <c:v>29.58464425</c:v>
                </c:pt>
                <c:pt idx="10">
                  <c:v>29.927573500000001</c:v>
                </c:pt>
                <c:pt idx="11">
                  <c:v>30.270502749999999</c:v>
                </c:pt>
                <c:pt idx="12">
                  <c:v>30.611784624999999</c:v>
                </c:pt>
                <c:pt idx="13">
                  <c:v>30.964465499999999</c:v>
                </c:pt>
                <c:pt idx="14">
                  <c:v>31.315498999999999</c:v>
                </c:pt>
                <c:pt idx="15">
                  <c:v>31.666532499999999</c:v>
                </c:pt>
                <c:pt idx="16">
                  <c:v>32.017566000000002</c:v>
                </c:pt>
                <c:pt idx="17">
                  <c:v>32.394484749999997</c:v>
                </c:pt>
                <c:pt idx="18">
                  <c:v>32.757551124999999</c:v>
                </c:pt>
                <c:pt idx="19">
                  <c:v>33.120617499999994</c:v>
                </c:pt>
                <c:pt idx="20">
                  <c:v>33.483683874999997</c:v>
                </c:pt>
                <c:pt idx="21">
                  <c:v>33.846750249999999</c:v>
                </c:pt>
                <c:pt idx="22">
                  <c:v>33.932641250000003</c:v>
                </c:pt>
                <c:pt idx="23">
                  <c:v>34.310601374999997</c:v>
                </c:pt>
                <c:pt idx="24">
                  <c:v>34.688561499999999</c:v>
                </c:pt>
                <c:pt idx="25">
                  <c:v>35.066521625</c:v>
                </c:pt>
                <c:pt idx="26">
                  <c:v>35.444481749999994</c:v>
                </c:pt>
                <c:pt idx="27">
                  <c:v>35.822441874999996</c:v>
                </c:pt>
                <c:pt idx="28">
                  <c:v>36.120326124999998</c:v>
                </c:pt>
                <c:pt idx="29">
                  <c:v>36.501810750000004</c:v>
                </c:pt>
                <c:pt idx="30">
                  <c:v>36.883295375000003</c:v>
                </c:pt>
                <c:pt idx="31">
                  <c:v>37.264780000000002</c:v>
                </c:pt>
                <c:pt idx="32">
                  <c:v>37.615291124999999</c:v>
                </c:pt>
                <c:pt idx="33">
                  <c:v>37.965802250000003</c:v>
                </c:pt>
                <c:pt idx="34">
                  <c:v>38.316313375</c:v>
                </c:pt>
                <c:pt idx="35">
                  <c:v>38.666824500000004</c:v>
                </c:pt>
                <c:pt idx="36">
                  <c:v>39.017335625000001</c:v>
                </c:pt>
                <c:pt idx="37">
                  <c:v>39.367846749999998</c:v>
                </c:pt>
                <c:pt idx="38">
                  <c:v>39.718357875000002</c:v>
                </c:pt>
                <c:pt idx="39">
                  <c:v>40.068868999999999</c:v>
                </c:pt>
                <c:pt idx="40">
                  <c:v>40.387415625000003</c:v>
                </c:pt>
                <c:pt idx="41">
                  <c:v>40.425400375000002</c:v>
                </c:pt>
                <c:pt idx="42">
                  <c:v>40.768195250000005</c:v>
                </c:pt>
                <c:pt idx="43">
                  <c:v>41.110990125000001</c:v>
                </c:pt>
                <c:pt idx="44">
                  <c:v>41.453785000000003</c:v>
                </c:pt>
                <c:pt idx="45">
                  <c:v>41.773925625000004</c:v>
                </c:pt>
                <c:pt idx="46">
                  <c:v>42.094066250000004</c:v>
                </c:pt>
                <c:pt idx="47">
                  <c:v>42.414206875000005</c:v>
                </c:pt>
                <c:pt idx="48">
                  <c:v>42.734347499999998</c:v>
                </c:pt>
                <c:pt idx="49">
                  <c:v>43.054488124999999</c:v>
                </c:pt>
                <c:pt idx="50">
                  <c:v>43.374628749999999</c:v>
                </c:pt>
                <c:pt idx="51">
                  <c:v>43.694769375</c:v>
                </c:pt>
                <c:pt idx="52">
                  <c:v>44.338678625</c:v>
                </c:pt>
                <c:pt idx="53">
                  <c:v>44.66244725</c:v>
                </c:pt>
                <c:pt idx="54">
                  <c:v>44.986215874999999</c:v>
                </c:pt>
                <c:pt idx="55">
                  <c:v>45.309984499999999</c:v>
                </c:pt>
                <c:pt idx="56">
                  <c:v>45.633753124999998</c:v>
                </c:pt>
                <c:pt idx="57">
                  <c:v>45.957521749999998</c:v>
                </c:pt>
                <c:pt idx="58">
                  <c:v>46.281290374999998</c:v>
                </c:pt>
                <c:pt idx="59">
                  <c:v>46.605058999999997</c:v>
                </c:pt>
                <c:pt idx="60">
                  <c:v>46.605058999999997</c:v>
                </c:pt>
                <c:pt idx="61">
                  <c:v>46.605058999999997</c:v>
                </c:pt>
                <c:pt idx="62">
                  <c:v>46.605058999999997</c:v>
                </c:pt>
                <c:pt idx="63">
                  <c:v>46.605058999999997</c:v>
                </c:pt>
                <c:pt idx="64">
                  <c:v>46.605058999999997</c:v>
                </c:pt>
                <c:pt idx="65">
                  <c:v>46.605058999999997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7B-D54D-A074-FB8A6E0E8484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46.213802999999999</c:v>
                </c:pt>
                <c:pt idx="1">
                  <c:v>43.4923</c:v>
                </c:pt>
                <c:pt idx="2">
                  <c:v>40.770575000000001</c:v>
                </c:pt>
                <c:pt idx="3">
                  <c:v>37.830109999999998</c:v>
                </c:pt>
                <c:pt idx="4">
                  <c:v>34.570290999999997</c:v>
                </c:pt>
                <c:pt idx="5">
                  <c:v>31.199145000000001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7B-D54D-A074-FB8A6E0E8484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44.536324999999998</c:v>
                </c:pt>
                <c:pt idx="1">
                  <c:v>42.075904000000001</c:v>
                </c:pt>
                <c:pt idx="2">
                  <c:v>39.338144999999997</c:v>
                </c:pt>
                <c:pt idx="3">
                  <c:v>36.370601000000001</c:v>
                </c:pt>
                <c:pt idx="4">
                  <c:v>33.240791999999999</c:v>
                </c:pt>
                <c:pt idx="5">
                  <c:v>30.097328999999998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7B-D54D-A074-FB8A6E0E8484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43.457146999999999</c:v>
                </c:pt>
                <c:pt idx="1">
                  <c:v>41.049011</c:v>
                </c:pt>
                <c:pt idx="2">
                  <c:v>38.260097000000002</c:v>
                </c:pt>
                <c:pt idx="3">
                  <c:v>35.295591000000002</c:v>
                </c:pt>
                <c:pt idx="4">
                  <c:v>32.237223999999998</c:v>
                </c:pt>
                <c:pt idx="5">
                  <c:v>29.219864000000001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47B-D54D-A074-FB8A6E0E8484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41.644264999999997</c:v>
                </c:pt>
                <c:pt idx="1">
                  <c:v>39.361975999999999</c:v>
                </c:pt>
                <c:pt idx="2">
                  <c:v>36.602953999999997</c:v>
                </c:pt>
                <c:pt idx="3">
                  <c:v>33.741878999999997</c:v>
                </c:pt>
                <c:pt idx="4">
                  <c:v>30.799513000000001</c:v>
                </c:pt>
                <c:pt idx="5">
                  <c:v>28.013573999999998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47B-D54D-A074-FB8A6E0E8484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40.165084</c:v>
                </c:pt>
                <c:pt idx="1">
                  <c:v>38.035018000000001</c:v>
                </c:pt>
                <c:pt idx="2">
                  <c:v>35.415286000000002</c:v>
                </c:pt>
                <c:pt idx="3">
                  <c:v>32.613360999999998</c:v>
                </c:pt>
                <c:pt idx="4">
                  <c:v>29.793279999999999</c:v>
                </c:pt>
                <c:pt idx="5">
                  <c:v>27.166429000000001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47B-D54D-A074-FB8A6E0E8484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37.936652000000002</c:v>
                </c:pt>
                <c:pt idx="1">
                  <c:v>36.044378999999999</c:v>
                </c:pt>
                <c:pt idx="2">
                  <c:v>33.629227999999998</c:v>
                </c:pt>
                <c:pt idx="3">
                  <c:v>31.036788000000001</c:v>
                </c:pt>
                <c:pt idx="4">
                  <c:v>28.409609</c:v>
                </c:pt>
                <c:pt idx="5">
                  <c:v>25.968747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47B-D54D-A074-FB8A6E0E8484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46.605058999999997</c:v>
                </c:pt>
                <c:pt idx="1">
                  <c:v>44.01491</c:v>
                </c:pt>
                <c:pt idx="2">
                  <c:v>41.453785000000003</c:v>
                </c:pt>
                <c:pt idx="3">
                  <c:v>38.711426000000003</c:v>
                </c:pt>
                <c:pt idx="4">
                  <c:v>35.631041000000003</c:v>
                </c:pt>
                <c:pt idx="5">
                  <c:v>32.433487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47B-D54D-A074-FB8A6E0E8484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44.892887000000002</c:v>
                </c:pt>
                <c:pt idx="1">
                  <c:v>42.617241999999997</c:v>
                </c:pt>
                <c:pt idx="2">
                  <c:v>40.068868999999999</c:v>
                </c:pt>
                <c:pt idx="3">
                  <c:v>37.264780000000002</c:v>
                </c:pt>
                <c:pt idx="4">
                  <c:v>34.212902999999997</c:v>
                </c:pt>
                <c:pt idx="5">
                  <c:v>31.096717000000002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47B-D54D-A074-FB8A6E0E8484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43.808281999999998</c:v>
                </c:pt>
                <c:pt idx="1">
                  <c:v>41.613281000000001</c:v>
                </c:pt>
                <c:pt idx="2">
                  <c:v>39.027469000000004</c:v>
                </c:pt>
                <c:pt idx="3">
                  <c:v>36.200401999999997</c:v>
                </c:pt>
                <c:pt idx="4">
                  <c:v>33.176721000000001</c:v>
                </c:pt>
                <c:pt idx="5">
                  <c:v>30.219486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47B-D54D-A074-FB8A6E0E8484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41.970807999999998</c:v>
                </c:pt>
                <c:pt idx="1">
                  <c:v>39.895609</c:v>
                </c:pt>
                <c:pt idx="2">
                  <c:v>37.344019000000003</c:v>
                </c:pt>
                <c:pt idx="3">
                  <c:v>34.572882999999997</c:v>
                </c:pt>
                <c:pt idx="4">
                  <c:v>31.668351999999999</c:v>
                </c:pt>
                <c:pt idx="5">
                  <c:v>28.850839000000001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47B-D54D-A074-FB8A6E0E8484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40.454427000000003</c:v>
                </c:pt>
                <c:pt idx="1">
                  <c:v>38.52075</c:v>
                </c:pt>
                <c:pt idx="2">
                  <c:v>36.074849</c:v>
                </c:pt>
                <c:pt idx="3">
                  <c:v>33.421700000000001</c:v>
                </c:pt>
                <c:pt idx="4">
                  <c:v>30.613432</c:v>
                </c:pt>
                <c:pt idx="5">
                  <c:v>27.869997999999999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47B-D54D-A074-FB8A6E0E8484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38.171455000000002</c:v>
                </c:pt>
                <c:pt idx="1">
                  <c:v>36.458672999999997</c:v>
                </c:pt>
                <c:pt idx="2">
                  <c:v>34.195621000000003</c:v>
                </c:pt>
                <c:pt idx="3">
                  <c:v>31.75216</c:v>
                </c:pt>
                <c:pt idx="4">
                  <c:v>29.116814999999999</c:v>
                </c:pt>
                <c:pt idx="5">
                  <c:v>26.450758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47B-D54D-A074-FB8A6E0E8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"/>
          <c:min val="2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44.731884000000001</c:v>
                </c:pt>
                <c:pt idx="1">
                  <c:v>51.351891835102705</c:v>
                </c:pt>
                <c:pt idx="2">
                  <c:v>58.951614804421979</c:v>
                </c:pt>
                <c:pt idx="3">
                  <c:v>67.676043936385852</c:v>
                </c:pt>
                <c:pt idx="4">
                  <c:v>77.691627923584448</c:v>
                </c:pt>
                <c:pt idx="5">
                  <c:v>89.189448707882619</c:v>
                </c:pt>
                <c:pt idx="6">
                  <c:v>102.38886703005012</c:v>
                </c:pt>
                <c:pt idx="7">
                  <c:v>117.54170749539288</c:v>
                </c:pt>
                <c:pt idx="8">
                  <c:v>153.07666015049375</c:v>
                </c:pt>
                <c:pt idx="9">
                  <c:v>173.6547643906386</c:v>
                </c:pt>
                <c:pt idx="10">
                  <c:v>196.99918436893699</c:v>
                </c:pt>
                <c:pt idx="11">
                  <c:v>223.48179606938825</c:v>
                </c:pt>
                <c:pt idx="12">
                  <c:v>253.52446678593921</c:v>
                </c:pt>
                <c:pt idx="13">
                  <c:v>287.60577545715802</c:v>
                </c:pt>
                <c:pt idx="14">
                  <c:v>326.26863641588659</c:v>
                </c:pt>
                <c:pt idx="15">
                  <c:v>355.32375209895866</c:v>
                </c:pt>
                <c:pt idx="16">
                  <c:v>400.69794210866962</c:v>
                </c:pt>
                <c:pt idx="17">
                  <c:v>451.86633277869549</c:v>
                </c:pt>
                <c:pt idx="18">
                  <c:v>509.56883288283001</c:v>
                </c:pt>
                <c:pt idx="19">
                  <c:v>574.63983618522911</c:v>
                </c:pt>
                <c:pt idx="20">
                  <c:v>665.83405269093873</c:v>
                </c:pt>
                <c:pt idx="21">
                  <c:v>720.4598004746997</c:v>
                </c:pt>
                <c:pt idx="22">
                  <c:v>748.06741083140651</c:v>
                </c:pt>
                <c:pt idx="23">
                  <c:v>800.9970281995877</c:v>
                </c:pt>
                <c:pt idx="24">
                  <c:v>840.45694101463607</c:v>
                </c:pt>
                <c:pt idx="25">
                  <c:v>890.5371802310591</c:v>
                </c:pt>
                <c:pt idx="26">
                  <c:v>944.25697400000001</c:v>
                </c:pt>
                <c:pt idx="27">
                  <c:v>1048.8096339407177</c:v>
                </c:pt>
                <c:pt idx="28">
                  <c:v>1164.9388657275231</c:v>
                </c:pt>
                <c:pt idx="29">
                  <c:v>1293.9264829056992</c:v>
                </c:pt>
                <c:pt idx="30">
                  <c:v>1437.1962275626536</c:v>
                </c:pt>
                <c:pt idx="31">
                  <c:v>1596.329485336656</c:v>
                </c:pt>
                <c:pt idx="32">
                  <c:v>1934.0873005428605</c:v>
                </c:pt>
                <c:pt idx="33">
                  <c:v>2142.2105458156375</c:v>
                </c:pt>
                <c:pt idx="34">
                  <c:v>2372.7295150098298</c:v>
                </c:pt>
                <c:pt idx="35">
                  <c:v>2628.0541669424179</c:v>
                </c:pt>
                <c:pt idx="36">
                  <c:v>2910.8537912526444</c:v>
                </c:pt>
                <c:pt idx="37">
                  <c:v>3224.0849144703129</c:v>
                </c:pt>
                <c:pt idx="38">
                  <c:v>3571.0222090000002</c:v>
                </c:pt>
                <c:pt idx="39">
                  <c:v>4062.3322148825218</c:v>
                </c:pt>
                <c:pt idx="40">
                  <c:v>4486.7871504354898</c:v>
                </c:pt>
                <c:pt idx="41">
                  <c:v>4955.5914849999999</c:v>
                </c:pt>
                <c:pt idx="42">
                  <c:v>5460.6525320728288</c:v>
                </c:pt>
                <c:pt idx="43">
                  <c:v>6017.1880927415232</c:v>
                </c:pt>
                <c:pt idx="44">
                  <c:v>6630.4443160910405</c:v>
                </c:pt>
                <c:pt idx="45">
                  <c:v>7306.202025131287</c:v>
                </c:pt>
                <c:pt idx="46">
                  <c:v>8050.831209378588</c:v>
                </c:pt>
                <c:pt idx="47">
                  <c:v>8871.3510711797462</c:v>
                </c:pt>
                <c:pt idx="48">
                  <c:v>9775.4961918021345</c:v>
                </c:pt>
                <c:pt idx="49">
                  <c:v>10771.789441000001</c:v>
                </c:pt>
                <c:pt idx="50">
                  <c:v>11834.571828289725</c:v>
                </c:pt>
                <c:pt idx="51">
                  <c:v>12945.497911894206</c:v>
                </c:pt>
                <c:pt idx="52">
                  <c:v>14288.926801269279</c:v>
                </c:pt>
                <c:pt idx="53">
                  <c:v>15771.771045163032</c:v>
                </c:pt>
                <c:pt idx="54">
                  <c:v>17408.498577999999</c:v>
                </c:pt>
                <c:pt idx="55">
                  <c:v>19212.005877345509</c:v>
                </c:pt>
                <c:pt idx="56">
                  <c:v>21202.355170227598</c:v>
                </c:pt>
                <c:pt idx="57">
                  <c:v>23398.903146004508</c:v>
                </c:pt>
                <c:pt idx="58">
                  <c:v>25823.011832426608</c:v>
                </c:pt>
                <c:pt idx="59">
                  <c:v>28498.256347178834</c:v>
                </c:pt>
                <c:pt idx="60">
                  <c:v>31450.654172325503</c:v>
                </c:pt>
                <c:pt idx="61">
                  <c:v>34708.918181414811</c:v>
                </c:pt>
                <c:pt idx="62">
                  <c:v>38304.73588</c:v>
                </c:pt>
                <c:pt idx="63">
                  <c:v>38304.73588</c:v>
                </c:pt>
                <c:pt idx="64">
                  <c:v>38304.73588</c:v>
                </c:pt>
                <c:pt idx="65">
                  <c:v>38304.73588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27.239823999999999</c:v>
                </c:pt>
                <c:pt idx="1">
                  <c:v>27.498479124999999</c:v>
                </c:pt>
                <c:pt idx="2">
                  <c:v>27.75713425</c:v>
                </c:pt>
                <c:pt idx="3">
                  <c:v>28.015789375000001</c:v>
                </c:pt>
                <c:pt idx="4">
                  <c:v>28.274444500000001</c:v>
                </c:pt>
                <c:pt idx="5">
                  <c:v>28.533099624999998</c:v>
                </c:pt>
                <c:pt idx="6">
                  <c:v>28.791754749999999</c:v>
                </c:pt>
                <c:pt idx="7">
                  <c:v>29.050409875</c:v>
                </c:pt>
                <c:pt idx="8">
                  <c:v>29.592801375000001</c:v>
                </c:pt>
                <c:pt idx="9">
                  <c:v>29.876537750000001</c:v>
                </c:pt>
                <c:pt idx="10">
                  <c:v>30.160274125000001</c:v>
                </c:pt>
                <c:pt idx="11">
                  <c:v>30.444010500000001</c:v>
                </c:pt>
                <c:pt idx="12">
                  <c:v>30.727746875000001</c:v>
                </c:pt>
                <c:pt idx="13">
                  <c:v>31.011483250000001</c:v>
                </c:pt>
                <c:pt idx="14">
                  <c:v>31.295219625000001</c:v>
                </c:pt>
                <c:pt idx="15">
                  <c:v>31.466258499999999</c:v>
                </c:pt>
                <c:pt idx="16">
                  <c:v>31.791075999999997</c:v>
                </c:pt>
                <c:pt idx="17">
                  <c:v>32.115893499999999</c:v>
                </c:pt>
                <c:pt idx="18">
                  <c:v>32.440711</c:v>
                </c:pt>
                <c:pt idx="19">
                  <c:v>32.765528499999995</c:v>
                </c:pt>
                <c:pt idx="20">
                  <c:v>33.169129999999996</c:v>
                </c:pt>
                <c:pt idx="21">
                  <c:v>33.441557749999994</c:v>
                </c:pt>
                <c:pt idx="22">
                  <c:v>33.521817999999996</c:v>
                </c:pt>
                <c:pt idx="23">
                  <c:v>33.792769499999999</c:v>
                </c:pt>
                <c:pt idx="24">
                  <c:v>33.874505999999997</c:v>
                </c:pt>
                <c:pt idx="25">
                  <c:v>34.143981249999996</c:v>
                </c:pt>
                <c:pt idx="26">
                  <c:v>34.227193999999997</c:v>
                </c:pt>
                <c:pt idx="27">
                  <c:v>34.602131499999999</c:v>
                </c:pt>
                <c:pt idx="28">
                  <c:v>34.977069</c:v>
                </c:pt>
                <c:pt idx="29">
                  <c:v>35.352006500000002</c:v>
                </c:pt>
                <c:pt idx="30">
                  <c:v>35.726944000000003</c:v>
                </c:pt>
                <c:pt idx="31">
                  <c:v>36.101881499999998</c:v>
                </c:pt>
                <c:pt idx="32">
                  <c:v>36.666366250000003</c:v>
                </c:pt>
                <c:pt idx="33">
                  <c:v>37.069257375000007</c:v>
                </c:pt>
                <c:pt idx="34">
                  <c:v>37.472148500000003</c:v>
                </c:pt>
                <c:pt idx="35">
                  <c:v>37.875039624999999</c:v>
                </c:pt>
                <c:pt idx="36">
                  <c:v>38.277930750000003</c:v>
                </c:pt>
                <c:pt idx="37">
                  <c:v>38.680821875000007</c:v>
                </c:pt>
                <c:pt idx="38">
                  <c:v>39.083713000000003</c:v>
                </c:pt>
                <c:pt idx="39">
                  <c:v>39.471278499999997</c:v>
                </c:pt>
                <c:pt idx="40">
                  <c:v>39.881123250000002</c:v>
                </c:pt>
                <c:pt idx="41">
                  <c:v>40.290967999999999</c:v>
                </c:pt>
                <c:pt idx="42">
                  <c:v>40.696098249999999</c:v>
                </c:pt>
                <c:pt idx="43">
                  <c:v>41.101228499999998</c:v>
                </c:pt>
                <c:pt idx="44">
                  <c:v>41.506358749999997</c:v>
                </c:pt>
                <c:pt idx="45">
                  <c:v>41.911489000000003</c:v>
                </c:pt>
                <c:pt idx="46">
                  <c:v>42.316619250000002</c:v>
                </c:pt>
                <c:pt idx="47">
                  <c:v>42.721749500000001</c:v>
                </c:pt>
                <c:pt idx="48">
                  <c:v>43.126879750000001</c:v>
                </c:pt>
                <c:pt idx="49">
                  <c:v>43.53201</c:v>
                </c:pt>
                <c:pt idx="50">
                  <c:v>43.892834999999998</c:v>
                </c:pt>
                <c:pt idx="51">
                  <c:v>43.925540250000005</c:v>
                </c:pt>
                <c:pt idx="52">
                  <c:v>44.330442500000004</c:v>
                </c:pt>
                <c:pt idx="53">
                  <c:v>44.735344750000003</c:v>
                </c:pt>
                <c:pt idx="54">
                  <c:v>45.140247000000002</c:v>
                </c:pt>
                <c:pt idx="55">
                  <c:v>45.497769375000004</c:v>
                </c:pt>
                <c:pt idx="56">
                  <c:v>45.855291749999999</c:v>
                </c:pt>
                <c:pt idx="57">
                  <c:v>46.212814125000001</c:v>
                </c:pt>
                <c:pt idx="58">
                  <c:v>46.570336499999996</c:v>
                </c:pt>
                <c:pt idx="59">
                  <c:v>46.927858874999998</c:v>
                </c:pt>
                <c:pt idx="60">
                  <c:v>47.28538125</c:v>
                </c:pt>
                <c:pt idx="61">
                  <c:v>47.642903624999995</c:v>
                </c:pt>
                <c:pt idx="62">
                  <c:v>48.000425999999997</c:v>
                </c:pt>
                <c:pt idx="63">
                  <c:v>48.000425999999997</c:v>
                </c:pt>
                <c:pt idx="64">
                  <c:v>48.000425999999997</c:v>
                </c:pt>
                <c:pt idx="65">
                  <c:v>48.000425999999997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B4-AF4F-9713-6C767DE6632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43.962806</c:v>
                </c:pt>
                <c:pt idx="1">
                  <c:v>50.567972034941199</c:v>
                </c:pt>
                <c:pt idx="2">
                  <c:v>58.165527371628528</c:v>
                </c:pt>
                <c:pt idx="3">
                  <c:v>66.904572959381113</c:v>
                </c:pt>
                <c:pt idx="4">
                  <c:v>76.956611332308199</c:v>
                </c:pt>
                <c:pt idx="5">
                  <c:v>88.518912322293531</c:v>
                </c:pt>
                <c:pt idx="6">
                  <c:v>101.81838445155549</c:v>
                </c:pt>
                <c:pt idx="7">
                  <c:v>127.26990860334027</c:v>
                </c:pt>
                <c:pt idx="8">
                  <c:v>144.96809990434483</c:v>
                </c:pt>
                <c:pt idx="9">
                  <c:v>165.12740694562387</c:v>
                </c:pt>
                <c:pt idx="10">
                  <c:v>188.0900732131928</c:v>
                </c:pt>
                <c:pt idx="11">
                  <c:v>214.24593467390949</c:v>
                </c:pt>
                <c:pt idx="12">
                  <c:v>250.28418220891425</c:v>
                </c:pt>
                <c:pt idx="13">
                  <c:v>273.97397335672343</c:v>
                </c:pt>
                <c:pt idx="14">
                  <c:v>307.58086366850279</c:v>
                </c:pt>
                <c:pt idx="15">
                  <c:v>345.31012758603151</c:v>
                </c:pt>
                <c:pt idx="16">
                  <c:v>387.6674341547855</c:v>
                </c:pt>
                <c:pt idx="17">
                  <c:v>454.13387076370037</c:v>
                </c:pt>
                <c:pt idx="18">
                  <c:v>507.98102722795943</c:v>
                </c:pt>
                <c:pt idx="19">
                  <c:v>568.21290072380793</c:v>
                </c:pt>
                <c:pt idx="20">
                  <c:v>635.58653422714497</c:v>
                </c:pt>
                <c:pt idx="21">
                  <c:v>710.9487341387071</c:v>
                </c:pt>
                <c:pt idx="22">
                  <c:v>766.85818023798458</c:v>
                </c:pt>
                <c:pt idx="23">
                  <c:v>854.23661472964625</c:v>
                </c:pt>
                <c:pt idx="24">
                  <c:v>951.57124583101847</c:v>
                </c:pt>
                <c:pt idx="25">
                  <c:v>1059.996516514303</c:v>
                </c:pt>
                <c:pt idx="26">
                  <c:v>1180.776132050114</c:v>
                </c:pt>
                <c:pt idx="27">
                  <c:v>1315.317788594273</c:v>
                </c:pt>
                <c:pt idx="28">
                  <c:v>1500.1733803145512</c:v>
                </c:pt>
                <c:pt idx="29">
                  <c:v>1666.3582285457942</c:v>
                </c:pt>
                <c:pt idx="30">
                  <c:v>1850.9525514044635</c:v>
                </c:pt>
                <c:pt idx="31">
                  <c:v>2055.9956969999998</c:v>
                </c:pt>
                <c:pt idx="32">
                  <c:v>2267.7300179113608</c:v>
                </c:pt>
                <c:pt idx="33">
                  <c:v>2501.269551118256</c:v>
                </c:pt>
                <c:pt idx="34">
                  <c:v>2758.8598809983496</c:v>
                </c:pt>
                <c:pt idx="35">
                  <c:v>3042.9778508195536</c:v>
                </c:pt>
                <c:pt idx="36">
                  <c:v>3356.3553786673638</c:v>
                </c:pt>
                <c:pt idx="37">
                  <c:v>3702.0057260276581</c:v>
                </c:pt>
                <c:pt idx="38">
                  <c:v>4083.2524716089679</c:v>
                </c:pt>
                <c:pt idx="39">
                  <c:v>4503.761469</c:v>
                </c:pt>
                <c:pt idx="40">
                  <c:v>4969.0935231106378</c:v>
                </c:pt>
                <c:pt idx="41">
                  <c:v>5305.158306937722</c:v>
                </c:pt>
                <c:pt idx="42">
                  <c:v>5843.2970316079891</c:v>
                </c:pt>
                <c:pt idx="43">
                  <c:v>6436.0228713528495</c:v>
                </c:pt>
                <c:pt idx="44">
                  <c:v>7088.8729729999995</c:v>
                </c:pt>
                <c:pt idx="45">
                  <c:v>7858.5378533865241</c:v>
                </c:pt>
                <c:pt idx="46">
                  <c:v>8711.768066422781</c:v>
                </c:pt>
                <c:pt idx="47">
                  <c:v>9657.6366060816308</c:v>
                </c:pt>
                <c:pt idx="48">
                  <c:v>10706.201554494093</c:v>
                </c:pt>
                <c:pt idx="49">
                  <c:v>11868.613036575805</c:v>
                </c:pt>
                <c:pt idx="50">
                  <c:v>13157.2317871082</c:v>
                </c:pt>
                <c:pt idx="51">
                  <c:v>14585.760591082082</c:v>
                </c:pt>
                <c:pt idx="52">
                  <c:v>17952.375905507401</c:v>
                </c:pt>
                <c:pt idx="53">
                  <c:v>19931.970269274359</c:v>
                </c:pt>
                <c:pt idx="54">
                  <c:v>22129.852945724015</c:v>
                </c:pt>
                <c:pt idx="55">
                  <c:v>24570.09441531737</c:v>
                </c:pt>
                <c:pt idx="56">
                  <c:v>27279.419391454034</c:v>
                </c:pt>
                <c:pt idx="57">
                  <c:v>30287.499500649545</c:v>
                </c:pt>
                <c:pt idx="58">
                  <c:v>33627.278236325808</c:v>
                </c:pt>
                <c:pt idx="59">
                  <c:v>37335.331745000003</c:v>
                </c:pt>
                <c:pt idx="60">
                  <c:v>37335.331745000003</c:v>
                </c:pt>
                <c:pt idx="61">
                  <c:v>37335.331745000003</c:v>
                </c:pt>
                <c:pt idx="62">
                  <c:v>37335.331745000003</c:v>
                </c:pt>
                <c:pt idx="63">
                  <c:v>37335.331745000003</c:v>
                </c:pt>
                <c:pt idx="64">
                  <c:v>37335.331745000003</c:v>
                </c:pt>
                <c:pt idx="65">
                  <c:v>37335.331745000003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22.835602999999999</c:v>
                </c:pt>
                <c:pt idx="1">
                  <c:v>23.143514249999999</c:v>
                </c:pt>
                <c:pt idx="2">
                  <c:v>23.451425499999999</c:v>
                </c:pt>
                <c:pt idx="3">
                  <c:v>23.759336749999999</c:v>
                </c:pt>
                <c:pt idx="4">
                  <c:v>24.067247999999999</c:v>
                </c:pt>
                <c:pt idx="5">
                  <c:v>24.375159249999999</c:v>
                </c:pt>
                <c:pt idx="6">
                  <c:v>24.683070499999999</c:v>
                </c:pt>
                <c:pt idx="7">
                  <c:v>25.191645125000001</c:v>
                </c:pt>
                <c:pt idx="8">
                  <c:v>25.5335675</c:v>
                </c:pt>
                <c:pt idx="9">
                  <c:v>25.875489875</c:v>
                </c:pt>
                <c:pt idx="10">
                  <c:v>26.217412250000002</c:v>
                </c:pt>
                <c:pt idx="11">
                  <c:v>26.559334625000002</c:v>
                </c:pt>
                <c:pt idx="12">
                  <c:v>26.972750999999999</c:v>
                </c:pt>
                <c:pt idx="13">
                  <c:v>27.244900874999999</c:v>
                </c:pt>
                <c:pt idx="14">
                  <c:v>27.588544750000001</c:v>
                </c:pt>
                <c:pt idx="15">
                  <c:v>27.932188625000002</c:v>
                </c:pt>
                <c:pt idx="16">
                  <c:v>28.2758325</c:v>
                </c:pt>
                <c:pt idx="17">
                  <c:v>28.75812925</c:v>
                </c:pt>
                <c:pt idx="18">
                  <c:v>29.115450375000002</c:v>
                </c:pt>
                <c:pt idx="19">
                  <c:v>29.4727715</c:v>
                </c:pt>
                <c:pt idx="20">
                  <c:v>29.830092624999999</c:v>
                </c:pt>
                <c:pt idx="21">
                  <c:v>30.187413750000001</c:v>
                </c:pt>
                <c:pt idx="22">
                  <c:v>30.4274545</c:v>
                </c:pt>
                <c:pt idx="23">
                  <c:v>30.80470875</c:v>
                </c:pt>
                <c:pt idx="24">
                  <c:v>31.181963000000003</c:v>
                </c:pt>
                <c:pt idx="25">
                  <c:v>31.559217250000003</c:v>
                </c:pt>
                <c:pt idx="26">
                  <c:v>31.936471500000003</c:v>
                </c:pt>
                <c:pt idx="27">
                  <c:v>32.313725750000003</c:v>
                </c:pt>
                <c:pt idx="28">
                  <c:v>32.783295875</c:v>
                </c:pt>
                <c:pt idx="29">
                  <c:v>33.17463025</c:v>
                </c:pt>
                <c:pt idx="30">
                  <c:v>33.565964624999999</c:v>
                </c:pt>
                <c:pt idx="31">
                  <c:v>33.957298999999999</c:v>
                </c:pt>
                <c:pt idx="32">
                  <c:v>34.330705999999999</c:v>
                </c:pt>
                <c:pt idx="33">
                  <c:v>34.704113</c:v>
                </c:pt>
                <c:pt idx="34">
                  <c:v>35.07752</c:v>
                </c:pt>
                <c:pt idx="35">
                  <c:v>35.450927</c:v>
                </c:pt>
                <c:pt idx="36">
                  <c:v>35.824334</c:v>
                </c:pt>
                <c:pt idx="37">
                  <c:v>36.197741000000001</c:v>
                </c:pt>
                <c:pt idx="38">
                  <c:v>36.571148000000001</c:v>
                </c:pt>
                <c:pt idx="39">
                  <c:v>36.944555000000001</c:v>
                </c:pt>
                <c:pt idx="40">
                  <c:v>37.285361000000002</c:v>
                </c:pt>
                <c:pt idx="41">
                  <c:v>37.504022499999998</c:v>
                </c:pt>
                <c:pt idx="42">
                  <c:v>37.868237000000001</c:v>
                </c:pt>
                <c:pt idx="43">
                  <c:v>38.232451499999996</c:v>
                </c:pt>
                <c:pt idx="44">
                  <c:v>38.596665999999999</c:v>
                </c:pt>
                <c:pt idx="45">
                  <c:v>38.951287000000001</c:v>
                </c:pt>
                <c:pt idx="46">
                  <c:v>39.305908000000002</c:v>
                </c:pt>
                <c:pt idx="47">
                  <c:v>39.660528999999997</c:v>
                </c:pt>
                <c:pt idx="48">
                  <c:v>40.015149999999998</c:v>
                </c:pt>
                <c:pt idx="49">
                  <c:v>40.369771</c:v>
                </c:pt>
                <c:pt idx="50">
                  <c:v>40.724391999999995</c:v>
                </c:pt>
                <c:pt idx="51">
                  <c:v>41.079012999999996</c:v>
                </c:pt>
                <c:pt idx="52">
                  <c:v>41.836789124999996</c:v>
                </c:pt>
                <c:pt idx="53">
                  <c:v>42.239944250000001</c:v>
                </c:pt>
                <c:pt idx="54">
                  <c:v>42.643099374999998</c:v>
                </c:pt>
                <c:pt idx="55">
                  <c:v>43.046254500000003</c:v>
                </c:pt>
                <c:pt idx="56">
                  <c:v>43.449409625000001</c:v>
                </c:pt>
                <c:pt idx="57">
                  <c:v>43.852564749999999</c:v>
                </c:pt>
                <c:pt idx="58">
                  <c:v>44.255719875000004</c:v>
                </c:pt>
                <c:pt idx="59">
                  <c:v>44.658875000000002</c:v>
                </c:pt>
                <c:pt idx="60">
                  <c:v>44.658875000000002</c:v>
                </c:pt>
                <c:pt idx="61">
                  <c:v>44.658875000000002</c:v>
                </c:pt>
                <c:pt idx="62">
                  <c:v>44.658875000000002</c:v>
                </c:pt>
                <c:pt idx="63">
                  <c:v>44.658875000000002</c:v>
                </c:pt>
                <c:pt idx="64">
                  <c:v>44.658875000000002</c:v>
                </c:pt>
                <c:pt idx="65">
                  <c:v>44.658875000000002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B4-AF4F-9713-6C767DE6632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38304.73588</c:v>
                </c:pt>
                <c:pt idx="1">
                  <c:v>17408.498577999999</c:v>
                </c:pt>
                <c:pt idx="2">
                  <c:v>7901.5901020000001</c:v>
                </c:pt>
                <c:pt idx="3">
                  <c:v>3634.7799890000001</c:v>
                </c:pt>
                <c:pt idx="4">
                  <c:v>1584.5606700000001</c:v>
                </c:pt>
                <c:pt idx="5">
                  <c:v>662.90571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44.183745000000002</c:v>
                </c:pt>
                <c:pt idx="1">
                  <c:v>40.904646</c:v>
                </c:pt>
                <c:pt idx="2">
                  <c:v>37.802204000000003</c:v>
                </c:pt>
                <c:pt idx="3">
                  <c:v>34.597838000000003</c:v>
                </c:pt>
                <c:pt idx="4">
                  <c:v>31.273477</c:v>
                </c:pt>
                <c:pt idx="5">
                  <c:v>28.170653000000001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B4-AF4F-9713-6C767DE6632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Plots!$AE$11:$AE$16</c:f>
              <c:numCache>
                <c:formatCode>General</c:formatCode>
                <c:ptCount val="6"/>
                <c:pt idx="0">
                  <c:v>22866.800890999999</c:v>
                </c:pt>
                <c:pt idx="1">
                  <c:v>10771.789441000001</c:v>
                </c:pt>
                <c:pt idx="2">
                  <c:v>4955.5914849999999</c:v>
                </c:pt>
                <c:pt idx="3">
                  <c:v>2237.7689999999998</c:v>
                </c:pt>
                <c:pt idx="4">
                  <c:v>940.91508499999998</c:v>
                </c:pt>
                <c:pt idx="5">
                  <c:v>378.49657999999999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41.780306000000003</c:v>
                </c:pt>
                <c:pt idx="1">
                  <c:v>39.110714999999999</c:v>
                </c:pt>
                <c:pt idx="2">
                  <c:v>36.069777999999999</c:v>
                </c:pt>
                <c:pt idx="3">
                  <c:v>32.866340000000001</c:v>
                </c:pt>
                <c:pt idx="4">
                  <c:v>29.691168999999999</c:v>
                </c:pt>
                <c:pt idx="5">
                  <c:v>26.695447999999999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B4-AF4F-9713-6C767DE6632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Plots!$AE$17:$AE$22</c:f>
              <c:numCache>
                <c:formatCode>General</c:formatCode>
                <c:ptCount val="6"/>
                <c:pt idx="0">
                  <c:v>16222.465534000001</c:v>
                </c:pt>
                <c:pt idx="1">
                  <c:v>7812.613233</c:v>
                </c:pt>
                <c:pt idx="2">
                  <c:v>3571.0222090000002</c:v>
                </c:pt>
                <c:pt idx="3">
                  <c:v>1576.536079</c:v>
                </c:pt>
                <c:pt idx="4">
                  <c:v>645.22062600000004</c:v>
                </c:pt>
                <c:pt idx="5">
                  <c:v>248.19057900000001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40.253565999999999</c:v>
                </c:pt>
                <c:pt idx="1">
                  <c:v>37.804363000000002</c:v>
                </c:pt>
                <c:pt idx="2">
                  <c:v>34.772258999999998</c:v>
                </c:pt>
                <c:pt idx="3">
                  <c:v>31.625048</c:v>
                </c:pt>
                <c:pt idx="4">
                  <c:v>28.584142</c:v>
                </c:pt>
                <c:pt idx="5">
                  <c:v>25.683899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B4-AF4F-9713-6C767DE6632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Plots!$AE$23:$AE$28</c:f>
              <c:numCache>
                <c:formatCode>General</c:formatCode>
                <c:ptCount val="6"/>
                <c:pt idx="0">
                  <c:v>9914.7849069999993</c:v>
                </c:pt>
                <c:pt idx="1">
                  <c:v>4854.7833700000001</c:v>
                </c:pt>
                <c:pt idx="2">
                  <c:v>2187.4691459999999</c:v>
                </c:pt>
                <c:pt idx="3">
                  <c:v>944.25697400000001</c:v>
                </c:pt>
                <c:pt idx="4">
                  <c:v>371.956659</c:v>
                </c:pt>
                <c:pt idx="5">
                  <c:v>135.05694299999999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37.511679999999998</c:v>
                </c:pt>
                <c:pt idx="1">
                  <c:v>35.562705999999999</c:v>
                </c:pt>
                <c:pt idx="2">
                  <c:v>32.836314999999999</c:v>
                </c:pt>
                <c:pt idx="3">
                  <c:v>29.941697999999999</c:v>
                </c:pt>
                <c:pt idx="4">
                  <c:v>27.050096</c:v>
                </c:pt>
                <c:pt idx="5">
                  <c:v>24.30301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B4-AF4F-9713-6C767DE6632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Plots!$AE$29:$AE$34</c:f>
              <c:numCache>
                <c:formatCode>General</c:formatCode>
                <c:ptCount val="6"/>
                <c:pt idx="0">
                  <c:v>6876.4122029999999</c:v>
                </c:pt>
                <c:pt idx="1">
                  <c:v>3391.7295009999998</c:v>
                </c:pt>
                <c:pt idx="2">
                  <c:v>1512.7174359999999</c:v>
                </c:pt>
                <c:pt idx="3">
                  <c:v>648.02028700000005</c:v>
                </c:pt>
                <c:pt idx="4">
                  <c:v>247.76823200000001</c:v>
                </c:pt>
                <c:pt idx="5">
                  <c:v>87.031122999999994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35.394598000000002</c:v>
                </c:pt>
                <c:pt idx="1">
                  <c:v>33.836973</c:v>
                </c:pt>
                <c:pt idx="2">
                  <c:v>31.438275999999998</c:v>
                </c:pt>
                <c:pt idx="3">
                  <c:v>28.781293000000002</c:v>
                </c:pt>
                <c:pt idx="4">
                  <c:v>25.976489999999998</c:v>
                </c:pt>
                <c:pt idx="5">
                  <c:v>23.393138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B4-AF4F-9713-6C767DE6632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Plots!$AE$35:$AE$40</c:f>
              <c:numCache>
                <c:formatCode>General</c:formatCode>
                <c:ptCount val="6"/>
                <c:pt idx="0">
                  <c:v>4042.1105050000001</c:v>
                </c:pt>
                <c:pt idx="1">
                  <c:v>1996.4724510000001</c:v>
                </c:pt>
                <c:pt idx="2">
                  <c:v>884.36855500000001</c:v>
                </c:pt>
                <c:pt idx="3">
                  <c:v>370.12894799999998</c:v>
                </c:pt>
                <c:pt idx="4">
                  <c:v>134.93706299999999</c:v>
                </c:pt>
                <c:pt idx="5">
                  <c:v>44.731884000000001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32.641888000000002</c:v>
                </c:pt>
                <c:pt idx="1">
                  <c:v>31.495961999999999</c:v>
                </c:pt>
                <c:pt idx="2">
                  <c:v>29.546612</c:v>
                </c:pt>
                <c:pt idx="3">
                  <c:v>27.143796999999999</c:v>
                </c:pt>
                <c:pt idx="4">
                  <c:v>24.514802</c:v>
                </c:pt>
                <c:pt idx="5">
                  <c:v>22.250467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7B4-AF4F-9713-6C767DE6632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>
              <a:prstDash val="solid"/>
            </a:ln>
          </c:spPr>
          <c:marker>
            <c:symbol val="square"/>
            <c:size val="5"/>
            <c:spPr>
              <a:ln>
                <a:prstDash val="solid"/>
              </a:ln>
            </c:spPr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37335.331745000003</c:v>
                </c:pt>
                <c:pt idx="1">
                  <c:v>16169.389995</c:v>
                </c:pt>
                <c:pt idx="2">
                  <c:v>7088.8729729999995</c:v>
                </c:pt>
                <c:pt idx="3">
                  <c:v>3272.6553450000001</c:v>
                </c:pt>
                <c:pt idx="4">
                  <c:v>1457.4490129999999</c:v>
                </c:pt>
                <c:pt idx="5">
                  <c:v>614.67517099999998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44.658875000000002</c:v>
                </c:pt>
                <c:pt idx="1">
                  <c:v>41.433633999999998</c:v>
                </c:pt>
                <c:pt idx="2">
                  <c:v>38.596665999999999</c:v>
                </c:pt>
                <c:pt idx="3">
                  <c:v>35.682949999999998</c:v>
                </c:pt>
                <c:pt idx="4">
                  <c:v>32.479301999999997</c:v>
                </c:pt>
                <c:pt idx="5">
                  <c:v>29.290873999999999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7B4-AF4F-9713-6C767DE6632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Plots!$AV$11:$AV$16</c:f>
              <c:numCache>
                <c:formatCode>General</c:formatCode>
                <c:ptCount val="6"/>
                <c:pt idx="0">
                  <c:v>21742.017367</c:v>
                </c:pt>
                <c:pt idx="1">
                  <c:v>9889.8498419999996</c:v>
                </c:pt>
                <c:pt idx="2">
                  <c:v>4503.761469</c:v>
                </c:pt>
                <c:pt idx="3">
                  <c:v>2055.9956969999998</c:v>
                </c:pt>
                <c:pt idx="4">
                  <c:v>887.17006100000003</c:v>
                </c:pt>
                <c:pt idx="5">
                  <c:v>361.96787799999998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42.114660999999998</c:v>
                </c:pt>
                <c:pt idx="1">
                  <c:v>39.671002999999999</c:v>
                </c:pt>
                <c:pt idx="2">
                  <c:v>36.944555000000001</c:v>
                </c:pt>
                <c:pt idx="3">
                  <c:v>33.957298999999999</c:v>
                </c:pt>
                <c:pt idx="4">
                  <c:v>30.826623999999999</c:v>
                </c:pt>
                <c:pt idx="5">
                  <c:v>27.766836999999999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7B4-AF4F-9713-6C767DE6632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Plots!$AV$17:$AV$22</c:f>
              <c:numCache>
                <c:formatCode>General</c:formatCode>
                <c:ptCount val="6"/>
                <c:pt idx="0">
                  <c:v>15124.946438000001</c:v>
                </c:pt>
                <c:pt idx="1">
                  <c:v>7140.2351490000001</c:v>
                </c:pt>
                <c:pt idx="2">
                  <c:v>3272.9043259999999</c:v>
                </c:pt>
                <c:pt idx="3">
                  <c:v>1465.18958</c:v>
                </c:pt>
                <c:pt idx="4">
                  <c:v>618.00046099999997</c:v>
                </c:pt>
                <c:pt idx="5">
                  <c:v>242.984093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40.529834999999999</c:v>
                </c:pt>
                <c:pt idx="1">
                  <c:v>38.378675000000001</c:v>
                </c:pt>
                <c:pt idx="2">
                  <c:v>35.674128000000003</c:v>
                </c:pt>
                <c:pt idx="3">
                  <c:v>32.690980000000003</c:v>
                </c:pt>
                <c:pt idx="4">
                  <c:v>29.672946</c:v>
                </c:pt>
                <c:pt idx="5">
                  <c:v>26.698031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B4-AF4F-9713-6C767DE6632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Plots!$AV$23:$AV$28</c:f>
              <c:numCache>
                <c:formatCode>General</c:formatCode>
                <c:ptCount val="6"/>
                <c:pt idx="0">
                  <c:v>9121.1065859999999</c:v>
                </c:pt>
                <c:pt idx="1">
                  <c:v>4462.6628760000003</c:v>
                </c:pt>
                <c:pt idx="2">
                  <c:v>2036.13986</c:v>
                </c:pt>
                <c:pt idx="3">
                  <c:v>889.53999799999997</c:v>
                </c:pt>
                <c:pt idx="4">
                  <c:v>362.95827200000002</c:v>
                </c:pt>
                <c:pt idx="5">
                  <c:v>134.708369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37.722917000000002</c:v>
                </c:pt>
                <c:pt idx="1">
                  <c:v>36.065643999999999</c:v>
                </c:pt>
                <c:pt idx="2">
                  <c:v>33.659092999999999</c:v>
                </c:pt>
                <c:pt idx="3">
                  <c:v>30.902056000000002</c:v>
                </c:pt>
                <c:pt idx="4">
                  <c:v>28.043486999999999</c:v>
                </c:pt>
                <c:pt idx="5">
                  <c:v>25.188191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7B4-AF4F-9713-6C767DE6632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Plots!$AV$29:$AV$34</c:f>
              <c:numCache>
                <c:formatCode>General</c:formatCode>
                <c:ptCount val="6"/>
                <c:pt idx="0">
                  <c:v>6376.2760319999998</c:v>
                </c:pt>
                <c:pt idx="1">
                  <c:v>3145.8406209999998</c:v>
                </c:pt>
                <c:pt idx="2">
                  <c:v>1421.527396</c:v>
                </c:pt>
                <c:pt idx="3">
                  <c:v>615.82786399999998</c:v>
                </c:pt>
                <c:pt idx="4">
                  <c:v>244.03903800000001</c:v>
                </c:pt>
                <c:pt idx="5">
                  <c:v>86.116344999999995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35.558432000000003</c:v>
                </c:pt>
                <c:pt idx="1">
                  <c:v>34.241104999999997</c:v>
                </c:pt>
                <c:pt idx="2">
                  <c:v>32.157915000000003</c:v>
                </c:pt>
                <c:pt idx="3">
                  <c:v>29.650407999999999</c:v>
                </c:pt>
                <c:pt idx="4">
                  <c:v>26.901257000000001</c:v>
                </c:pt>
                <c:pt idx="5">
                  <c:v>24.165877999999999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B4-AF4F-9713-6C767DE6632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Plots!$AV$35:$AV$40</c:f>
              <c:numCache>
                <c:formatCode>General</c:formatCode>
                <c:ptCount val="6"/>
                <c:pt idx="0">
                  <c:v>3795.024668</c:v>
                </c:pt>
                <c:pt idx="1">
                  <c:v>1884.4878200000001</c:v>
                </c:pt>
                <c:pt idx="2">
                  <c:v>841.71151899999995</c:v>
                </c:pt>
                <c:pt idx="3">
                  <c:v>358.36962999999997</c:v>
                </c:pt>
                <c:pt idx="4">
                  <c:v>134.71205699999999</c:v>
                </c:pt>
                <c:pt idx="5">
                  <c:v>43.962806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32.754351999999997</c:v>
                </c:pt>
                <c:pt idx="1">
                  <c:v>31.786483</c:v>
                </c:pt>
                <c:pt idx="2">
                  <c:v>30.097158</c:v>
                </c:pt>
                <c:pt idx="3">
                  <c:v>27.880184</c:v>
                </c:pt>
                <c:pt idx="4">
                  <c:v>25.298893</c:v>
                </c:pt>
                <c:pt idx="5">
                  <c:v>22.835602999999999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7B4-AF4F-9713-6C767DE66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.5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91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 x14ac:dyDescent="0.2"/>
  <cols>
    <col min="1" max="1" width="10.6640625" customWidth="1"/>
    <col min="2" max="2" width="15.1640625" style="26" customWidth="1"/>
    <col min="3" max="3" width="13" style="24" bestFit="1" customWidth="1"/>
    <col min="4" max="4" width="12.83203125" style="24" bestFit="1" customWidth="1"/>
    <col min="5" max="6" width="11" style="24" bestFit="1" customWidth="1"/>
    <col min="7" max="7" width="12.83203125" style="24" bestFit="1" customWidth="1"/>
    <col min="8" max="8" width="11" style="24" bestFit="1" customWidth="1"/>
    <col min="9" max="9" width="12.83203125" style="24" bestFit="1" customWidth="1"/>
    <col min="10" max="10" width="11" style="24" bestFit="1" customWidth="1"/>
    <col min="11" max="11" width="12.83203125" style="24" bestFit="1" customWidth="1"/>
    <col min="12" max="25" width="11" style="24" bestFit="1" customWidth="1"/>
    <col min="26" max="38" width="10.83203125" style="24" customWidth="1"/>
    <col min="39" max="39" width="10.83203125" style="23" customWidth="1"/>
    <col min="40" max="16384" width="10.83203125" style="23"/>
  </cols>
  <sheetData>
    <row r="1" spans="1:38" x14ac:dyDescent="0.2">
      <c r="A1" s="72" t="s">
        <v>0</v>
      </c>
      <c r="B1" s="162" t="s">
        <v>1</v>
      </c>
    </row>
    <row r="2" spans="1:38" x14ac:dyDescent="0.2">
      <c r="A2" s="72" t="s">
        <v>2</v>
      </c>
      <c r="B2" s="162" t="s">
        <v>3</v>
      </c>
    </row>
    <row r="3" spans="1:38" x14ac:dyDescent="0.2">
      <c r="A3" s="72" t="s">
        <v>4</v>
      </c>
      <c r="B3" s="162"/>
    </row>
    <row r="4" spans="1:38" ht="17" customHeight="1" thickBot="1" x14ac:dyDescent="0.25">
      <c r="A4" s="72" t="s">
        <v>5</v>
      </c>
      <c r="B4" s="162"/>
    </row>
    <row r="5" spans="1:38" x14ac:dyDescent="0.2">
      <c r="B5" s="185" t="s">
        <v>6</v>
      </c>
      <c r="C5" s="204" t="str">
        <f>CONCATENATE("BD-rates Over ", B3)</f>
        <v xml:space="preserve">BD-rates Over </v>
      </c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  <c r="T5" s="205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">
      <c r="B6" s="186"/>
      <c r="C6" s="181" t="s">
        <v>7</v>
      </c>
      <c r="D6" s="182"/>
      <c r="E6" s="182"/>
      <c r="F6" s="182"/>
      <c r="G6" s="182"/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">
      <c r="B7" s="186"/>
      <c r="C7" s="27"/>
      <c r="D7" s="27"/>
      <c r="E7" s="167" t="s">
        <v>8</v>
      </c>
      <c r="F7" s="182"/>
      <c r="G7" s="182"/>
      <c r="H7" s="182"/>
      <c r="I7" s="168"/>
      <c r="J7" s="27"/>
      <c r="K7" s="27"/>
      <c r="L7" s="27"/>
      <c r="M7" s="27"/>
      <c r="N7" s="27"/>
      <c r="O7" s="27"/>
      <c r="P7" s="181" t="s">
        <v>9</v>
      </c>
      <c r="Q7" s="182"/>
      <c r="R7" s="182"/>
      <c r="S7" s="182"/>
      <c r="T7" s="18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ht="17" customHeight="1" thickBot="1" x14ac:dyDescent="0.25">
      <c r="B8" s="187"/>
      <c r="C8" s="28"/>
      <c r="D8" s="28" t="s">
        <v>10</v>
      </c>
      <c r="E8" s="28" t="str">
        <f>BoxingPractice!C46</f>
        <v>Y</v>
      </c>
      <c r="F8" s="28" t="str">
        <f>BoxingPractice!D46</f>
        <v>U</v>
      </c>
      <c r="G8" s="28" t="str">
        <f>BoxingPractice!E46</f>
        <v>V</v>
      </c>
      <c r="H8" s="28" t="str">
        <f>BoxingPractice!F46</f>
        <v>YUV</v>
      </c>
      <c r="I8" s="28" t="s">
        <v>11</v>
      </c>
      <c r="J8" s="28" t="str">
        <f>BoxingPractice!G46</f>
        <v>SSIM_Y</v>
      </c>
      <c r="K8" s="28" t="str">
        <f>BoxingPractice!H46</f>
        <v>MS-SSIM</v>
      </c>
      <c r="L8" s="28" t="str">
        <f>BoxingPractice!I46</f>
        <v>VMAF</v>
      </c>
      <c r="M8" s="28" t="str">
        <f>BoxingPractice!J46</f>
        <v>nVMAF</v>
      </c>
      <c r="N8" s="28" t="str">
        <f>BoxingPractice!K46</f>
        <v>PSNR-HVS</v>
      </c>
      <c r="O8" s="28" t="str">
        <f>BoxingPractice!L46</f>
        <v>DE-2K</v>
      </c>
      <c r="P8" s="28" t="str">
        <f>BoxingPractice!M46</f>
        <v>Y</v>
      </c>
      <c r="Q8" s="28" t="str">
        <f>BoxingPractice!N46</f>
        <v>U</v>
      </c>
      <c r="R8" s="28" t="str">
        <f>BoxingPractice!O46</f>
        <v>V</v>
      </c>
      <c r="S8" s="28" t="str">
        <f>BoxingPractice!P46</f>
        <v>YUV</v>
      </c>
      <c r="T8" s="63" t="s">
        <v>11</v>
      </c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">
      <c r="B9" s="197" t="s">
        <v>12</v>
      </c>
      <c r="C9" s="103" t="s">
        <v>13</v>
      </c>
      <c r="D9" s="44">
        <f ca="1">'Summary (Full)'!F29</f>
        <v>-0.23377888509846295</v>
      </c>
      <c r="E9" s="172">
        <f ca="1">'Summary (Full)'!G29</f>
        <v>-0.29996419769896004</v>
      </c>
      <c r="F9" s="172" t="e">
        <f ca="1">'Summary (Full)'!H29</f>
        <v>#N/A</v>
      </c>
      <c r="G9" s="172" t="e">
        <f ca="1">'Summary (Full)'!I29</f>
        <v>#N/A</v>
      </c>
      <c r="H9" s="172">
        <f ca="1">'Summary (Full)'!J29</f>
        <v>-0.30964211065461117</v>
      </c>
      <c r="I9" s="172" t="e">
        <f ca="1">'Summary (Full)'!K29</f>
        <v>#N/A</v>
      </c>
      <c r="J9" s="172" t="e">
        <f ca="1">'Summary (Full)'!L29</f>
        <v>#N/A</v>
      </c>
      <c r="K9" s="172" t="e">
        <f ca="1">'Summary (Full)'!M29</f>
        <v>#N/A</v>
      </c>
      <c r="L9" s="172" t="e">
        <f ca="1">'Summary (Full)'!N29</f>
        <v>#N/A</v>
      </c>
      <c r="M9" s="172" t="e">
        <f ca="1">'Summary (Full)'!O29</f>
        <v>#N/A</v>
      </c>
      <c r="N9" s="172" t="e">
        <f ca="1">'Summary (Full)'!P29</f>
        <v>#N/A</v>
      </c>
      <c r="O9" s="172" t="e">
        <f ca="1">'Summary (Full)'!Q29</f>
        <v>#N/A</v>
      </c>
      <c r="P9" s="172">
        <f ca="1">'Summary (Full)'!R29</f>
        <v>-0.30052134706023281</v>
      </c>
      <c r="Q9" s="172" t="e">
        <f ca="1">'Summary (Full)'!S29</f>
        <v>#N/A</v>
      </c>
      <c r="R9" s="172" t="e">
        <f ca="1">'Summary (Full)'!T29</f>
        <v>#N/A</v>
      </c>
      <c r="S9" s="172">
        <f ca="1">'Summary (Full)'!U29</f>
        <v>-0.31158616610790202</v>
      </c>
      <c r="T9" s="188" t="e">
        <f ca="1">'Summary (Full)'!V29</f>
        <v>#N/A</v>
      </c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">
      <c r="B10" s="198"/>
      <c r="C10" s="103" t="s">
        <v>14</v>
      </c>
      <c r="D10" s="17">
        <f ca="1">'Summary (Full)'!F30</f>
        <v>-0.29069984670820248</v>
      </c>
      <c r="E10" s="164"/>
      <c r="F10" s="164"/>
      <c r="G10" s="164"/>
      <c r="H10" s="164"/>
      <c r="I10" s="164"/>
      <c r="J10" s="164"/>
      <c r="K10" s="164"/>
      <c r="L10" s="164"/>
      <c r="M10" s="164"/>
      <c r="N10" s="164"/>
      <c r="O10" s="164"/>
      <c r="P10" s="164"/>
      <c r="Q10" s="164"/>
      <c r="R10" s="164"/>
      <c r="S10" s="164"/>
      <c r="T10" s="170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ht="17" customHeight="1" thickBot="1" x14ac:dyDescent="0.25">
      <c r="B11" s="199"/>
      <c r="C11" s="104" t="s">
        <v>15</v>
      </c>
      <c r="D11" s="47">
        <f ca="1">'Summary (Full)'!F31</f>
        <v>-0.38181785305408728</v>
      </c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71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">
      <c r="D12" s="5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4" spans="1:38" ht="17" customHeight="1" thickBot="1" x14ac:dyDescent="0.25"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">
      <c r="B15" s="185" t="s">
        <v>6</v>
      </c>
      <c r="C15" s="173" t="str">
        <f>CONCATENATE("BD-rates Over ", B3)</f>
        <v xml:space="preserve">BD-rates Over </v>
      </c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">
      <c r="B16" s="186"/>
      <c r="C16" s="40"/>
      <c r="D16" s="167" t="s">
        <v>16</v>
      </c>
      <c r="E16" s="168"/>
      <c r="F16" s="167" t="s">
        <v>17</v>
      </c>
      <c r="G16" s="168"/>
      <c r="H16" s="167" t="s">
        <v>18</v>
      </c>
      <c r="I16" s="168"/>
      <c r="J16" s="167" t="s">
        <v>19</v>
      </c>
      <c r="K16" s="168"/>
      <c r="L16" s="167" t="s">
        <v>20</v>
      </c>
      <c r="M16" s="168"/>
      <c r="N16" s="167" t="s">
        <v>21</v>
      </c>
      <c r="O16" s="168"/>
      <c r="P16" s="181" t="s">
        <v>22</v>
      </c>
      <c r="Q16" s="182"/>
      <c r="R16" s="182"/>
      <c r="S16" s="182"/>
      <c r="T16" s="182"/>
      <c r="U16" s="183"/>
      <c r="V16" s="167" t="s">
        <v>23</v>
      </c>
      <c r="W16" s="168"/>
      <c r="X16" s="167" t="s">
        <v>24</v>
      </c>
      <c r="Y16" s="168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2:38" x14ac:dyDescent="0.2">
      <c r="B17" s="186"/>
      <c r="C17" s="27"/>
      <c r="D17" s="167" t="s">
        <v>25</v>
      </c>
      <c r="E17" s="168"/>
      <c r="F17" s="167" t="s">
        <v>26</v>
      </c>
      <c r="G17" s="168"/>
      <c r="H17" s="167" t="s">
        <v>27</v>
      </c>
      <c r="I17" s="168"/>
      <c r="J17" s="167" t="s">
        <v>28</v>
      </c>
      <c r="K17" s="168"/>
      <c r="L17" s="167" t="s">
        <v>29</v>
      </c>
      <c r="M17" s="168"/>
      <c r="N17" s="167" t="s">
        <v>30</v>
      </c>
      <c r="O17" s="168"/>
      <c r="P17" s="181" t="s">
        <v>9</v>
      </c>
      <c r="Q17" s="182"/>
      <c r="R17" s="182"/>
      <c r="S17" s="182"/>
      <c r="T17" s="182"/>
      <c r="U17" s="183"/>
      <c r="V17" s="167" t="s">
        <v>31</v>
      </c>
      <c r="W17" s="168"/>
      <c r="X17" s="167" t="s">
        <v>32</v>
      </c>
      <c r="Y17" s="168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2:38" ht="17" customHeight="1" thickBot="1" x14ac:dyDescent="0.25">
      <c r="B18" s="187"/>
      <c r="C18" s="28"/>
      <c r="D18" s="28" t="s">
        <v>33</v>
      </c>
      <c r="E18" s="28" t="s">
        <v>10</v>
      </c>
      <c r="F18" s="28" t="s">
        <v>33</v>
      </c>
      <c r="G18" s="28" t="s">
        <v>10</v>
      </c>
      <c r="H18" s="28" t="s">
        <v>33</v>
      </c>
      <c r="I18" s="28" t="s">
        <v>10</v>
      </c>
      <c r="J18" s="28" t="s">
        <v>33</v>
      </c>
      <c r="K18" s="28" t="s">
        <v>10</v>
      </c>
      <c r="L18" s="28" t="s">
        <v>33</v>
      </c>
      <c r="M18" s="28" t="s">
        <v>10</v>
      </c>
      <c r="N18" s="28" t="s">
        <v>33</v>
      </c>
      <c r="O18" s="28" t="s">
        <v>10</v>
      </c>
      <c r="P18" s="28" t="s">
        <v>33</v>
      </c>
      <c r="Q18" s="28" t="s">
        <v>10</v>
      </c>
      <c r="R18" s="28" t="s">
        <v>34</v>
      </c>
      <c r="S18" s="28" t="s">
        <v>35</v>
      </c>
      <c r="T18" s="28" t="s">
        <v>36</v>
      </c>
      <c r="U18" s="63" t="s">
        <v>11</v>
      </c>
      <c r="V18" s="28" t="s">
        <v>33</v>
      </c>
      <c r="W18" s="28" t="s">
        <v>36</v>
      </c>
      <c r="X18" s="28" t="s">
        <v>33</v>
      </c>
      <c r="Y18" s="28" t="s">
        <v>36</v>
      </c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2:38" x14ac:dyDescent="0.2">
      <c r="B19" s="197" t="s">
        <v>12</v>
      </c>
      <c r="C19" s="35" t="s">
        <v>13</v>
      </c>
      <c r="D19" s="44">
        <f ca="1">'Summary (Full)'!F63</f>
        <v>-0.20307528970720828</v>
      </c>
      <c r="E19" s="172">
        <f ca="1">'Summary (Full)'!G63</f>
        <v>-0.25041374476491768</v>
      </c>
      <c r="F19" s="44">
        <f ca="1">'Summary (Full)'!H63</f>
        <v>-0.2169821664531825</v>
      </c>
      <c r="G19" s="172">
        <f ca="1">'Summary (Full)'!I63</f>
        <v>-0.27933494847681861</v>
      </c>
      <c r="H19" s="44">
        <f ca="1">'Summary (Full)'!J63</f>
        <v>-0.21575929663487436</v>
      </c>
      <c r="I19" s="172">
        <f ca="1">'Summary (Full)'!K63</f>
        <v>-0.35713597328404456</v>
      </c>
      <c r="J19" s="44">
        <f ca="1">'Summary (Full)'!L63</f>
        <v>-0.24618407620362215</v>
      </c>
      <c r="K19" s="172">
        <f ca="1">'Summary (Full)'!M63</f>
        <v>-0.34915705512243822</v>
      </c>
      <c r="L19" s="44">
        <f ca="1">'Summary (Full)'!N63</f>
        <v>-0.22146259836900201</v>
      </c>
      <c r="M19" s="172">
        <f ca="1">'Summary (Full)'!O63</f>
        <v>-0.28695518448645435</v>
      </c>
      <c r="N19" s="44">
        <f ca="1">'Summary (Full)'!P63</f>
        <v>-0.28949550805863178</v>
      </c>
      <c r="O19" s="172">
        <f ca="1">'Summary (Full)'!Q63</f>
        <v>-0.34069889194008712</v>
      </c>
      <c r="P19" s="44">
        <f ca="1">'Summary (Full)'!R63</f>
        <v>-0.23490931245259514</v>
      </c>
      <c r="Q19" s="172">
        <f ca="1">'Summary (Full)'!S63</f>
        <v>-0.29965999056170101</v>
      </c>
      <c r="R19" s="172" t="e">
        <f ca="1">'Summary (Full)'!T63</f>
        <v>#N/A</v>
      </c>
      <c r="S19" s="172" t="e">
        <f ca="1">'Summary (Full)'!U63</f>
        <v>#N/A</v>
      </c>
      <c r="T19" s="172">
        <f ca="1">'Summary (Full)'!V63</f>
        <v>-0.31089446936939558</v>
      </c>
      <c r="U19" s="172" t="e">
        <f ca="1">'Summary (Full)'!W63</f>
        <v>#N/A</v>
      </c>
      <c r="V19" s="44">
        <f ca="1">'Summary (Full)'!X63</f>
        <v>-0.24959663860128489</v>
      </c>
      <c r="W19" s="172">
        <f ca="1">'Summary (Full)'!Y63</f>
        <v>-0.30927766179215244</v>
      </c>
      <c r="X19" s="44">
        <f ca="1">'Summary (Full)'!Z63</f>
        <v>-0.25456729165230541</v>
      </c>
      <c r="Y19" s="172">
        <f ca="1">'Summary (Full)'!AA63</f>
        <v>-0.31091107198320345</v>
      </c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2:38" x14ac:dyDescent="0.2">
      <c r="B20" s="198"/>
      <c r="C20" s="35" t="s">
        <v>14</v>
      </c>
      <c r="D20" s="17">
        <f ca="1">'Summary (Full)'!F64</f>
        <v>-0.24556135418040387</v>
      </c>
      <c r="E20" s="164"/>
      <c r="F20" s="17">
        <f ca="1">'Summary (Full)'!H64</f>
        <v>-0.27526312135342668</v>
      </c>
      <c r="G20" s="164"/>
      <c r="H20" s="17">
        <f ca="1">'Summary (Full)'!J64</f>
        <v>-0.36199573315988376</v>
      </c>
      <c r="I20" s="164"/>
      <c r="J20" s="17">
        <f ca="1">'Summary (Full)'!L64</f>
        <v>-0.35748604547313217</v>
      </c>
      <c r="K20" s="164"/>
      <c r="L20" s="17">
        <f ca="1">'Summary (Full)'!N64</f>
        <v>-0.29033196938244776</v>
      </c>
      <c r="M20" s="164"/>
      <c r="N20" s="17">
        <f ca="1">'Summary (Full)'!P64</f>
        <v>-0.32908753776660532</v>
      </c>
      <c r="O20" s="164"/>
      <c r="P20" s="17">
        <f ca="1">'Summary (Full)'!R64</f>
        <v>-0.29113395002668996</v>
      </c>
      <c r="Q20" s="164"/>
      <c r="R20" s="164"/>
      <c r="S20" s="164"/>
      <c r="T20" s="164"/>
      <c r="U20" s="164"/>
      <c r="V20" s="17">
        <f ca="1">'Summary (Full)'!X64</f>
        <v>-0.30128898177715935</v>
      </c>
      <c r="W20" s="164"/>
      <c r="X20" s="17">
        <f ca="1">'Summary (Full)'!Z64</f>
        <v>-0.30151027616250548</v>
      </c>
      <c r="Y20" s="164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2:38" ht="17" customHeight="1" thickBot="1" x14ac:dyDescent="0.25">
      <c r="B21" s="199"/>
      <c r="C21" s="64" t="s">
        <v>15</v>
      </c>
      <c r="D21" s="47">
        <f ca="1">'Summary (Full)'!F65</f>
        <v>-0.3573818479391192</v>
      </c>
      <c r="E21" s="165"/>
      <c r="F21" s="47">
        <f ca="1">'Summary (Full)'!H65</f>
        <v>-0.37864060246323328</v>
      </c>
      <c r="G21" s="165"/>
      <c r="H21" s="47">
        <f ca="1">'Summary (Full)'!J65</f>
        <v>-0.45507688512913708</v>
      </c>
      <c r="I21" s="165"/>
      <c r="J21" s="47">
        <f ca="1">'Summary (Full)'!L65</f>
        <v>-0.44961210826185666</v>
      </c>
      <c r="K21" s="165"/>
      <c r="L21" s="47">
        <f ca="1">'Summary (Full)'!N65</f>
        <v>-0.38662147597375945</v>
      </c>
      <c r="M21" s="165"/>
      <c r="N21" s="47">
        <f ca="1">'Summary (Full)'!P65</f>
        <v>-0.40642231172536014</v>
      </c>
      <c r="O21" s="165"/>
      <c r="P21" s="47">
        <f ca="1">'Summary (Full)'!R65</f>
        <v>-0.38275996199992141</v>
      </c>
      <c r="Q21" s="165"/>
      <c r="R21" s="165"/>
      <c r="S21" s="165"/>
      <c r="T21" s="165"/>
      <c r="U21" s="165"/>
      <c r="V21" s="47">
        <f ca="1">'Summary (Full)'!X65</f>
        <v>-0.38607287035694804</v>
      </c>
      <c r="W21" s="165"/>
      <c r="X21" s="47">
        <f ca="1">'Summary (Full)'!Z65</f>
        <v>-0.38510336584881477</v>
      </c>
      <c r="Y21" s="165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2:38" x14ac:dyDescent="0.2"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2:38" x14ac:dyDescent="0.2"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2:38" ht="17" customHeight="1" thickBot="1" x14ac:dyDescent="0.25"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2:38" x14ac:dyDescent="0.2">
      <c r="B25" s="191" t="s">
        <v>6</v>
      </c>
      <c r="C25" s="193" t="s">
        <v>37</v>
      </c>
      <c r="D25" s="194"/>
      <c r="E25" s="194"/>
      <c r="F25" s="194"/>
      <c r="G25" s="194"/>
      <c r="H25" s="194"/>
      <c r="I25" s="194"/>
      <c r="J25" s="194"/>
      <c r="K25" s="194"/>
      <c r="L25" s="195"/>
      <c r="M25" s="60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2:38" x14ac:dyDescent="0.2">
      <c r="B26" s="186"/>
      <c r="C26" s="184" t="s">
        <v>38</v>
      </c>
      <c r="D26" s="182"/>
      <c r="E26" s="182"/>
      <c r="F26" s="168"/>
      <c r="G26" s="167" t="s">
        <v>39</v>
      </c>
      <c r="H26" s="168"/>
      <c r="I26" s="167" t="s">
        <v>40</v>
      </c>
      <c r="J26" s="168"/>
      <c r="K26" s="167" t="s">
        <v>41</v>
      </c>
      <c r="L26" s="168"/>
      <c r="M26" s="61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2:38" ht="17" customHeight="1" thickBot="1" x14ac:dyDescent="0.25">
      <c r="B27" s="192"/>
      <c r="C27" s="90" t="s">
        <v>42</v>
      </c>
      <c r="D27" s="90" t="s">
        <v>43</v>
      </c>
      <c r="E27" s="90" t="s">
        <v>44</v>
      </c>
      <c r="F27" s="90" t="s">
        <v>45</v>
      </c>
      <c r="G27" s="91" t="s">
        <v>43</v>
      </c>
      <c r="H27" s="91" t="s">
        <v>45</v>
      </c>
      <c r="I27" s="91" t="s">
        <v>43</v>
      </c>
      <c r="J27" s="91" t="s">
        <v>42</v>
      </c>
      <c r="K27" s="91" t="s">
        <v>43</v>
      </c>
      <c r="L27" s="91" t="s">
        <v>42</v>
      </c>
      <c r="M27" s="92" t="s">
        <v>46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2:38" ht="17" customHeight="1" thickBot="1" x14ac:dyDescent="0.25">
      <c r="B28" s="58" t="s">
        <v>12</v>
      </c>
      <c r="C28" s="42">
        <f ca="1">'Summary (Full)'!E80</f>
        <v>0.97601046616666454</v>
      </c>
      <c r="D28" s="42">
        <f ca="1">'Summary (Full)'!F80</f>
        <v>0.97601046616666454</v>
      </c>
      <c r="E28" s="42" t="e">
        <f ca="1">'Summary (Full)'!G80</f>
        <v>#NUM!</v>
      </c>
      <c r="F28" s="42" t="e">
        <f ca="1">'Summary (Full)'!H80</f>
        <v>#NUM!</v>
      </c>
      <c r="G28" s="42">
        <f ca="1">'Summary (Full)'!I80</f>
        <v>0.99353329180408356</v>
      </c>
      <c r="H28" s="42">
        <f ca="1">'Summary (Full)'!J80</f>
        <v>0</v>
      </c>
      <c r="I28" s="42">
        <f ca="1">'Summary (Full)'!K80</f>
        <v>1.4483987902269722</v>
      </c>
      <c r="J28" s="42">
        <f ca="1">'Summary (Full)'!L80</f>
        <v>0</v>
      </c>
      <c r="K28" s="42">
        <f ca="1">'Summary (Full)'!M80</f>
        <v>0.33835845896147404</v>
      </c>
      <c r="L28" s="42">
        <f ca="1">'Summary (Full)'!N80</f>
        <v>0</v>
      </c>
      <c r="M28" s="42">
        <f ca="1">'Summary (Full)'!O80</f>
        <v>1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2:38" x14ac:dyDescent="0.2"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2:38" x14ac:dyDescent="0.2"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2:38" ht="17" customHeight="1" thickBot="1" x14ac:dyDescent="0.25"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2:38" x14ac:dyDescent="0.2">
      <c r="B32" s="203" t="s">
        <v>47</v>
      </c>
      <c r="C32" s="173" t="str">
        <f>'Summary (Full)'!F84</f>
        <v>BD-rates</v>
      </c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2:38" x14ac:dyDescent="0.2">
      <c r="B33" s="186"/>
      <c r="C33" s="196" t="str">
        <f>'Summary (Full)'!F85</f>
        <v>PSNR</v>
      </c>
      <c r="D33" s="182"/>
      <c r="E33" s="182"/>
      <c r="F33" s="182"/>
      <c r="G33" s="168"/>
      <c r="H33" s="196" t="str">
        <f>'Summary (Full)'!K85</f>
        <v>SSIM</v>
      </c>
      <c r="I33" s="168"/>
      <c r="J33" s="196" t="str">
        <f>'Summary (Full)'!M85</f>
        <v>MS-SSIM</v>
      </c>
      <c r="K33" s="168"/>
      <c r="L33" s="196" t="str">
        <f>'Summary (Full)'!O85</f>
        <v>VMAF</v>
      </c>
      <c r="M33" s="168"/>
      <c r="N33" s="196" t="str">
        <f>'Summary (Full)'!Q85</f>
        <v>VMAF Validity</v>
      </c>
      <c r="O33" s="168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2:38" x14ac:dyDescent="0.2">
      <c r="B34" s="186"/>
      <c r="C34" s="27"/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2:38" ht="17" customHeight="1" thickBot="1" x14ac:dyDescent="0.25">
      <c r="B35" s="186"/>
      <c r="C35" s="200" t="str">
        <f>'Summary (Full)'!F87</f>
        <v>Range</v>
      </c>
      <c r="D35" s="201"/>
      <c r="E35" s="28" t="str">
        <f>'Summary (Full)'!H87</f>
        <v>Y</v>
      </c>
      <c r="F35" s="28" t="str">
        <f>'Summary (Full)'!I87</f>
        <v>U</v>
      </c>
      <c r="G35" s="28" t="str">
        <f>'Summary (Full)'!J87</f>
        <v>V</v>
      </c>
      <c r="H35" s="28" t="str">
        <f>'Summary (Full)'!K87</f>
        <v>Range</v>
      </c>
      <c r="I35" s="28" t="str">
        <f>'Summary (Full)'!L87</f>
        <v>Y</v>
      </c>
      <c r="J35" s="28" t="str">
        <f>'Summary (Full)'!M87</f>
        <v>Range</v>
      </c>
      <c r="K35" s="28" t="str">
        <f>'Summary (Full)'!N87</f>
        <v>Y</v>
      </c>
      <c r="L35" s="28" t="str">
        <f>'Summary (Full)'!O87</f>
        <v>Range</v>
      </c>
      <c r="M35" s="28" t="str">
        <f>'Summary (Full)'!P87</f>
        <v>Y</v>
      </c>
      <c r="N35" s="28" t="str">
        <f>'Summary (Full)'!Q87</f>
        <v>Range</v>
      </c>
      <c r="O35" s="28" t="str">
        <f>'Summary (Full)'!R87</f>
        <v>Y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2:38" x14ac:dyDescent="0.2">
      <c r="B36" s="177" t="str">
        <f>'Summary (Full)'!D88</f>
        <v>3840x2160</v>
      </c>
      <c r="C36" s="84" t="str">
        <f>'Summary (Full)'!F112</f>
        <v>High</v>
      </c>
      <c r="D36" s="44">
        <f ca="1">'Summary (Full)'!G112</f>
        <v>-0.25138442800059319</v>
      </c>
      <c r="E36" s="172">
        <f ca="1">'Summary (Full)'!H112</f>
        <v>-0.28961947238941571</v>
      </c>
      <c r="F36" s="172">
        <f ca="1">'Summary (Full)'!I112</f>
        <v>-0.39307477082082537</v>
      </c>
      <c r="G36" s="172">
        <f ca="1">'Summary (Full)'!J112</f>
        <v>-0.39992556836041182</v>
      </c>
      <c r="H36" s="56">
        <f ca="1">'Summary (Full)'!K112</f>
        <v>-0.23348712483272227</v>
      </c>
      <c r="I36" s="172">
        <f ca="1">'Summary (Full)'!L112</f>
        <v>-0.26248072202286538</v>
      </c>
      <c r="J36" s="56">
        <f ca="1">'Summary (Full)'!M112</f>
        <v>-0.24382983657160667</v>
      </c>
      <c r="K36" s="172">
        <f ca="1">'Summary (Full)'!N112</f>
        <v>-0.27718273865890231</v>
      </c>
      <c r="L36" s="56">
        <f ca="1">'Summary (Full)'!O112</f>
        <v>-0.29809909934692608</v>
      </c>
      <c r="M36" s="188">
        <f ca="1">'Summary (Full)'!P112</f>
        <v>-0.35166730748112529</v>
      </c>
      <c r="N36" s="120">
        <f ca="1">'Summary (Full)'!Q112</f>
        <v>0</v>
      </c>
      <c r="O36" s="190">
        <f ca="1">'Summary (Full)'!R112</f>
        <v>0</v>
      </c>
      <c r="AL36" s="23"/>
    </row>
    <row r="37" spans="2:38" x14ac:dyDescent="0.2">
      <c r="B37" s="178"/>
      <c r="C37" s="85" t="str">
        <f>'Summary (Full)'!F113</f>
        <v>Med</v>
      </c>
      <c r="D37" s="17">
        <f ca="1">'Summary (Full)'!G113</f>
        <v>-0.28597455673221883</v>
      </c>
      <c r="E37" s="164"/>
      <c r="F37" s="164"/>
      <c r="G37" s="164"/>
      <c r="H37" s="42">
        <f ca="1">'Summary (Full)'!K113</f>
        <v>-0.2629037776143186</v>
      </c>
      <c r="I37" s="164"/>
      <c r="J37" s="42">
        <f ca="1">'Summary (Full)'!M113</f>
        <v>-0.27662976525047017</v>
      </c>
      <c r="K37" s="164"/>
      <c r="L37" s="42">
        <f ca="1">'Summary (Full)'!O113</f>
        <v>-0.32993600196236234</v>
      </c>
      <c r="M37" s="170"/>
      <c r="N37" s="121">
        <f ca="1">'Summary (Full)'!Q113</f>
        <v>0</v>
      </c>
      <c r="O37" s="170"/>
      <c r="AL37" s="23"/>
    </row>
    <row r="38" spans="2:38" x14ac:dyDescent="0.2">
      <c r="B38" s="179"/>
      <c r="C38" s="85" t="str">
        <f>'Summary (Full)'!F114</f>
        <v>Low</v>
      </c>
      <c r="D38" s="17">
        <f ca="1">'Summary (Full)'!G114</f>
        <v>-0.31773847120936732</v>
      </c>
      <c r="E38" s="165"/>
      <c r="F38" s="165"/>
      <c r="G38" s="165"/>
      <c r="H38" s="42">
        <f ca="1">'Summary (Full)'!K114</f>
        <v>-0.29135416397273317</v>
      </c>
      <c r="I38" s="165"/>
      <c r="J38" s="42">
        <f ca="1">'Summary (Full)'!M114</f>
        <v>-0.30599057012033493</v>
      </c>
      <c r="K38" s="165"/>
      <c r="L38" s="42">
        <f ca="1">'Summary (Full)'!O114</f>
        <v>-0.37170009633941709</v>
      </c>
      <c r="M38" s="171"/>
      <c r="N38" s="121">
        <f ca="1">'Summary (Full)'!Q114</f>
        <v>0</v>
      </c>
      <c r="O38" s="171"/>
      <c r="AL38" s="23"/>
    </row>
    <row r="39" spans="2:38" x14ac:dyDescent="0.2">
      <c r="B39" s="180" t="str">
        <f>'Summary (Full)'!D116</f>
        <v>2560x1440</v>
      </c>
      <c r="C39" s="85" t="str">
        <f>'Summary (Full)'!F140</f>
        <v>High</v>
      </c>
      <c r="D39" s="17">
        <f ca="1">'Summary (Full)'!G140</f>
        <v>-0.24788630112088406</v>
      </c>
      <c r="E39" s="166">
        <f ca="1">'Summary (Full)'!H140</f>
        <v>-0.28439295239878265</v>
      </c>
      <c r="F39" s="166">
        <f ca="1">'Summary (Full)'!I140</f>
        <v>-0.39262776215477546</v>
      </c>
      <c r="G39" s="166">
        <f ca="1">'Summary (Full)'!J140</f>
        <v>-0.39502777349313711</v>
      </c>
      <c r="H39" s="42">
        <f ca="1">'Summary (Full)'!K140</f>
        <v>-0.2319928169927753</v>
      </c>
      <c r="I39" s="166">
        <f ca="1">'Summary (Full)'!L140</f>
        <v>-0.25932827526814789</v>
      </c>
      <c r="J39" s="42">
        <f ca="1">'Summary (Full)'!M140</f>
        <v>-0.24103429064909609</v>
      </c>
      <c r="K39" s="166">
        <f ca="1">'Summary (Full)'!N140</f>
        <v>-0.27278430430159395</v>
      </c>
      <c r="L39" s="42">
        <f ca="1">'Summary (Full)'!O140</f>
        <v>-0.26434342908686859</v>
      </c>
      <c r="M39" s="189">
        <f ca="1">'Summary (Full)'!P140</f>
        <v>-0.33734186177768261</v>
      </c>
      <c r="N39" s="121">
        <f ca="1">'Summary (Full)'!Q140</f>
        <v>0</v>
      </c>
      <c r="O39" s="169">
        <f ca="1">'Summary (Full)'!R140</f>
        <v>0</v>
      </c>
      <c r="AL39" s="23"/>
    </row>
    <row r="40" spans="2:38" x14ac:dyDescent="0.2">
      <c r="B40" s="178"/>
      <c r="C40" s="85" t="str">
        <f>'Summary (Full)'!F141</f>
        <v>Med</v>
      </c>
      <c r="D40" s="17">
        <f ca="1">'Summary (Full)'!G141</f>
        <v>-0.27924700496707971</v>
      </c>
      <c r="E40" s="164"/>
      <c r="F40" s="164"/>
      <c r="G40" s="164"/>
      <c r="H40" s="42">
        <f ca="1">'Summary (Full)'!K141</f>
        <v>-0.26100431771624399</v>
      </c>
      <c r="I40" s="164"/>
      <c r="J40" s="42">
        <f ca="1">'Summary (Full)'!M141</f>
        <v>-0.27154470255026608</v>
      </c>
      <c r="K40" s="164"/>
      <c r="L40" s="42">
        <f ca="1">'Summary (Full)'!O141</f>
        <v>-0.31342452460692216</v>
      </c>
      <c r="M40" s="170"/>
      <c r="N40" s="121">
        <f ca="1">'Summary (Full)'!Q141</f>
        <v>0</v>
      </c>
      <c r="O40" s="170"/>
      <c r="AL40" s="23"/>
    </row>
    <row r="41" spans="2:38" x14ac:dyDescent="0.2">
      <c r="B41" s="179"/>
      <c r="C41" s="85" t="str">
        <f>'Summary (Full)'!F142</f>
        <v>Low</v>
      </c>
      <c r="D41" s="17">
        <f ca="1">'Summary (Full)'!G142</f>
        <v>-0.31217643797207356</v>
      </c>
      <c r="E41" s="165"/>
      <c r="F41" s="165"/>
      <c r="G41" s="165"/>
      <c r="H41" s="42">
        <f ca="1">'Summary (Full)'!K142</f>
        <v>-0.28948942674035494</v>
      </c>
      <c r="I41" s="165"/>
      <c r="J41" s="42">
        <f ca="1">'Summary (Full)'!M142</f>
        <v>-0.30252559209278607</v>
      </c>
      <c r="K41" s="165"/>
      <c r="L41" s="42">
        <f ca="1">'Summary (Full)'!O142</f>
        <v>-0.37403592529023355</v>
      </c>
      <c r="M41" s="171"/>
      <c r="N41" s="121">
        <f ca="1">'Summary (Full)'!Q142</f>
        <v>0</v>
      </c>
      <c r="O41" s="171"/>
      <c r="AL41" s="23"/>
    </row>
    <row r="42" spans="2:38" x14ac:dyDescent="0.2">
      <c r="B42" s="180" t="str">
        <f>'Summary (Full)'!D144</f>
        <v>1920x1080</v>
      </c>
      <c r="C42" s="85" t="str">
        <f>'Summary (Full)'!F168</f>
        <v>High</v>
      </c>
      <c r="D42" s="17">
        <f ca="1">'Summary (Full)'!G168</f>
        <v>-0.24793458731629442</v>
      </c>
      <c r="E42" s="166">
        <f ca="1">'Summary (Full)'!H168</f>
        <v>-0.28518144540416657</v>
      </c>
      <c r="F42" s="166">
        <f ca="1">'Summary (Full)'!I168</f>
        <v>-0.39135109447666439</v>
      </c>
      <c r="G42" s="166">
        <f ca="1">'Summary (Full)'!J168</f>
        <v>-0.38503156192288962</v>
      </c>
      <c r="H42" s="42">
        <f ca="1">'Summary (Full)'!K168</f>
        <v>-0.23401846162055265</v>
      </c>
      <c r="I42" s="166">
        <f ca="1">'Summary (Full)'!L168</f>
        <v>-0.26099887472096445</v>
      </c>
      <c r="J42" s="42">
        <f ca="1">'Summary (Full)'!M168</f>
        <v>-0.24113353918515701</v>
      </c>
      <c r="K42" s="166">
        <f ca="1">'Summary (Full)'!N168</f>
        <v>-0.27317601940263758</v>
      </c>
      <c r="L42" s="42">
        <f ca="1">'Summary (Full)'!O168</f>
        <v>-0.26024116191669788</v>
      </c>
      <c r="M42" s="189">
        <f ca="1">'Summary (Full)'!P168</f>
        <v>-0.3354286950567788</v>
      </c>
      <c r="N42" s="121">
        <f ca="1">'Summary (Full)'!Q168</f>
        <v>0</v>
      </c>
      <c r="O42" s="169">
        <f ca="1">'Summary (Full)'!R168</f>
        <v>0</v>
      </c>
      <c r="AL42" s="23"/>
    </row>
    <row r="43" spans="2:38" x14ac:dyDescent="0.2">
      <c r="B43" s="178"/>
      <c r="C43" s="85" t="str">
        <f>'Summary (Full)'!F169</f>
        <v>Med</v>
      </c>
      <c r="D43" s="17">
        <f ca="1">'Summary (Full)'!G169</f>
        <v>-0.27895041438891138</v>
      </c>
      <c r="E43" s="164"/>
      <c r="F43" s="164"/>
      <c r="G43" s="164"/>
      <c r="H43" s="42">
        <f ca="1">'Summary (Full)'!K169</f>
        <v>-0.26264744708844456</v>
      </c>
      <c r="I43" s="164"/>
      <c r="J43" s="42">
        <f ca="1">'Summary (Full)'!M169</f>
        <v>-0.27159952435685508</v>
      </c>
      <c r="K43" s="164"/>
      <c r="L43" s="42">
        <f ca="1">'Summary (Full)'!O169</f>
        <v>-0.31461344084500564</v>
      </c>
      <c r="M43" s="170"/>
      <c r="N43" s="121">
        <f ca="1">'Summary (Full)'!Q169</f>
        <v>0</v>
      </c>
      <c r="O43" s="170"/>
      <c r="AL43" s="23"/>
    </row>
    <row r="44" spans="2:38" x14ac:dyDescent="0.2">
      <c r="B44" s="179"/>
      <c r="C44" s="85" t="str">
        <f>'Summary (Full)'!F170</f>
        <v>Low</v>
      </c>
      <c r="D44" s="17">
        <f ca="1">'Summary (Full)'!G170</f>
        <v>-0.31404722297587978</v>
      </c>
      <c r="E44" s="165"/>
      <c r="F44" s="165"/>
      <c r="G44" s="165"/>
      <c r="H44" s="42">
        <f ca="1">'Summary (Full)'!K170</f>
        <v>-0.29251326057748395</v>
      </c>
      <c r="I44" s="165"/>
      <c r="J44" s="42">
        <f ca="1">'Summary (Full)'!M170</f>
        <v>-0.30494535166443748</v>
      </c>
      <c r="K44" s="165"/>
      <c r="L44" s="42">
        <f ca="1">'Summary (Full)'!O170</f>
        <v>-0.38242666811080045</v>
      </c>
      <c r="M44" s="171"/>
      <c r="N44" s="121">
        <f ca="1">'Summary (Full)'!Q170</f>
        <v>0</v>
      </c>
      <c r="O44" s="171"/>
      <c r="AL44" s="23"/>
    </row>
    <row r="45" spans="2:38" x14ac:dyDescent="0.2">
      <c r="B45" s="180" t="str">
        <f>'Summary (Full)'!D172</f>
        <v>1280x720</v>
      </c>
      <c r="C45" s="85" t="str">
        <f>'Summary (Full)'!F196</f>
        <v>High</v>
      </c>
      <c r="D45" s="17">
        <f ca="1">'Summary (Full)'!G196</f>
        <v>-0.24902252700094574</v>
      </c>
      <c r="E45" s="166">
        <f ca="1">'Summary (Full)'!H196</f>
        <v>-0.28997490918509816</v>
      </c>
      <c r="F45" s="166">
        <f ca="1">'Summary (Full)'!I196</f>
        <v>-0.37960702277868336</v>
      </c>
      <c r="G45" s="166">
        <f ca="1">'Summary (Full)'!J196</f>
        <v>-0.36620157725733216</v>
      </c>
      <c r="H45" s="42">
        <f ca="1">'Summary (Full)'!K196</f>
        <v>-0.23426047196984823</v>
      </c>
      <c r="I45" s="166">
        <f ca="1">'Summary (Full)'!L196</f>
        <v>-0.26319431326835624</v>
      </c>
      <c r="J45" s="42">
        <f ca="1">'Summary (Full)'!M196</f>
        <v>-0.24026859870655801</v>
      </c>
      <c r="K45" s="166">
        <f ca="1">'Summary (Full)'!N196</f>
        <v>-0.27535537423108525</v>
      </c>
      <c r="L45" s="42">
        <f ca="1">'Summary (Full)'!O196</f>
        <v>-0.26219119378987232</v>
      </c>
      <c r="M45" s="189">
        <f ca="1">'Summary (Full)'!P196</f>
        <v>-0.3360888026542464</v>
      </c>
      <c r="N45" s="121">
        <f ca="1">'Summary (Full)'!Q196</f>
        <v>0</v>
      </c>
      <c r="O45" s="169">
        <f ca="1">'Summary (Full)'!R196</f>
        <v>0</v>
      </c>
      <c r="AL45" s="23"/>
    </row>
    <row r="46" spans="2:38" x14ac:dyDescent="0.2">
      <c r="B46" s="178"/>
      <c r="C46" s="85" t="str">
        <f>'Summary (Full)'!F197</f>
        <v>Med</v>
      </c>
      <c r="D46" s="17">
        <f ca="1">'Summary (Full)'!G197</f>
        <v>-0.27945007552386392</v>
      </c>
      <c r="E46" s="164"/>
      <c r="F46" s="164"/>
      <c r="G46" s="164"/>
      <c r="H46" s="42">
        <f ca="1">'Summary (Full)'!K197</f>
        <v>-0.26322897244456789</v>
      </c>
      <c r="I46" s="164"/>
      <c r="J46" s="42">
        <f ca="1">'Summary (Full)'!M197</f>
        <v>-0.27092157851474069</v>
      </c>
      <c r="K46" s="164"/>
      <c r="L46" s="42">
        <f ca="1">'Summary (Full)'!O197</f>
        <v>-0.31740050834257372</v>
      </c>
      <c r="M46" s="170"/>
      <c r="N46" s="121">
        <f ca="1">'Summary (Full)'!Q197</f>
        <v>0</v>
      </c>
      <c r="O46" s="170"/>
      <c r="AL46" s="23"/>
    </row>
    <row r="47" spans="2:38" x14ac:dyDescent="0.2">
      <c r="B47" s="179"/>
      <c r="C47" s="85" t="str">
        <f>'Summary (Full)'!F198</f>
        <v>Low</v>
      </c>
      <c r="D47" s="17">
        <f ca="1">'Summary (Full)'!G198</f>
        <v>-0.31892710177440431</v>
      </c>
      <c r="E47" s="165"/>
      <c r="F47" s="165"/>
      <c r="G47" s="165"/>
      <c r="H47" s="42">
        <f ca="1">'Summary (Full)'!K198</f>
        <v>-0.29749999192895571</v>
      </c>
      <c r="I47" s="165"/>
      <c r="J47" s="42">
        <f ca="1">'Summary (Full)'!M198</f>
        <v>-0.30993508637218642</v>
      </c>
      <c r="K47" s="165"/>
      <c r="L47" s="42">
        <f ca="1">'Summary (Full)'!O198</f>
        <v>-0.39718083089195078</v>
      </c>
      <c r="M47" s="171"/>
      <c r="N47" s="121">
        <f ca="1">'Summary (Full)'!Q198</f>
        <v>0</v>
      </c>
      <c r="O47" s="171"/>
      <c r="AL47" s="23"/>
    </row>
    <row r="48" spans="2:38" x14ac:dyDescent="0.2">
      <c r="B48" s="180" t="str">
        <f>'Summary (Full)'!D200</f>
        <v>960x540</v>
      </c>
      <c r="C48" s="85" t="str">
        <f>'Summary (Full)'!F224</f>
        <v>High</v>
      </c>
      <c r="D48" s="17">
        <f ca="1">'Summary (Full)'!G224</f>
        <v>-0.25193637663162893</v>
      </c>
      <c r="E48" s="166">
        <f ca="1">'Summary (Full)'!H224</f>
        <v>-0.30048493880108862</v>
      </c>
      <c r="F48" s="166">
        <f ca="1">'Summary (Full)'!I224</f>
        <v>-0.36533635140879339</v>
      </c>
      <c r="G48" s="166">
        <f ca="1">'Summary (Full)'!J224</f>
        <v>-0.35722026473610508</v>
      </c>
      <c r="H48" s="42">
        <f ca="1">'Summary (Full)'!K224</f>
        <v>-0.23548131322470828</v>
      </c>
      <c r="I48" s="166">
        <f ca="1">'Summary (Full)'!L224</f>
        <v>-0.26888931164947061</v>
      </c>
      <c r="J48" s="42">
        <f ca="1">'Summary (Full)'!M224</f>
        <v>-0.24310421374585062</v>
      </c>
      <c r="K48" s="166">
        <f ca="1">'Summary (Full)'!N224</f>
        <v>-0.28457296780940172</v>
      </c>
      <c r="L48" s="42">
        <f ca="1">'Summary (Full)'!O224</f>
        <v>-0.27389610326116282</v>
      </c>
      <c r="M48" s="189">
        <f ca="1">'Summary (Full)'!P224</f>
        <v>-0.34894774996769146</v>
      </c>
      <c r="N48" s="121">
        <f ca="1">'Summary (Full)'!Q224</f>
        <v>0</v>
      </c>
      <c r="O48" s="169">
        <f ca="1">'Summary (Full)'!R224</f>
        <v>0</v>
      </c>
      <c r="AL48" s="23"/>
    </row>
    <row r="49" spans="2:38" x14ac:dyDescent="0.2">
      <c r="B49" s="178"/>
      <c r="C49" s="85" t="str">
        <f>'Summary (Full)'!F225</f>
        <v>Med</v>
      </c>
      <c r="D49" s="17">
        <f ca="1">'Summary (Full)'!G225</f>
        <v>-0.28453991106564663</v>
      </c>
      <c r="E49" s="164"/>
      <c r="F49" s="164"/>
      <c r="G49" s="164"/>
      <c r="H49" s="42">
        <f ca="1">'Summary (Full)'!K225</f>
        <v>-0.26620796243334638</v>
      </c>
      <c r="I49" s="164"/>
      <c r="J49" s="42">
        <f ca="1">'Summary (Full)'!M225</f>
        <v>-0.27570853781705579</v>
      </c>
      <c r="K49" s="164"/>
      <c r="L49" s="42">
        <f ca="1">'Summary (Full)'!O225</f>
        <v>-0.33287732542286408</v>
      </c>
      <c r="M49" s="170"/>
      <c r="N49" s="121">
        <f ca="1">'Summary (Full)'!Q225</f>
        <v>0</v>
      </c>
      <c r="O49" s="170"/>
      <c r="AL49" s="23"/>
    </row>
    <row r="50" spans="2:38" x14ac:dyDescent="0.2">
      <c r="B50" s="179"/>
      <c r="C50" s="85" t="str">
        <f>'Summary (Full)'!F226</f>
        <v>Low</v>
      </c>
      <c r="D50" s="17">
        <f ca="1">'Summary (Full)'!G226</f>
        <v>-0.33038817360401129</v>
      </c>
      <c r="E50" s="165"/>
      <c r="F50" s="165"/>
      <c r="G50" s="165"/>
      <c r="H50" s="42">
        <f ca="1">'Summary (Full)'!K226</f>
        <v>-0.30762021916698834</v>
      </c>
      <c r="I50" s="165"/>
      <c r="J50" s="42">
        <f ca="1">'Summary (Full)'!M226</f>
        <v>-0.32242104265263627</v>
      </c>
      <c r="K50" s="165"/>
      <c r="L50" s="42">
        <f ca="1">'Summary (Full)'!O226</f>
        <v>-0.42097873258406504</v>
      </c>
      <c r="M50" s="171"/>
      <c r="N50" s="121">
        <f ca="1">'Summary (Full)'!Q226</f>
        <v>0</v>
      </c>
      <c r="O50" s="171"/>
      <c r="AL50" s="23"/>
    </row>
    <row r="51" spans="2:38" x14ac:dyDescent="0.2">
      <c r="B51" s="180" t="str">
        <f>'Summary (Full)'!D228</f>
        <v>640x360</v>
      </c>
      <c r="C51" s="85" t="str">
        <f>'Summary (Full)'!F252</f>
        <v>High</v>
      </c>
      <c r="D51" s="17">
        <f ca="1">'Summary (Full)'!G252</f>
        <v>-0.25331821310891495</v>
      </c>
      <c r="E51" s="166">
        <f ca="1">'Summary (Full)'!H252</f>
        <v>-0.31680422137874364</v>
      </c>
      <c r="F51" s="166">
        <f ca="1">'Summary (Full)'!I252</f>
        <v>-0.35720792003533003</v>
      </c>
      <c r="G51" s="166">
        <f ca="1">'Summary (Full)'!J252</f>
        <v>-0.34845873183970999</v>
      </c>
      <c r="H51" s="42">
        <f ca="1">'Summary (Full)'!K252</f>
        <v>-0.23584269585266665</v>
      </c>
      <c r="I51" s="166">
        <f ca="1">'Summary (Full)'!L252</f>
        <v>-0.27924804057901609</v>
      </c>
      <c r="J51" s="42">
        <f ca="1">'Summary (Full)'!M252</f>
        <v>-0.24316655096863188</v>
      </c>
      <c r="K51" s="166">
        <f ca="1">'Summary (Full)'!N252</f>
        <v>-0.29766972498164923</v>
      </c>
      <c r="L51" s="42">
        <f ca="1">'Summary (Full)'!O252</f>
        <v>-0.28193926447115647</v>
      </c>
      <c r="M51" s="189">
        <f ca="1">'Summary (Full)'!P252</f>
        <v>-0.35242463191254408</v>
      </c>
      <c r="N51" s="121">
        <f ca="1">'Summary (Full)'!Q252</f>
        <v>0</v>
      </c>
      <c r="O51" s="169">
        <f ca="1">'Summary (Full)'!R252</f>
        <v>0</v>
      </c>
      <c r="AL51" s="23"/>
    </row>
    <row r="52" spans="2:38" x14ac:dyDescent="0.2">
      <c r="B52" s="178"/>
      <c r="C52" s="85" t="str">
        <f>'Summary (Full)'!F253</f>
        <v>Med</v>
      </c>
      <c r="D52" s="17">
        <f ca="1">'Summary (Full)'!G253</f>
        <v>-0.29308354019855787</v>
      </c>
      <c r="E52" s="164"/>
      <c r="F52" s="164"/>
      <c r="G52" s="164"/>
      <c r="H52" s="42">
        <f ca="1">'Summary (Full)'!K253</f>
        <v>-0.27245913641046859</v>
      </c>
      <c r="I52" s="164"/>
      <c r="J52" s="42">
        <f ca="1">'Summary (Full)'!M253</f>
        <v>-0.28352037766353594</v>
      </c>
      <c r="K52" s="164"/>
      <c r="L52" s="42">
        <f ca="1">'Summary (Full)'!O253</f>
        <v>-0.35646263351538071</v>
      </c>
      <c r="M52" s="170"/>
      <c r="N52" s="121">
        <f ca="1">'Summary (Full)'!Q253</f>
        <v>0</v>
      </c>
      <c r="O52" s="170"/>
      <c r="AL52" s="23"/>
    </row>
    <row r="53" spans="2:38" ht="17" customHeight="1" thickBot="1" x14ac:dyDescent="0.25">
      <c r="B53" s="179"/>
      <c r="C53" s="105" t="str">
        <f>'Summary (Full)'!F254</f>
        <v>Low</v>
      </c>
      <c r="D53" s="49">
        <f ca="1">'Summary (Full)'!G254</f>
        <v>-0.35030177155787584</v>
      </c>
      <c r="E53" s="165"/>
      <c r="F53" s="165"/>
      <c r="G53" s="165"/>
      <c r="H53" s="101">
        <f ca="1">'Summary (Full)'!K254</f>
        <v>-0.32894937518128475</v>
      </c>
      <c r="I53" s="165"/>
      <c r="J53" s="101">
        <f ca="1">'Summary (Full)'!M254</f>
        <v>-0.3432342106361993</v>
      </c>
      <c r="K53" s="165"/>
      <c r="L53" s="101">
        <f ca="1">'Summary (Full)'!O254</f>
        <v>-0.45414107421672567</v>
      </c>
      <c r="M53" s="171"/>
      <c r="N53" s="126">
        <f ca="1">'Summary (Full)'!Q254</f>
        <v>0</v>
      </c>
      <c r="O53" s="171"/>
      <c r="AL53" s="23"/>
    </row>
    <row r="54" spans="2:38" ht="17" customHeight="1" thickTop="1" x14ac:dyDescent="0.2">
      <c r="B54" s="202" t="s">
        <v>48</v>
      </c>
      <c r="C54" s="109" t="s">
        <v>49</v>
      </c>
      <c r="D54" s="110">
        <f ca="1">AVERAGE(D36,D39,D42,D45,D48,D51)</f>
        <v>-0.25024707219654357</v>
      </c>
      <c r="E54" s="163">
        <f ca="1">AVERAGE(E36:E53)</f>
        <v>-0.29440965659288254</v>
      </c>
      <c r="F54" s="163">
        <f ca="1">AVERAGE(F36:F53)</f>
        <v>-0.37986748694584532</v>
      </c>
      <c r="G54" s="163">
        <f ca="1">AVERAGE(G36:G53)</f>
        <v>-0.37531091293493096</v>
      </c>
      <c r="H54" s="111">
        <f ca="1">AVERAGE(H36,H39,H42,H45,H48,H51)</f>
        <v>-0.2341804807488789</v>
      </c>
      <c r="I54" s="163">
        <f ca="1">AVERAGE(I36:I53)</f>
        <v>-0.26568992291813681</v>
      </c>
      <c r="J54" s="111">
        <f ca="1">AVERAGE(J36,J39,J42,J45,J48,J51)</f>
        <v>-0.24208950497115003</v>
      </c>
      <c r="K54" s="163">
        <f ca="1">AVERAGE(K36:K53)</f>
        <v>-0.28012352156421172</v>
      </c>
      <c r="L54" s="111">
        <f ca="1">AVERAGE(L36,L39,L42,L45,L48,L51)</f>
        <v>-0.27345170864544738</v>
      </c>
      <c r="M54" s="176">
        <f ca="1">AVERAGE(M36:M53)</f>
        <v>-0.34364984147501138</v>
      </c>
      <c r="N54" s="127">
        <f ca="1">SUM(N36,N39,N42,N45,N48,N51)</f>
        <v>0</v>
      </c>
      <c r="O54" s="175">
        <f ca="1">SUM(O36:O53)</f>
        <v>0</v>
      </c>
      <c r="AL54" s="23"/>
    </row>
    <row r="55" spans="2:38" x14ac:dyDescent="0.2">
      <c r="B55" s="178"/>
      <c r="C55" s="87" t="s">
        <v>50</v>
      </c>
      <c r="D55" s="17">
        <f ca="1">AVERAGE(D37,D40,D43,D46,D49,D52)</f>
        <v>-0.2835409171460464</v>
      </c>
      <c r="E55" s="164"/>
      <c r="F55" s="164"/>
      <c r="G55" s="164"/>
      <c r="H55" s="42">
        <f ca="1">AVERAGE(H37,H40,H43,H46,H49,H52)</f>
        <v>-0.26474193561789838</v>
      </c>
      <c r="I55" s="164"/>
      <c r="J55" s="42">
        <f ca="1">AVERAGE(J37,J40,J43,J46,J49,J52)</f>
        <v>-0.27498741435882063</v>
      </c>
      <c r="K55" s="164"/>
      <c r="L55" s="42">
        <f ca="1">AVERAGE(L37,L40,L43,L46,L49,L52)</f>
        <v>-0.32745240578251811</v>
      </c>
      <c r="M55" s="170"/>
      <c r="N55" s="121">
        <f ca="1">SUM(N37,N40,N43,N46,N49,N52)</f>
        <v>0</v>
      </c>
      <c r="O55" s="170"/>
      <c r="AL55" s="23"/>
    </row>
    <row r="56" spans="2:38" ht="17" customHeight="1" thickBot="1" x14ac:dyDescent="0.25">
      <c r="B56" s="179"/>
      <c r="C56" s="106" t="s">
        <v>51</v>
      </c>
      <c r="D56" s="107">
        <f ca="1">AVERAGE(D38,D41,D44,D47,D50,D53)</f>
        <v>-0.32392986318226868</v>
      </c>
      <c r="E56" s="165"/>
      <c r="F56" s="165"/>
      <c r="G56" s="165"/>
      <c r="H56" s="108">
        <f ca="1">AVERAGE(H38,H41,H44,H47,H50,H53)</f>
        <v>-0.30123773959463346</v>
      </c>
      <c r="I56" s="165"/>
      <c r="J56" s="108">
        <f ca="1">AVERAGE(J38,J41,J44,J47,J50,J53)</f>
        <v>-0.3148419755897634</v>
      </c>
      <c r="K56" s="165"/>
      <c r="L56" s="108">
        <f ca="1">AVERAGE(L38,L41,L44,L47,L50,L53)</f>
        <v>-0.40007722123886547</v>
      </c>
      <c r="M56" s="171"/>
      <c r="N56" s="128">
        <f ca="1">SUM(N38,N41,N44,N47,N50,N53)</f>
        <v>0</v>
      </c>
      <c r="O56" s="171"/>
      <c r="AL56" s="23"/>
    </row>
    <row r="57" spans="2:38" ht="17" customHeight="1" thickTop="1" x14ac:dyDescent="0.2">
      <c r="AL57" s="23"/>
    </row>
  </sheetData>
  <mergeCells count="126">
    <mergeCell ref="C6:T6"/>
    <mergeCell ref="V16:W16"/>
    <mergeCell ref="H33:I33"/>
    <mergeCell ref="J33:K33"/>
    <mergeCell ref="B9:B11"/>
    <mergeCell ref="J17:K17"/>
    <mergeCell ref="B5:B8"/>
    <mergeCell ref="F45:F47"/>
    <mergeCell ref="J9:J11"/>
    <mergeCell ref="R9:R11"/>
    <mergeCell ref="I9:I11"/>
    <mergeCell ref="C5:T5"/>
    <mergeCell ref="E9:E11"/>
    <mergeCell ref="M36:M38"/>
    <mergeCell ref="C33:G33"/>
    <mergeCell ref="M42:M44"/>
    <mergeCell ref="O42:O44"/>
    <mergeCell ref="I19:I21"/>
    <mergeCell ref="G9:G11"/>
    <mergeCell ref="E39:E41"/>
    <mergeCell ref="E7:I7"/>
    <mergeCell ref="M45:M47"/>
    <mergeCell ref="E45:E47"/>
    <mergeCell ref="G45:G47"/>
    <mergeCell ref="E54:E56"/>
    <mergeCell ref="C15:Y15"/>
    <mergeCell ref="P17:U17"/>
    <mergeCell ref="T19:T21"/>
    <mergeCell ref="C35:D35"/>
    <mergeCell ref="B54:B56"/>
    <mergeCell ref="F48:F50"/>
    <mergeCell ref="K19:K21"/>
    <mergeCell ref="U19:U21"/>
    <mergeCell ref="W19:W21"/>
    <mergeCell ref="E42:E44"/>
    <mergeCell ref="G36:G38"/>
    <mergeCell ref="I36:I38"/>
    <mergeCell ref="D16:E16"/>
    <mergeCell ref="G19:G21"/>
    <mergeCell ref="Y19:Y21"/>
    <mergeCell ref="B32:B35"/>
    <mergeCell ref="I42:I44"/>
    <mergeCell ref="K42:K44"/>
    <mergeCell ref="X16:Y16"/>
    <mergeCell ref="L33:M33"/>
    <mergeCell ref="X17:Y17"/>
    <mergeCell ref="R19:R21"/>
    <mergeCell ref="Q19:Q21"/>
    <mergeCell ref="S19:S21"/>
    <mergeCell ref="Q9:Q11"/>
    <mergeCell ref="S9:S11"/>
    <mergeCell ref="B19:B21"/>
    <mergeCell ref="G51:G53"/>
    <mergeCell ref="I51:I53"/>
    <mergeCell ref="P7:T7"/>
    <mergeCell ref="P9:P11"/>
    <mergeCell ref="H9:H11"/>
    <mergeCell ref="O39:O41"/>
    <mergeCell ref="O36:O38"/>
    <mergeCell ref="O48:O50"/>
    <mergeCell ref="B25:B27"/>
    <mergeCell ref="F17:G17"/>
    <mergeCell ref="H17:I17"/>
    <mergeCell ref="E48:E50"/>
    <mergeCell ref="G48:G50"/>
    <mergeCell ref="G26:H26"/>
    <mergeCell ref="C25:L25"/>
    <mergeCell ref="B39:B41"/>
    <mergeCell ref="B48:B50"/>
    <mergeCell ref="E19:E21"/>
    <mergeCell ref="M48:M50"/>
    <mergeCell ref="G39:G41"/>
    <mergeCell ref="B42:B44"/>
    <mergeCell ref="F36:F38"/>
    <mergeCell ref="K36:K38"/>
    <mergeCell ref="I45:I47"/>
    <mergeCell ref="K45:K47"/>
    <mergeCell ref="M39:M41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T9:T11"/>
    <mergeCell ref="L17:M17"/>
    <mergeCell ref="I39:I41"/>
    <mergeCell ref="L16:M16"/>
    <mergeCell ref="K39:K41"/>
    <mergeCell ref="N16:O16"/>
    <mergeCell ref="H16:I16"/>
    <mergeCell ref="J16:K16"/>
    <mergeCell ref="K51:K53"/>
    <mergeCell ref="M51:M53"/>
    <mergeCell ref="B51:B53"/>
    <mergeCell ref="F51:F53"/>
    <mergeCell ref="E36:E38"/>
    <mergeCell ref="F42:F44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I54:I56"/>
    <mergeCell ref="K54:K56"/>
    <mergeCell ref="O54:O56"/>
    <mergeCell ref="F54:F56"/>
    <mergeCell ref="O45:O47"/>
    <mergeCell ref="M54:M56"/>
    <mergeCell ref="M19:M21"/>
    <mergeCell ref="N33:O33"/>
    <mergeCell ref="O19:O21"/>
    <mergeCell ref="D17:E17"/>
    <mergeCell ref="K9:K11"/>
    <mergeCell ref="M9:M11"/>
    <mergeCell ref="N17:O17"/>
    <mergeCell ref="O9:O11"/>
  </mergeCells>
  <conditionalFormatting sqref="D9:D10">
    <cfRule type="cellIs" dxfId="4888" priority="323" stopIfTrue="1" operator="greaterThan">
      <formula>0.03</formula>
    </cfRule>
    <cfRule type="cellIs" dxfId="4887" priority="324" stopIfTrue="1" operator="lessThan">
      <formula>-0.03</formula>
    </cfRule>
  </conditionalFormatting>
  <conditionalFormatting sqref="M28">
    <cfRule type="cellIs" dxfId="4886" priority="2277" stopIfTrue="1" operator="lessThan">
      <formula>1</formula>
    </cfRule>
  </conditionalFormatting>
  <conditionalFormatting sqref="C28:M28">
    <cfRule type="cellIs" dxfId="4885" priority="335" stopIfTrue="1" operator="greaterThan">
      <formula>2</formula>
    </cfRule>
    <cfRule type="cellIs" dxfId="4884" priority="336" stopIfTrue="1" operator="lessThan">
      <formula>0.5</formula>
    </cfRule>
  </conditionalFormatting>
  <conditionalFormatting sqref="D9">
    <cfRule type="cellIs" dxfId="4883" priority="2279" stopIfTrue="1" operator="greaterThan">
      <formula>0</formula>
    </cfRule>
    <cfRule type="cellIs" dxfId="4882" priority="2280" stopIfTrue="1" operator="lessThan">
      <formula>0</formula>
    </cfRule>
  </conditionalFormatting>
  <conditionalFormatting sqref="D10">
    <cfRule type="cellIs" dxfId="4881" priority="325" stopIfTrue="1" operator="lessThan">
      <formula>0</formula>
    </cfRule>
    <cfRule type="cellIs" dxfId="4880" priority="326" stopIfTrue="1" operator="greaterThan">
      <formula>0</formula>
    </cfRule>
  </conditionalFormatting>
  <conditionalFormatting sqref="D12">
    <cfRule type="cellIs" dxfId="4879" priority="317" stopIfTrue="1" operator="greaterThan">
      <formula>0.03</formula>
    </cfRule>
    <cfRule type="cellIs" dxfId="4878" priority="318" stopIfTrue="1" operator="lessThan">
      <formula>-0.03</formula>
    </cfRule>
    <cfRule type="cellIs" dxfId="4877" priority="319" stopIfTrue="1" operator="greaterThan">
      <formula>0</formula>
    </cfRule>
    <cfRule type="cellIs" dxfId="4876" priority="320" stopIfTrue="1" operator="lessThan">
      <formula>0</formula>
    </cfRule>
    <cfRule type="cellIs" dxfId="4875" priority="315" stopIfTrue="1" operator="lessThan">
      <formula>0</formula>
    </cfRule>
    <cfRule type="cellIs" dxfId="4874" priority="316" stopIfTrue="1" operator="greaterThan">
      <formula>0</formula>
    </cfRule>
  </conditionalFormatting>
  <conditionalFormatting sqref="D11">
    <cfRule type="cellIs" dxfId="4873" priority="310" stopIfTrue="1" operator="greaterThan">
      <formula>0.03</formula>
    </cfRule>
    <cfRule type="cellIs" dxfId="4872" priority="311" stopIfTrue="1" operator="lessThan">
      <formula>-0.03</formula>
    </cfRule>
    <cfRule type="cellIs" dxfId="4871" priority="313" stopIfTrue="1" operator="greaterThan">
      <formula>0</formula>
    </cfRule>
    <cfRule type="cellIs" dxfId="4870" priority="312" stopIfTrue="1" operator="lessThan">
      <formula>0</formula>
    </cfRule>
  </conditionalFormatting>
  <conditionalFormatting sqref="E9">
    <cfRule type="cellIs" dxfId="4869" priority="305" stopIfTrue="1" operator="greaterThan">
      <formula>0.03</formula>
    </cfRule>
    <cfRule type="cellIs" dxfId="4868" priority="306" stopIfTrue="1" operator="lessThan">
      <formula>-0.03</formula>
    </cfRule>
    <cfRule type="cellIs" dxfId="4867" priority="308" stopIfTrue="1" operator="greaterThan">
      <formula>0</formula>
    </cfRule>
    <cfRule type="cellIs" dxfId="4866" priority="307" stopIfTrue="1" operator="lessThan">
      <formula>0</formula>
    </cfRule>
  </conditionalFormatting>
  <conditionalFormatting sqref="F9:T9">
    <cfRule type="cellIs" dxfId="4865" priority="301" stopIfTrue="1" operator="greaterThan">
      <formula>0.03</formula>
    </cfRule>
    <cfRule type="cellIs" dxfId="4864" priority="302" stopIfTrue="1" operator="lessThan">
      <formula>-0.03</formula>
    </cfRule>
    <cfRule type="cellIs" dxfId="4863" priority="304" stopIfTrue="1" operator="greaterThan">
      <formula>0</formula>
    </cfRule>
    <cfRule type="cellIs" dxfId="4862" priority="303" stopIfTrue="1" operator="lessThan">
      <formula>0</formula>
    </cfRule>
  </conditionalFormatting>
  <conditionalFormatting sqref="Q19">
    <cfRule type="cellIs" dxfId="4861" priority="63" stopIfTrue="1" operator="greaterThan">
      <formula>0.03</formula>
    </cfRule>
    <cfRule type="cellIs" dxfId="4860" priority="64" stopIfTrue="1" operator="lessThan">
      <formula>-0.03</formula>
    </cfRule>
    <cfRule type="cellIs" dxfId="4859" priority="66" stopIfTrue="1" operator="greaterThan">
      <formula>0</formula>
    </cfRule>
    <cfRule type="cellIs" dxfId="4858" priority="65" stopIfTrue="1" operator="lessThan">
      <formula>0</formula>
    </cfRule>
  </conditionalFormatting>
  <conditionalFormatting sqref="K19">
    <cfRule type="cellIs" dxfId="4857" priority="75" stopIfTrue="1" operator="greaterThan">
      <formula>0.03</formula>
    </cfRule>
    <cfRule type="cellIs" dxfId="4856" priority="76" stopIfTrue="1" operator="lessThan">
      <formula>-0.03</formula>
    </cfRule>
    <cfRule type="cellIs" dxfId="4855" priority="78" stopIfTrue="1" operator="greaterThan">
      <formula>0</formula>
    </cfRule>
    <cfRule type="cellIs" dxfId="4854" priority="77" stopIfTrue="1" operator="lessThan">
      <formula>0</formula>
    </cfRule>
  </conditionalFormatting>
  <conditionalFormatting sqref="G19">
    <cfRule type="cellIs" dxfId="4853" priority="83" stopIfTrue="1" operator="greaterThan">
      <formula>0.03</formula>
    </cfRule>
    <cfRule type="cellIs" dxfId="4852" priority="84" stopIfTrue="1" operator="lessThan">
      <formula>-0.03</formula>
    </cfRule>
    <cfRule type="cellIs" dxfId="4851" priority="86" stopIfTrue="1" operator="greaterThan">
      <formula>0</formula>
    </cfRule>
    <cfRule type="cellIs" dxfId="4850" priority="85" stopIfTrue="1" operator="lessThan">
      <formula>0</formula>
    </cfRule>
  </conditionalFormatting>
  <conditionalFormatting sqref="S19">
    <cfRule type="cellIs" dxfId="4849" priority="55" stopIfTrue="1" operator="greaterThan">
      <formula>0.03</formula>
    </cfRule>
    <cfRule type="cellIs" dxfId="4848" priority="56" stopIfTrue="1" operator="lessThan">
      <formula>-0.03</formula>
    </cfRule>
    <cfRule type="cellIs" dxfId="4847" priority="58" stopIfTrue="1" operator="greaterThan">
      <formula>0</formula>
    </cfRule>
    <cfRule type="cellIs" dxfId="4846" priority="57" stopIfTrue="1" operator="lessThan">
      <formula>0</formula>
    </cfRule>
  </conditionalFormatting>
  <conditionalFormatting sqref="D19:D20">
    <cfRule type="cellIs" dxfId="4845" priority="235" stopIfTrue="1" operator="greaterThan">
      <formula>0.03</formula>
    </cfRule>
    <cfRule type="cellIs" dxfId="4844" priority="236" stopIfTrue="1" operator="lessThan">
      <formula>-0.03</formula>
    </cfRule>
  </conditionalFormatting>
  <conditionalFormatting sqref="D19">
    <cfRule type="cellIs" dxfId="4843" priority="239" stopIfTrue="1" operator="greaterThan">
      <formula>0</formula>
    </cfRule>
    <cfRule type="cellIs" dxfId="4842" priority="240" stopIfTrue="1" operator="lessThan">
      <formula>0</formula>
    </cfRule>
  </conditionalFormatting>
  <conditionalFormatting sqref="D20">
    <cfRule type="cellIs" dxfId="4841" priority="237" stopIfTrue="1" operator="lessThan">
      <formula>0</formula>
    </cfRule>
    <cfRule type="cellIs" dxfId="4840" priority="238" stopIfTrue="1" operator="greaterThan">
      <formula>0</formula>
    </cfRule>
  </conditionalFormatting>
  <conditionalFormatting sqref="D21">
    <cfRule type="cellIs" dxfId="4839" priority="231" stopIfTrue="1" operator="greaterThan">
      <formula>0.03</formula>
    </cfRule>
    <cfRule type="cellIs" dxfId="4838" priority="232" stopIfTrue="1" operator="lessThan">
      <formula>-0.03</formula>
    </cfRule>
    <cfRule type="cellIs" dxfId="4837" priority="234" stopIfTrue="1" operator="greaterThan">
      <formula>0</formula>
    </cfRule>
    <cfRule type="cellIs" dxfId="4836" priority="233" stopIfTrue="1" operator="lessThan">
      <formula>0</formula>
    </cfRule>
  </conditionalFormatting>
  <conditionalFormatting sqref="K36 K39 K42 K45 K48 K51 K54">
    <cfRule type="cellIs" dxfId="4835" priority="19" stopIfTrue="1" operator="greaterThan">
      <formula>0.03</formula>
    </cfRule>
    <cfRule type="cellIs" dxfId="4834" priority="20" stopIfTrue="1" operator="lessThan">
      <formula>-0.03</formula>
    </cfRule>
    <cfRule type="cellIs" dxfId="4833" priority="22" stopIfTrue="1" operator="greaterThan">
      <formula>0</formula>
    </cfRule>
    <cfRule type="cellIs" dxfId="4832" priority="21" stopIfTrue="1" operator="lessThan">
      <formula>0</formula>
    </cfRule>
  </conditionalFormatting>
  <conditionalFormatting sqref="M36 M39 M42 M45 M48 M51 M54">
    <cfRule type="cellIs" dxfId="4831" priority="15" stopIfTrue="1" operator="greaterThan">
      <formula>0.03</formula>
    </cfRule>
    <cfRule type="cellIs" dxfId="4830" priority="16" stopIfTrue="1" operator="lessThan">
      <formula>-0.03</formula>
    </cfRule>
    <cfRule type="cellIs" dxfId="4829" priority="18" stopIfTrue="1" operator="greaterThan">
      <formula>0</formula>
    </cfRule>
    <cfRule type="cellIs" dxfId="4828" priority="17" stopIfTrue="1" operator="lessThan">
      <formula>0</formula>
    </cfRule>
  </conditionalFormatting>
  <conditionalFormatting sqref="D36:D37 D39:D40 D42:D43 D45:D46 D48:D49 D51:D52 D54:D55">
    <cfRule type="cellIs" dxfId="4827" priority="215" stopIfTrue="1" operator="greaterThan">
      <formula>0.03</formula>
    </cfRule>
    <cfRule type="cellIs" dxfId="4826" priority="216" stopIfTrue="1" operator="lessThan">
      <formula>-0.03</formula>
    </cfRule>
  </conditionalFormatting>
  <conditionalFormatting sqref="D36 D39 D42 D45 D48 D51 D54">
    <cfRule type="cellIs" dxfId="4825" priority="219" stopIfTrue="1" operator="greaterThan">
      <formula>0</formula>
    </cfRule>
    <cfRule type="cellIs" dxfId="4824" priority="220" stopIfTrue="1" operator="lessThan">
      <formula>0</formula>
    </cfRule>
  </conditionalFormatting>
  <conditionalFormatting sqref="D37 D40 D43 D46 D49 D52 D55">
    <cfRule type="cellIs" dxfId="4823" priority="217" stopIfTrue="1" operator="lessThan">
      <formula>0</formula>
    </cfRule>
    <cfRule type="cellIs" dxfId="4822" priority="218" stopIfTrue="1" operator="greaterThan">
      <formula>0</formula>
    </cfRule>
  </conditionalFormatting>
  <conditionalFormatting sqref="D38 D41 D44 D47 D50 D53 D56">
    <cfRule type="cellIs" dxfId="4821" priority="211" stopIfTrue="1" operator="greaterThan">
      <formula>0.03</formula>
    </cfRule>
    <cfRule type="cellIs" dxfId="4820" priority="212" stopIfTrue="1" operator="lessThan">
      <formula>-0.03</formula>
    </cfRule>
    <cfRule type="cellIs" dxfId="4819" priority="214" stopIfTrue="1" operator="greaterThan">
      <formula>0</formula>
    </cfRule>
    <cfRule type="cellIs" dxfId="4818" priority="213" stopIfTrue="1" operator="lessThan">
      <formula>0</formula>
    </cfRule>
  </conditionalFormatting>
  <conditionalFormatting sqref="H36:H37 H39:H40 H42:H43 H45:H46 H48:H49 H51:H52 H54:H55">
    <cfRule type="cellIs" dxfId="4817" priority="205" stopIfTrue="1" operator="greaterThan">
      <formula>0.03</formula>
    </cfRule>
    <cfRule type="cellIs" dxfId="4816" priority="206" stopIfTrue="1" operator="lessThan">
      <formula>-0.03</formula>
    </cfRule>
  </conditionalFormatting>
  <conditionalFormatting sqref="H36 H39 H42 H45 H48 H51 H54">
    <cfRule type="cellIs" dxfId="4815" priority="209" stopIfTrue="1" operator="greaterThan">
      <formula>0</formula>
    </cfRule>
    <cfRule type="cellIs" dxfId="4814" priority="210" stopIfTrue="1" operator="lessThan">
      <formula>0</formula>
    </cfRule>
  </conditionalFormatting>
  <conditionalFormatting sqref="H37 H40 H43 H46 H49 H52 H55">
    <cfRule type="cellIs" dxfId="4813" priority="207" stopIfTrue="1" operator="lessThan">
      <formula>0</formula>
    </cfRule>
    <cfRule type="cellIs" dxfId="4812" priority="208" stopIfTrue="1" operator="greaterThan">
      <formula>0</formula>
    </cfRule>
  </conditionalFormatting>
  <conditionalFormatting sqref="H38 H41 H44 H47 H50 H53 H56">
    <cfRule type="cellIs" dxfId="4811" priority="201" stopIfTrue="1" operator="greaterThan">
      <formula>0.03</formula>
    </cfRule>
    <cfRule type="cellIs" dxfId="4810" priority="202" stopIfTrue="1" operator="lessThan">
      <formula>-0.03</formula>
    </cfRule>
    <cfRule type="cellIs" dxfId="4809" priority="204" stopIfTrue="1" operator="greaterThan">
      <formula>0</formula>
    </cfRule>
    <cfRule type="cellIs" dxfId="4808" priority="203" stopIfTrue="1" operator="lessThan">
      <formula>0</formula>
    </cfRule>
  </conditionalFormatting>
  <conditionalFormatting sqref="L36:L37 L39:L40 L42:L43 L45:L46 L48:L49 L51:L52 L54:L55">
    <cfRule type="cellIs" dxfId="4807" priority="195" stopIfTrue="1" operator="greaterThan">
      <formula>0.03</formula>
    </cfRule>
    <cfRule type="cellIs" dxfId="4806" priority="196" stopIfTrue="1" operator="lessThan">
      <formula>-0.03</formula>
    </cfRule>
  </conditionalFormatting>
  <conditionalFormatting sqref="L36 L39 L42 L45 L48 L51 L54">
    <cfRule type="cellIs" dxfId="4805" priority="199" stopIfTrue="1" operator="greaterThan">
      <formula>0</formula>
    </cfRule>
    <cfRule type="cellIs" dxfId="4804" priority="200" stopIfTrue="1" operator="lessThan">
      <formula>0</formula>
    </cfRule>
  </conditionalFormatting>
  <conditionalFormatting sqref="L37 L40 L43 L46 L49 L52 L55">
    <cfRule type="cellIs" dxfId="4803" priority="197" stopIfTrue="1" operator="lessThan">
      <formula>0</formula>
    </cfRule>
    <cfRule type="cellIs" dxfId="4802" priority="198" stopIfTrue="1" operator="greaterThan">
      <formula>0</formula>
    </cfRule>
  </conditionalFormatting>
  <conditionalFormatting sqref="L38 L41 L44 L47 L50 L53 L56">
    <cfRule type="cellIs" dxfId="4801" priority="191" stopIfTrue="1" operator="greaterThan">
      <formula>0.03</formula>
    </cfRule>
    <cfRule type="cellIs" dxfId="4800" priority="192" stopIfTrue="1" operator="lessThan">
      <formula>-0.03</formula>
    </cfRule>
    <cfRule type="cellIs" dxfId="4799" priority="194" stopIfTrue="1" operator="greaterThan">
      <formula>0</formula>
    </cfRule>
    <cfRule type="cellIs" dxfId="4798" priority="193" stopIfTrue="1" operator="lessThan">
      <formula>0</formula>
    </cfRule>
  </conditionalFormatting>
  <conditionalFormatting sqref="J36:J37 J39:J40 J42:J43 J45:J46 J48:J49 J51:J52 J54:J55">
    <cfRule type="cellIs" dxfId="4797" priority="185" stopIfTrue="1" operator="greaterThan">
      <formula>0.03</formula>
    </cfRule>
    <cfRule type="cellIs" dxfId="4796" priority="186" stopIfTrue="1" operator="lessThan">
      <formula>-0.03</formula>
    </cfRule>
  </conditionalFormatting>
  <conditionalFormatting sqref="J36 J39 J42 J45 J48 J51 J54">
    <cfRule type="cellIs" dxfId="4795" priority="189" stopIfTrue="1" operator="greaterThan">
      <formula>0</formula>
    </cfRule>
    <cfRule type="cellIs" dxfId="4794" priority="190" stopIfTrue="1" operator="lessThan">
      <formula>0</formula>
    </cfRule>
  </conditionalFormatting>
  <conditionalFormatting sqref="J37 J40 J43 J46 J49 J52 J55">
    <cfRule type="cellIs" dxfId="4793" priority="187" stopIfTrue="1" operator="lessThan">
      <formula>0</formula>
    </cfRule>
    <cfRule type="cellIs" dxfId="4792" priority="188" stopIfTrue="1" operator="greaterThan">
      <formula>0</formula>
    </cfRule>
  </conditionalFormatting>
  <conditionalFormatting sqref="J38 J41 J44 J47 J50 J53 J56">
    <cfRule type="cellIs" dxfId="4791" priority="181" stopIfTrue="1" operator="greaterThan">
      <formula>0.03</formula>
    </cfRule>
    <cfRule type="cellIs" dxfId="4790" priority="182" stopIfTrue="1" operator="lessThan">
      <formula>-0.03</formula>
    </cfRule>
    <cfRule type="cellIs" dxfId="4789" priority="184" stopIfTrue="1" operator="greaterThan">
      <formula>0</formula>
    </cfRule>
    <cfRule type="cellIs" dxfId="4788" priority="183" stopIfTrue="1" operator="lessThan">
      <formula>0</formula>
    </cfRule>
  </conditionalFormatting>
  <conditionalFormatting sqref="F19:F20">
    <cfRule type="cellIs" dxfId="4787" priority="175" stopIfTrue="1" operator="greaterThan">
      <formula>0.03</formula>
    </cfRule>
    <cfRule type="cellIs" dxfId="4786" priority="176" stopIfTrue="1" operator="lessThan">
      <formula>-0.03</formula>
    </cfRule>
  </conditionalFormatting>
  <conditionalFormatting sqref="F19">
    <cfRule type="cellIs" dxfId="4785" priority="179" stopIfTrue="1" operator="greaterThan">
      <formula>0</formula>
    </cfRule>
    <cfRule type="cellIs" dxfId="4784" priority="180" stopIfTrue="1" operator="lessThan">
      <formula>0</formula>
    </cfRule>
  </conditionalFormatting>
  <conditionalFormatting sqref="F20">
    <cfRule type="cellIs" dxfId="4783" priority="177" stopIfTrue="1" operator="lessThan">
      <formula>0</formula>
    </cfRule>
    <cfRule type="cellIs" dxfId="4782" priority="178" stopIfTrue="1" operator="greaterThan">
      <formula>0</formula>
    </cfRule>
  </conditionalFormatting>
  <conditionalFormatting sqref="F21">
    <cfRule type="cellIs" dxfId="4781" priority="171" stopIfTrue="1" operator="greaterThan">
      <formula>0.03</formula>
    </cfRule>
    <cfRule type="cellIs" dxfId="4780" priority="172" stopIfTrue="1" operator="lessThan">
      <formula>-0.03</formula>
    </cfRule>
    <cfRule type="cellIs" dxfId="4779" priority="174" stopIfTrue="1" operator="greaterThan">
      <formula>0</formula>
    </cfRule>
    <cfRule type="cellIs" dxfId="4778" priority="173" stopIfTrue="1" operator="lessThan">
      <formula>0</formula>
    </cfRule>
  </conditionalFormatting>
  <conditionalFormatting sqref="H19:H20">
    <cfRule type="cellIs" dxfId="4777" priority="165" stopIfTrue="1" operator="greaterThan">
      <formula>0.03</formula>
    </cfRule>
    <cfRule type="cellIs" dxfId="4776" priority="166" stopIfTrue="1" operator="lessThan">
      <formula>-0.03</formula>
    </cfRule>
  </conditionalFormatting>
  <conditionalFormatting sqref="H19">
    <cfRule type="cellIs" dxfId="4775" priority="169" stopIfTrue="1" operator="greaterThan">
      <formula>0</formula>
    </cfRule>
    <cfRule type="cellIs" dxfId="4774" priority="170" stopIfTrue="1" operator="lessThan">
      <formula>0</formula>
    </cfRule>
  </conditionalFormatting>
  <conditionalFormatting sqref="H20">
    <cfRule type="cellIs" dxfId="4773" priority="167" stopIfTrue="1" operator="lessThan">
      <formula>0</formula>
    </cfRule>
    <cfRule type="cellIs" dxfId="4772" priority="168" stopIfTrue="1" operator="greaterThan">
      <formula>0</formula>
    </cfRule>
  </conditionalFormatting>
  <conditionalFormatting sqref="H21">
    <cfRule type="cellIs" dxfId="4771" priority="161" stopIfTrue="1" operator="greaterThan">
      <formula>0.03</formula>
    </cfRule>
    <cfRule type="cellIs" dxfId="4770" priority="162" stopIfTrue="1" operator="lessThan">
      <formula>-0.03</formula>
    </cfRule>
    <cfRule type="cellIs" dxfId="4769" priority="164" stopIfTrue="1" operator="greaterThan">
      <formula>0</formula>
    </cfRule>
    <cfRule type="cellIs" dxfId="4768" priority="163" stopIfTrue="1" operator="lessThan">
      <formula>0</formula>
    </cfRule>
  </conditionalFormatting>
  <conditionalFormatting sqref="J19:J20">
    <cfRule type="cellIs" dxfId="4767" priority="155" stopIfTrue="1" operator="greaterThan">
      <formula>0.03</formula>
    </cfRule>
    <cfRule type="cellIs" dxfId="4766" priority="156" stopIfTrue="1" operator="lessThan">
      <formula>-0.03</formula>
    </cfRule>
  </conditionalFormatting>
  <conditionalFormatting sqref="J19">
    <cfRule type="cellIs" dxfId="4765" priority="159" stopIfTrue="1" operator="greaterThan">
      <formula>0</formula>
    </cfRule>
    <cfRule type="cellIs" dxfId="4764" priority="160" stopIfTrue="1" operator="lessThan">
      <formula>0</formula>
    </cfRule>
  </conditionalFormatting>
  <conditionalFormatting sqref="J20">
    <cfRule type="cellIs" dxfId="4763" priority="157" stopIfTrue="1" operator="lessThan">
      <formula>0</formula>
    </cfRule>
    <cfRule type="cellIs" dxfId="4762" priority="158" stopIfTrue="1" operator="greaterThan">
      <formula>0</formula>
    </cfRule>
  </conditionalFormatting>
  <conditionalFormatting sqref="J21">
    <cfRule type="cellIs" dxfId="4761" priority="151" stopIfTrue="1" operator="greaterThan">
      <formula>0.03</formula>
    </cfRule>
    <cfRule type="cellIs" dxfId="4760" priority="152" stopIfTrue="1" operator="lessThan">
      <formula>-0.03</formula>
    </cfRule>
    <cfRule type="cellIs" dxfId="4759" priority="154" stopIfTrue="1" operator="greaterThan">
      <formula>0</formula>
    </cfRule>
    <cfRule type="cellIs" dxfId="4758" priority="153" stopIfTrue="1" operator="lessThan">
      <formula>0</formula>
    </cfRule>
  </conditionalFormatting>
  <conditionalFormatting sqref="L19:L20">
    <cfRule type="cellIs" dxfId="4757" priority="145" stopIfTrue="1" operator="greaterThan">
      <formula>0.03</formula>
    </cfRule>
    <cfRule type="cellIs" dxfId="4756" priority="146" stopIfTrue="1" operator="lessThan">
      <formula>-0.03</formula>
    </cfRule>
  </conditionalFormatting>
  <conditionalFormatting sqref="L19">
    <cfRule type="cellIs" dxfId="4755" priority="149" stopIfTrue="1" operator="greaterThan">
      <formula>0</formula>
    </cfRule>
    <cfRule type="cellIs" dxfId="4754" priority="150" stopIfTrue="1" operator="lessThan">
      <formula>0</formula>
    </cfRule>
  </conditionalFormatting>
  <conditionalFormatting sqref="L20">
    <cfRule type="cellIs" dxfId="4753" priority="147" stopIfTrue="1" operator="lessThan">
      <formula>0</formula>
    </cfRule>
    <cfRule type="cellIs" dxfId="4752" priority="148" stopIfTrue="1" operator="greaterThan">
      <formula>0</formula>
    </cfRule>
  </conditionalFormatting>
  <conditionalFormatting sqref="L21">
    <cfRule type="cellIs" dxfId="4751" priority="141" stopIfTrue="1" operator="greaterThan">
      <formula>0.03</formula>
    </cfRule>
    <cfRule type="cellIs" dxfId="4750" priority="142" stopIfTrue="1" operator="lessThan">
      <formula>-0.03</formula>
    </cfRule>
    <cfRule type="cellIs" dxfId="4749" priority="144" stopIfTrue="1" operator="greaterThan">
      <formula>0</formula>
    </cfRule>
    <cfRule type="cellIs" dxfId="4748" priority="143" stopIfTrue="1" operator="lessThan">
      <formula>0</formula>
    </cfRule>
  </conditionalFormatting>
  <conditionalFormatting sqref="N19:N20">
    <cfRule type="cellIs" dxfId="4747" priority="135" stopIfTrue="1" operator="greaterThan">
      <formula>0.03</formula>
    </cfRule>
    <cfRule type="cellIs" dxfId="4746" priority="136" stopIfTrue="1" operator="lessThan">
      <formula>-0.03</formula>
    </cfRule>
  </conditionalFormatting>
  <conditionalFormatting sqref="N19">
    <cfRule type="cellIs" dxfId="4745" priority="139" stopIfTrue="1" operator="greaterThan">
      <formula>0</formula>
    </cfRule>
    <cfRule type="cellIs" dxfId="4744" priority="140" stopIfTrue="1" operator="lessThan">
      <formula>0</formula>
    </cfRule>
  </conditionalFormatting>
  <conditionalFormatting sqref="N20">
    <cfRule type="cellIs" dxfId="4743" priority="137" stopIfTrue="1" operator="lessThan">
      <formula>0</formula>
    </cfRule>
    <cfRule type="cellIs" dxfId="4742" priority="138" stopIfTrue="1" operator="greaterThan">
      <formula>0</formula>
    </cfRule>
  </conditionalFormatting>
  <conditionalFormatting sqref="N21">
    <cfRule type="cellIs" dxfId="4741" priority="131" stopIfTrue="1" operator="greaterThan">
      <formula>0.03</formula>
    </cfRule>
    <cfRule type="cellIs" dxfId="4740" priority="132" stopIfTrue="1" operator="lessThan">
      <formula>-0.03</formula>
    </cfRule>
    <cfRule type="cellIs" dxfId="4739" priority="134" stopIfTrue="1" operator="greaterThan">
      <formula>0</formula>
    </cfRule>
    <cfRule type="cellIs" dxfId="4738" priority="133" stopIfTrue="1" operator="lessThan">
      <formula>0</formula>
    </cfRule>
  </conditionalFormatting>
  <conditionalFormatting sqref="P19:P20">
    <cfRule type="cellIs" dxfId="4737" priority="115" stopIfTrue="1" operator="greaterThan">
      <formula>0.03</formula>
    </cfRule>
    <cfRule type="cellIs" dxfId="4736" priority="116" stopIfTrue="1" operator="lessThan">
      <formula>-0.03</formula>
    </cfRule>
  </conditionalFormatting>
  <conditionalFormatting sqref="P19">
    <cfRule type="cellIs" dxfId="4735" priority="119" stopIfTrue="1" operator="greaterThan">
      <formula>0</formula>
    </cfRule>
    <cfRule type="cellIs" dxfId="4734" priority="120" stopIfTrue="1" operator="lessThan">
      <formula>0</formula>
    </cfRule>
  </conditionalFormatting>
  <conditionalFormatting sqref="P20">
    <cfRule type="cellIs" dxfId="4733" priority="117" stopIfTrue="1" operator="lessThan">
      <formula>0</formula>
    </cfRule>
    <cfRule type="cellIs" dxfId="4732" priority="118" stopIfTrue="1" operator="greaterThan">
      <formula>0</formula>
    </cfRule>
  </conditionalFormatting>
  <conditionalFormatting sqref="P21">
    <cfRule type="cellIs" dxfId="4731" priority="111" stopIfTrue="1" operator="greaterThan">
      <formula>0.03</formula>
    </cfRule>
    <cfRule type="cellIs" dxfId="4730" priority="112" stopIfTrue="1" operator="lessThan">
      <formula>-0.03</formula>
    </cfRule>
    <cfRule type="cellIs" dxfId="4729" priority="114" stopIfTrue="1" operator="greaterThan">
      <formula>0</formula>
    </cfRule>
    <cfRule type="cellIs" dxfId="4728" priority="113" stopIfTrue="1" operator="lessThan">
      <formula>0</formula>
    </cfRule>
  </conditionalFormatting>
  <conditionalFormatting sqref="V19:V20">
    <cfRule type="cellIs" dxfId="4727" priority="105" stopIfTrue="1" operator="greaterThan">
      <formula>0.03</formula>
    </cfRule>
    <cfRule type="cellIs" dxfId="4726" priority="106" stopIfTrue="1" operator="lessThan">
      <formula>-0.03</formula>
    </cfRule>
  </conditionalFormatting>
  <conditionalFormatting sqref="V19">
    <cfRule type="cellIs" dxfId="4725" priority="109" stopIfTrue="1" operator="greaterThan">
      <formula>0</formula>
    </cfRule>
    <cfRule type="cellIs" dxfId="4724" priority="110" stopIfTrue="1" operator="lessThan">
      <formula>0</formula>
    </cfRule>
  </conditionalFormatting>
  <conditionalFormatting sqref="V20">
    <cfRule type="cellIs" dxfId="4723" priority="107" stopIfTrue="1" operator="lessThan">
      <formula>0</formula>
    </cfRule>
    <cfRule type="cellIs" dxfId="4722" priority="108" stopIfTrue="1" operator="greaterThan">
      <formula>0</formula>
    </cfRule>
  </conditionalFormatting>
  <conditionalFormatting sqref="V21">
    <cfRule type="cellIs" dxfId="4721" priority="101" stopIfTrue="1" operator="greaterThan">
      <formula>0.03</formula>
    </cfRule>
    <cfRule type="cellIs" dxfId="4720" priority="102" stopIfTrue="1" operator="lessThan">
      <formula>-0.03</formula>
    </cfRule>
    <cfRule type="cellIs" dxfId="4719" priority="104" stopIfTrue="1" operator="greaterThan">
      <formula>0</formula>
    </cfRule>
    <cfRule type="cellIs" dxfId="4718" priority="103" stopIfTrue="1" operator="lessThan">
      <formula>0</formula>
    </cfRule>
  </conditionalFormatting>
  <conditionalFormatting sqref="X19:X20">
    <cfRule type="cellIs" dxfId="4717" priority="95" stopIfTrue="1" operator="greaterThan">
      <formula>0.03</formula>
    </cfRule>
    <cfRule type="cellIs" dxfId="4716" priority="96" stopIfTrue="1" operator="lessThan">
      <formula>-0.03</formula>
    </cfRule>
  </conditionalFormatting>
  <conditionalFormatting sqref="X19">
    <cfRule type="cellIs" dxfId="4715" priority="99" stopIfTrue="1" operator="greaterThan">
      <formula>0</formula>
    </cfRule>
    <cfRule type="cellIs" dxfId="4714" priority="100" stopIfTrue="1" operator="lessThan">
      <formula>0</formula>
    </cfRule>
  </conditionalFormatting>
  <conditionalFormatting sqref="X20">
    <cfRule type="cellIs" dxfId="4713" priority="97" stopIfTrue="1" operator="lessThan">
      <formula>0</formula>
    </cfRule>
    <cfRule type="cellIs" dxfId="4712" priority="98" stopIfTrue="1" operator="greaterThan">
      <formula>0</formula>
    </cfRule>
  </conditionalFormatting>
  <conditionalFormatting sqref="X21">
    <cfRule type="cellIs" dxfId="4711" priority="91" stopIfTrue="1" operator="greaterThan">
      <formula>0.03</formula>
    </cfRule>
    <cfRule type="cellIs" dxfId="4710" priority="92" stopIfTrue="1" operator="lessThan">
      <formula>-0.03</formula>
    </cfRule>
    <cfRule type="cellIs" dxfId="4709" priority="94" stopIfTrue="1" operator="greaterThan">
      <formula>0</formula>
    </cfRule>
    <cfRule type="cellIs" dxfId="4708" priority="93" stopIfTrue="1" operator="lessThan">
      <formula>0</formula>
    </cfRule>
  </conditionalFormatting>
  <conditionalFormatting sqref="E19">
    <cfRule type="cellIs" dxfId="4707" priority="87" stopIfTrue="1" operator="greaterThan">
      <formula>0.03</formula>
    </cfRule>
    <cfRule type="cellIs" dxfId="4706" priority="88" stopIfTrue="1" operator="lessThan">
      <formula>-0.03</formula>
    </cfRule>
    <cfRule type="cellIs" dxfId="4705" priority="90" stopIfTrue="1" operator="greaterThan">
      <formula>0</formula>
    </cfRule>
    <cfRule type="cellIs" dxfId="4704" priority="89" stopIfTrue="1" operator="lessThan">
      <formula>0</formula>
    </cfRule>
  </conditionalFormatting>
  <conditionalFormatting sqref="I19">
    <cfRule type="cellIs" dxfId="4703" priority="79" stopIfTrue="1" operator="greaterThan">
      <formula>0.03</formula>
    </cfRule>
    <cfRule type="cellIs" dxfId="4702" priority="80" stopIfTrue="1" operator="lessThan">
      <formula>-0.03</formula>
    </cfRule>
    <cfRule type="cellIs" dxfId="4701" priority="82" stopIfTrue="1" operator="greaterThan">
      <formula>0</formula>
    </cfRule>
    <cfRule type="cellIs" dxfId="4700" priority="81" stopIfTrue="1" operator="lessThan">
      <formula>0</formula>
    </cfRule>
  </conditionalFormatting>
  <conditionalFormatting sqref="M19">
    <cfRule type="cellIs" dxfId="4699" priority="71" stopIfTrue="1" operator="greaterThan">
      <formula>0.03</formula>
    </cfRule>
    <cfRule type="cellIs" dxfId="4698" priority="72" stopIfTrue="1" operator="lessThan">
      <formula>-0.03</formula>
    </cfRule>
    <cfRule type="cellIs" dxfId="4697" priority="74" stopIfTrue="1" operator="greaterThan">
      <formula>0</formula>
    </cfRule>
    <cfRule type="cellIs" dxfId="4696" priority="73" stopIfTrue="1" operator="lessThan">
      <formula>0</formula>
    </cfRule>
  </conditionalFormatting>
  <conditionalFormatting sqref="O19">
    <cfRule type="cellIs" dxfId="4695" priority="67" stopIfTrue="1" operator="greaterThan">
      <formula>0.03</formula>
    </cfRule>
    <cfRule type="cellIs" dxfId="4694" priority="68" stopIfTrue="1" operator="lessThan">
      <formula>-0.03</formula>
    </cfRule>
    <cfRule type="cellIs" dxfId="4693" priority="70" stopIfTrue="1" operator="greaterThan">
      <formula>0</formula>
    </cfRule>
    <cfRule type="cellIs" dxfId="4692" priority="69" stopIfTrue="1" operator="lessThan">
      <formula>0</formula>
    </cfRule>
  </conditionalFormatting>
  <conditionalFormatting sqref="R19">
    <cfRule type="cellIs" dxfId="4691" priority="59" stopIfTrue="1" operator="greaterThan">
      <formula>0.03</formula>
    </cfRule>
    <cfRule type="cellIs" dxfId="4690" priority="60" stopIfTrue="1" operator="lessThan">
      <formula>-0.03</formula>
    </cfRule>
    <cfRule type="cellIs" dxfId="4689" priority="62" stopIfTrue="1" operator="greaterThan">
      <formula>0</formula>
    </cfRule>
    <cfRule type="cellIs" dxfId="4688" priority="61" stopIfTrue="1" operator="lessThan">
      <formula>0</formula>
    </cfRule>
  </conditionalFormatting>
  <conditionalFormatting sqref="T19">
    <cfRule type="cellIs" dxfId="4687" priority="51" stopIfTrue="1" operator="greaterThan">
      <formula>0.03</formula>
    </cfRule>
    <cfRule type="cellIs" dxfId="4686" priority="52" stopIfTrue="1" operator="lessThan">
      <formula>-0.03</formula>
    </cfRule>
    <cfRule type="cellIs" dxfId="4685" priority="54" stopIfTrue="1" operator="greaterThan">
      <formula>0</formula>
    </cfRule>
    <cfRule type="cellIs" dxfId="4684" priority="53" stopIfTrue="1" operator="lessThan">
      <formula>0</formula>
    </cfRule>
  </conditionalFormatting>
  <conditionalFormatting sqref="U19">
    <cfRule type="cellIs" dxfId="4683" priority="47" stopIfTrue="1" operator="greaterThan">
      <formula>0.03</formula>
    </cfRule>
    <cfRule type="cellIs" dxfId="4682" priority="48" stopIfTrue="1" operator="lessThan">
      <formula>-0.03</formula>
    </cfRule>
    <cfRule type="cellIs" dxfId="4681" priority="50" stopIfTrue="1" operator="greaterThan">
      <formula>0</formula>
    </cfRule>
    <cfRule type="cellIs" dxfId="4680" priority="49" stopIfTrue="1" operator="lessThan">
      <formula>0</formula>
    </cfRule>
  </conditionalFormatting>
  <conditionalFormatting sqref="W19">
    <cfRule type="cellIs" dxfId="4679" priority="43" stopIfTrue="1" operator="greaterThan">
      <formula>0.03</formula>
    </cfRule>
    <cfRule type="cellIs" dxfId="4678" priority="44" stopIfTrue="1" operator="lessThan">
      <formula>-0.03</formula>
    </cfRule>
    <cfRule type="cellIs" dxfId="4677" priority="46" stopIfTrue="1" operator="greaterThan">
      <formula>0</formula>
    </cfRule>
    <cfRule type="cellIs" dxfId="4676" priority="45" stopIfTrue="1" operator="lessThan">
      <formula>0</formula>
    </cfRule>
  </conditionalFormatting>
  <conditionalFormatting sqref="Y19">
    <cfRule type="cellIs" dxfId="4675" priority="39" stopIfTrue="1" operator="greaterThan">
      <formula>0.03</formula>
    </cfRule>
    <cfRule type="cellIs" dxfId="4674" priority="40" stopIfTrue="1" operator="lessThan">
      <formula>-0.03</formula>
    </cfRule>
    <cfRule type="cellIs" dxfId="4673" priority="42" stopIfTrue="1" operator="greaterThan">
      <formula>0</formula>
    </cfRule>
    <cfRule type="cellIs" dxfId="4672" priority="41" stopIfTrue="1" operator="lessThan">
      <formula>0</formula>
    </cfRule>
  </conditionalFormatting>
  <conditionalFormatting sqref="E36 E39 E42 E45 E48 E51 E54">
    <cfRule type="cellIs" dxfId="4671" priority="35" stopIfTrue="1" operator="greaterThan">
      <formula>0.03</formula>
    </cfRule>
    <cfRule type="cellIs" dxfId="4670" priority="36" stopIfTrue="1" operator="lessThan">
      <formula>-0.03</formula>
    </cfRule>
    <cfRule type="cellIs" dxfId="4669" priority="38" stopIfTrue="1" operator="greaterThan">
      <formula>0</formula>
    </cfRule>
    <cfRule type="cellIs" dxfId="4668" priority="37" stopIfTrue="1" operator="lessThan">
      <formula>0</formula>
    </cfRule>
  </conditionalFormatting>
  <conditionalFormatting sqref="F36 F39 F42 F45 F48 F51 F54">
    <cfRule type="cellIs" dxfId="4667" priority="31" stopIfTrue="1" operator="greaterThan">
      <formula>0.03</formula>
    </cfRule>
    <cfRule type="cellIs" dxfId="4666" priority="32" stopIfTrue="1" operator="lessThan">
      <formula>-0.03</formula>
    </cfRule>
    <cfRule type="cellIs" dxfId="4665" priority="34" stopIfTrue="1" operator="greaterThan">
      <formula>0</formula>
    </cfRule>
    <cfRule type="cellIs" dxfId="4664" priority="33" stopIfTrue="1" operator="lessThan">
      <formula>0</formula>
    </cfRule>
  </conditionalFormatting>
  <conditionalFormatting sqref="G36 G39 G42 G45 G48 G51 G54">
    <cfRule type="cellIs" dxfId="4663" priority="27" stopIfTrue="1" operator="greaterThan">
      <formula>0.03</formula>
    </cfRule>
    <cfRule type="cellIs" dxfId="4662" priority="28" stopIfTrue="1" operator="lessThan">
      <formula>-0.03</formula>
    </cfRule>
    <cfRule type="cellIs" dxfId="4661" priority="30" stopIfTrue="1" operator="greaterThan">
      <formula>0</formula>
    </cfRule>
    <cfRule type="cellIs" dxfId="4660" priority="29" stopIfTrue="1" operator="lessThan">
      <formula>0</formula>
    </cfRule>
  </conditionalFormatting>
  <conditionalFormatting sqref="I36 I39 I42 I45 I48 I51 I54">
    <cfRule type="cellIs" dxfId="4659" priority="23" stopIfTrue="1" operator="greaterThan">
      <formula>0.03</formula>
    </cfRule>
    <cfRule type="cellIs" dxfId="4658" priority="24" stopIfTrue="1" operator="lessThan">
      <formula>-0.03</formula>
    </cfRule>
    <cfRule type="cellIs" dxfId="4657" priority="26" stopIfTrue="1" operator="greaterThan">
      <formula>0</formula>
    </cfRule>
    <cfRule type="cellIs" dxfId="4656" priority="25" stopIfTrue="1" operator="lessThan">
      <formula>0</formula>
    </cfRule>
  </conditionalFormatting>
  <conditionalFormatting sqref="O36 O39 O42 O45 O48 O51 O54">
    <cfRule type="cellIs" dxfId="4655" priority="1" stopIfTrue="1" operator="greaterThan">
      <formula>0.03</formula>
    </cfRule>
    <cfRule type="cellIs" dxfId="4654" priority="2" stopIfTrue="1" operator="lessThan">
      <formula>-0.03</formula>
    </cfRule>
    <cfRule type="cellIs" dxfId="4653" priority="4" stopIfTrue="1" operator="greaterThan">
      <formula>0</formula>
    </cfRule>
    <cfRule type="cellIs" dxfId="4652" priority="3" stopIfTrue="1" operator="lessThan">
      <formula>0</formula>
    </cfRule>
  </conditionalFormatting>
  <conditionalFormatting sqref="N36:N37 N39:N40 N42:N43 N45:N46 N48:N49 N51:N52 N54:N55">
    <cfRule type="cellIs" dxfId="4651" priority="9" stopIfTrue="1" operator="greaterThan">
      <formula>0.03</formula>
    </cfRule>
    <cfRule type="cellIs" dxfId="4650" priority="10" stopIfTrue="1" operator="lessThan">
      <formula>-0.03</formula>
    </cfRule>
  </conditionalFormatting>
  <conditionalFormatting sqref="N36 N39 N42 N45 N48 N51 N54">
    <cfRule type="cellIs" dxfId="4649" priority="13" stopIfTrue="1" operator="greaterThan">
      <formula>0</formula>
    </cfRule>
    <cfRule type="cellIs" dxfId="4648" priority="14" stopIfTrue="1" operator="lessThan">
      <formula>0</formula>
    </cfRule>
  </conditionalFormatting>
  <conditionalFormatting sqref="N37 N40 N43 N46 N49 N52 N55">
    <cfRule type="cellIs" dxfId="4647" priority="11" stopIfTrue="1" operator="lessThan">
      <formula>0</formula>
    </cfRule>
    <cfRule type="cellIs" dxfId="4646" priority="12" stopIfTrue="1" operator="greaterThan">
      <formula>0</formula>
    </cfRule>
  </conditionalFormatting>
  <conditionalFormatting sqref="N38 N41 N44 N47 N50 N53 N56">
    <cfRule type="cellIs" dxfId="4645" priority="5" stopIfTrue="1" operator="greaterThan">
      <formula>0.03</formula>
    </cfRule>
    <cfRule type="cellIs" dxfId="4644" priority="6" stopIfTrue="1" operator="lessThan">
      <formula>-0.03</formula>
    </cfRule>
    <cfRule type="cellIs" dxfId="4643" priority="8" stopIfTrue="1" operator="greaterThan">
      <formula>0</formula>
    </cfRule>
    <cfRule type="cellIs" dxfId="4642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254"/>
  <sheetViews>
    <sheetView zoomScaleNormal="100" workbookViewId="0">
      <selection activeCell="C47" sqref="C47:C52"/>
    </sheetView>
  </sheetViews>
  <sheetFormatPr baseColWidth="10" defaultColWidth="10.83203125" defaultRowHeight="16" x14ac:dyDescent="0.2"/>
  <cols>
    <col min="1" max="1" width="17.5" style="23" customWidth="1"/>
    <col min="2" max="3" width="10.83203125" style="23" customWidth="1"/>
    <col min="4" max="4" width="15.1640625" style="26" customWidth="1"/>
    <col min="5" max="5" width="13" style="24" bestFit="1" customWidth="1"/>
    <col min="6" max="15" width="12.6640625" style="24" bestFit="1" customWidth="1"/>
    <col min="16" max="40" width="10.83203125" style="24" customWidth="1"/>
    <col min="41" max="41" width="10.83203125" style="23" customWidth="1"/>
    <col min="42" max="16384" width="10.83203125" style="23"/>
  </cols>
  <sheetData>
    <row r="1" spans="1:40" x14ac:dyDescent="0.2">
      <c r="A1" s="22"/>
      <c r="B1" s="22"/>
      <c r="C1" s="22"/>
      <c r="D1" s="203" t="s">
        <v>6</v>
      </c>
      <c r="E1" s="204" t="s">
        <v>52</v>
      </c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205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">
      <c r="A2" s="22"/>
      <c r="B2" s="22"/>
      <c r="C2" s="22"/>
      <c r="D2" s="186"/>
      <c r="E2" s="181" t="s">
        <v>7</v>
      </c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">
      <c r="B3" s="24"/>
      <c r="C3" s="24"/>
      <c r="D3" s="186"/>
      <c r="E3" s="27"/>
      <c r="F3" s="27"/>
      <c r="G3" s="167" t="s">
        <v>8</v>
      </c>
      <c r="H3" s="182"/>
      <c r="I3" s="182"/>
      <c r="J3" s="182"/>
      <c r="K3" s="168"/>
      <c r="L3" s="27"/>
      <c r="M3" s="27"/>
      <c r="N3" s="27"/>
      <c r="O3" s="27"/>
      <c r="P3" s="27"/>
      <c r="Q3" s="27"/>
      <c r="R3" s="181" t="s">
        <v>9</v>
      </c>
      <c r="S3" s="182"/>
      <c r="T3" s="182"/>
      <c r="U3" s="182"/>
      <c r="V3" s="18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ht="17" customHeight="1" thickBot="1" x14ac:dyDescent="0.25">
      <c r="B4" s="25"/>
      <c r="C4" s="25"/>
      <c r="D4" s="186"/>
      <c r="E4" s="28"/>
      <c r="F4" s="28" t="s">
        <v>10</v>
      </c>
      <c r="G4" s="28" t="str">
        <f>BoxingPractice!C46</f>
        <v>Y</v>
      </c>
      <c r="H4" s="28" t="str">
        <f>BoxingPractice!D46</f>
        <v>U</v>
      </c>
      <c r="I4" s="28" t="str">
        <f>BoxingPractice!E46</f>
        <v>V</v>
      </c>
      <c r="J4" s="28" t="str">
        <f>BoxingPractice!F46</f>
        <v>YUV</v>
      </c>
      <c r="K4" s="28" t="s">
        <v>11</v>
      </c>
      <c r="L4" s="28" t="str">
        <f>BoxingPractice!G46</f>
        <v>SSIM_Y</v>
      </c>
      <c r="M4" s="28" t="str">
        <f>BoxingPractice!H46</f>
        <v>MS-SSIM</v>
      </c>
      <c r="N4" s="28" t="str">
        <f>BoxingPractice!I46</f>
        <v>VMAF</v>
      </c>
      <c r="O4" s="28" t="str">
        <f>BoxingPractice!J46</f>
        <v>nVMAF</v>
      </c>
      <c r="P4" s="28" t="str">
        <f>BoxingPractice!K46</f>
        <v>PSNR-HVS</v>
      </c>
      <c r="Q4" s="28" t="str">
        <f>BoxingPractice!L46</f>
        <v>DE-2K</v>
      </c>
      <c r="R4" s="28" t="str">
        <f>BoxingPractice!M46</f>
        <v>Y</v>
      </c>
      <c r="S4" s="28" t="str">
        <f>BoxingPractice!N46</f>
        <v>U</v>
      </c>
      <c r="T4" s="28" t="str">
        <f>BoxingPractice!O46</f>
        <v>V</v>
      </c>
      <c r="U4" s="28" t="str">
        <f>BoxingPractice!P46</f>
        <v>YUV</v>
      </c>
      <c r="V4" s="63" t="s">
        <v>11</v>
      </c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">
      <c r="D5" s="207" t="s">
        <v>53</v>
      </c>
      <c r="E5" s="54" t="str">
        <f t="array" aca="1" ref="E5" ca="1">INDIRECT(""&amp;$D5 &amp; "!A47")</f>
        <v>High</v>
      </c>
      <c r="F5" s="44">
        <f t="array" aca="1" ref="F5" ca="1">INDIRECT(""&amp;$D5 &amp; "!B47")</f>
        <v>-0.24981592454467538</v>
      </c>
      <c r="G5" s="172">
        <f t="array" aca="1" ref="G5" ca="1">INDIRECT(""&amp;$D5 &amp; "!C47")</f>
        <v>-0.31023004132739096</v>
      </c>
      <c r="H5" s="172" t="e">
        <f t="array" aca="1" ref="H5" ca="1">INDIRECT(""&amp;$D5 &amp; "!D47")</f>
        <v>#N/A</v>
      </c>
      <c r="I5" s="172" t="e">
        <f t="array" aca="1" ref="I5" ca="1">INDIRECT(""&amp;$D5 &amp; "!E47")</f>
        <v>#N/A</v>
      </c>
      <c r="J5" s="172">
        <f t="array" aca="1" ref="J5" ca="1">INDIRECT(""&amp;$D5 &amp; "!F47")</f>
        <v>-0.32073184244027775</v>
      </c>
      <c r="K5" s="172" t="e">
        <f ca="1">('Summary (Full)'!$B$50*G5+'Summary (Full)'!$B$51*H5+'Summary (Full)'!$B$52*I5)/'Summary (Full)'!$B$53</f>
        <v>#N/A</v>
      </c>
      <c r="L5" s="172" t="e">
        <f t="array" aca="1" ref="L5" ca="1">INDIRECT(""&amp;$D5 &amp; "!G47")</f>
        <v>#N/A</v>
      </c>
      <c r="M5" s="172" t="e">
        <f t="array" aca="1" ref="M5" ca="1">INDIRECT(""&amp;$D5 &amp; "!H47")</f>
        <v>#N/A</v>
      </c>
      <c r="N5" s="172" t="e">
        <f t="array" aca="1" ref="N5" ca="1">INDIRECT(""&amp;$D5 &amp; "!I47")</f>
        <v>#N/A</v>
      </c>
      <c r="O5" s="172" t="e">
        <f t="array" aca="1" ref="O5" ca="1">INDIRECT(""&amp;$D5 &amp; "!J47")</f>
        <v>#N/A</v>
      </c>
      <c r="P5" s="172">
        <f t="array" aca="1" ref="P5" ca="1">INDIRECT(""&amp;$D5 &amp; "!K47")</f>
        <v>-0.29819788679233528</v>
      </c>
      <c r="Q5" s="172">
        <f t="array" aca="1" ref="Q5" ca="1">INDIRECT(""&amp;$D5 &amp; "!L47")</f>
        <v>-0.35121255594294531</v>
      </c>
      <c r="R5" s="172">
        <f t="array" aca="1" ref="R5" ca="1">INDIRECT(""&amp;$D5 &amp; "!M47")</f>
        <v>-0.31145170307405823</v>
      </c>
      <c r="S5" s="172" t="e">
        <f t="array" aca="1" ref="S5" ca="1">INDIRECT(""&amp;$D5 &amp; "!N47")</f>
        <v>#N/A</v>
      </c>
      <c r="T5" s="172" t="e">
        <f t="array" aca="1" ref="T5" ca="1">INDIRECT(""&amp;$D5 &amp; "!O47")</f>
        <v>#N/A</v>
      </c>
      <c r="U5" s="172">
        <f t="array" aca="1" ref="U5" ca="1">INDIRECT(""&amp;$D5 &amp; "!P47")</f>
        <v>-0.32078654163858511</v>
      </c>
      <c r="V5" s="188" t="e">
        <f ca="1">('Summary (Full)'!$B$58*R5+'Summary (Full)'!$B$59*S5+'Summary (Full)'!$B$60*T5)/'Summary (Full)'!$B$61</f>
        <v>#N/A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">
      <c r="D6" s="198"/>
      <c r="E6" s="43" t="str">
        <f t="array" aca="1" ref="E6" ca="1">INDIRECT(""&amp;$D5 &amp; "!A49")</f>
        <v>Med</v>
      </c>
      <c r="F6" s="17">
        <f t="array" aca="1" ref="F6" ca="1">INDIRECT(""&amp;$D5 &amp; "!B49")</f>
        <v>-0.30313815948222389</v>
      </c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70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">
      <c r="D7" s="208"/>
      <c r="E7" s="43" t="str">
        <f t="array" aca="1" ref="E7" ca="1">INDIRECT(""&amp;$D5 &amp; "!A51")</f>
        <v>Low</v>
      </c>
      <c r="F7" s="17">
        <f t="array" aca="1" ref="F7" ca="1">INDIRECT(""&amp;$D5 &amp; "!B51")</f>
        <v>-0.38512609277738874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71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">
      <c r="D8" s="217" t="s">
        <v>54</v>
      </c>
      <c r="E8" s="43" t="str">
        <f t="array" aca="1" ref="E8" ca="1">INDIRECT(""&amp;$D8 &amp; "!A47")</f>
        <v>High</v>
      </c>
      <c r="F8" s="17">
        <f t="array" aca="1" ref="F8" ca="1">INDIRECT(""&amp;$D8 &amp; "!B47")</f>
        <v>-0.24316095493136691</v>
      </c>
      <c r="G8" s="166">
        <f t="array" aca="1" ref="G8" ca="1">INDIRECT(""&amp;$D8 &amp; "!C47")</f>
        <v>-0.31690830512265766</v>
      </c>
      <c r="H8" s="166">
        <f t="array" aca="1" ref="H8" ca="1">INDIRECT(""&amp;$D8 &amp; "!D47")</f>
        <v>-0.37169491835256896</v>
      </c>
      <c r="I8" s="166" t="e">
        <f t="array" aca="1" ref="I8" ca="1">INDIRECT(""&amp;$D8 &amp; "!E47")</f>
        <v>#N/A</v>
      </c>
      <c r="J8" s="166">
        <f t="array" aca="1" ref="J8" ca="1">INDIRECT(""&amp;$D8 &amp; "!F47")</f>
        <v>-0.32218691535754285</v>
      </c>
      <c r="K8" s="166" t="e">
        <f ca="1">('Summary (Full)'!$B$50*G8+'Summary (Full)'!$B$51*H8+'Summary (Full)'!$B$52*I8)/'Summary (Full)'!$B$53</f>
        <v>#N/A</v>
      </c>
      <c r="L8" s="166" t="e">
        <f t="array" aca="1" ref="L8" ca="1">INDIRECT(""&amp;$D8 &amp; "!G47")</f>
        <v>#N/A</v>
      </c>
      <c r="M8" s="166">
        <f t="array" aca="1" ref="M8" ca="1">INDIRECT(""&amp;$D8 &amp; "!H47")</f>
        <v>-0.30652524598255559</v>
      </c>
      <c r="N8" s="166" t="e">
        <f t="array" aca="1" ref="N8" ca="1">INDIRECT(""&amp;$D8 &amp; "!I47")</f>
        <v>#N/A</v>
      </c>
      <c r="O8" s="166" t="e">
        <f t="array" aca="1" ref="O8" ca="1">INDIRECT(""&amp;$D8 &amp; "!J47")</f>
        <v>#N/A</v>
      </c>
      <c r="P8" s="166">
        <f t="array" aca="1" ref="P8" ca="1">INDIRECT(""&amp;$D8 &amp; "!K47")</f>
        <v>-0.30804342727360134</v>
      </c>
      <c r="Q8" s="166">
        <f t="array" aca="1" ref="Q8" ca="1">INDIRECT(""&amp;$D8 &amp; "!L47")</f>
        <v>-0.32916738558592407</v>
      </c>
      <c r="R8" s="166">
        <f t="array" aca="1" ref="R8" ca="1">INDIRECT(""&amp;$D8 &amp; "!M47")</f>
        <v>-0.31822103789176448</v>
      </c>
      <c r="S8" s="166">
        <f t="array" aca="1" ref="S8" ca="1">INDIRECT(""&amp;$D8 &amp; "!N47")</f>
        <v>-0.37256774286350103</v>
      </c>
      <c r="T8" s="166" t="e">
        <f t="array" aca="1" ref="T8" ca="1">INDIRECT(""&amp;$D8 &amp; "!O47")</f>
        <v>#N/A</v>
      </c>
      <c r="U8" s="166">
        <f t="array" aca="1" ref="U8" ca="1">INDIRECT(""&amp;$D8 &amp; "!P47")</f>
        <v>-0.32174178743458637</v>
      </c>
      <c r="V8" s="189" t="e">
        <f ca="1">('Summary (Full)'!$B$58*R8+'Summary (Full)'!$B$59*S8+'Summary (Full)'!$B$60*T8)/'Summary (Full)'!$B$61</f>
        <v>#N/A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">
      <c r="D9" s="198"/>
      <c r="E9" s="43" t="str">
        <f t="array" aca="1" ref="E9" ca="1">INDIRECT(""&amp;$D8 &amp; "!A49")</f>
        <v>Med</v>
      </c>
      <c r="F9" s="17">
        <f t="array" aca="1" ref="F9" ca="1">INDIRECT(""&amp;$D8 &amp; "!B49")</f>
        <v>-0.2924196799528147</v>
      </c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70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">
      <c r="D10" s="208"/>
      <c r="E10" s="43" t="str">
        <f t="array" aca="1" ref="E10" ca="1">INDIRECT(""&amp;$D8 &amp; "!A51")</f>
        <v>Low</v>
      </c>
      <c r="F10" s="17">
        <f t="array" aca="1" ref="F10" ca="1">INDIRECT(""&amp;$D8 &amp; "!B51")</f>
        <v>-0.39504718166059494</v>
      </c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71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">
      <c r="D11" s="217" t="s">
        <v>55</v>
      </c>
      <c r="E11" s="43" t="str">
        <f t="array" aca="1" ref="E11" ca="1">INDIRECT(""&amp;$D11 &amp; "!A47")</f>
        <v>High</v>
      </c>
      <c r="F11" s="17">
        <f t="array" aca="1" ref="F11" ca="1">INDIRECT(""&amp;$D11 &amp; "!B47")</f>
        <v>-0.27044055239717224</v>
      </c>
      <c r="G11" s="166">
        <f t="array" aca="1" ref="G11" ca="1">INDIRECT(""&amp;$D11 &amp; "!C47")</f>
        <v>-0.32043866096733065</v>
      </c>
      <c r="H11" s="166">
        <f t="array" aca="1" ref="H11" ca="1">INDIRECT(""&amp;$D11 &amp; "!D47")</f>
        <v>-0.40602420835043895</v>
      </c>
      <c r="I11" s="166" t="e">
        <f t="array" aca="1" ref="I11" ca="1">INDIRECT(""&amp;$D11 &amp; "!E47")</f>
        <v>#N/A</v>
      </c>
      <c r="J11" s="166">
        <f t="array" aca="1" ref="J11" ca="1">INDIRECT(""&amp;$D11 &amp; "!F47")</f>
        <v>-0.32621160720382514</v>
      </c>
      <c r="K11" s="166" t="e">
        <f ca="1">('Summary (Full)'!$B$50*G11+'Summary (Full)'!$B$51*H11+'Summary (Full)'!$B$52*I11)/'Summary (Full)'!$B$53</f>
        <v>#N/A</v>
      </c>
      <c r="L11" s="166">
        <f t="array" aca="1" ref="L11" ca="1">INDIRECT(""&amp;$D11 &amp; "!G47")</f>
        <v>-0.28596255164558571</v>
      </c>
      <c r="M11" s="166">
        <f t="array" aca="1" ref="M11" ca="1">INDIRECT(""&amp;$D11 &amp; "!H47")</f>
        <v>-0.30491106297406745</v>
      </c>
      <c r="N11" s="166" t="e">
        <f t="array" aca="1" ref="N11" ca="1">INDIRECT(""&amp;$D11 &amp; "!I47")</f>
        <v>#N/A</v>
      </c>
      <c r="O11" s="166" t="e">
        <f t="array" aca="1" ref="O11" ca="1">INDIRECT(""&amp;$D11 &amp; "!J47")</f>
        <v>#N/A</v>
      </c>
      <c r="P11" s="166">
        <f t="array" aca="1" ref="P11" ca="1">INDIRECT(""&amp;$D11 &amp; "!K47")</f>
        <v>-0.30434506213925239</v>
      </c>
      <c r="Q11" s="166">
        <f t="array" aca="1" ref="Q11" ca="1">INDIRECT(""&amp;$D11 &amp; "!L47")</f>
        <v>-0.3450905826571059</v>
      </c>
      <c r="R11" s="166">
        <f t="array" aca="1" ref="R11" ca="1">INDIRECT(""&amp;$D11 &amp; "!M47")</f>
        <v>-0.31723194732656579</v>
      </c>
      <c r="S11" s="166">
        <f t="array" aca="1" ref="S11" ca="1">INDIRECT(""&amp;$D11 &amp; "!N47")</f>
        <v>-0.40549459941424437</v>
      </c>
      <c r="T11" s="166" t="e">
        <f t="array" aca="1" ref="T11" ca="1">INDIRECT(""&amp;$D11 &amp; "!O47")</f>
        <v>#N/A</v>
      </c>
      <c r="U11" s="166">
        <f t="array" aca="1" ref="U11" ca="1">INDIRECT(""&amp;$D11 &amp; "!P47")</f>
        <v>-0.32311363856581132</v>
      </c>
      <c r="V11" s="189" t="e">
        <f ca="1">('Summary (Full)'!$B$58*R11+'Summary (Full)'!$B$59*S11+'Summary (Full)'!$B$60*T11)/'Summary (Full)'!$B$61</f>
        <v>#N/A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">
      <c r="D12" s="198"/>
      <c r="E12" s="43" t="str">
        <f t="array" aca="1" ref="E12" ca="1">INDIRECT(""&amp;$D11 &amp; "!A49")</f>
        <v>Med</v>
      </c>
      <c r="F12" s="17">
        <f t="array" aca="1" ref="F12" ca="1">INDIRECT(""&amp;$D11 &amp; "!B49")</f>
        <v>-0.33424204836285576</v>
      </c>
      <c r="G12" s="164"/>
      <c r="H12" s="164"/>
      <c r="I12" s="164"/>
      <c r="J12" s="164"/>
      <c r="K12" s="164"/>
      <c r="L12" s="164"/>
      <c r="M12" s="164"/>
      <c r="N12" s="164"/>
      <c r="O12" s="164"/>
      <c r="P12" s="164"/>
      <c r="Q12" s="164"/>
      <c r="R12" s="164"/>
      <c r="S12" s="164"/>
      <c r="T12" s="164"/>
      <c r="U12" s="164"/>
      <c r="V12" s="170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">
      <c r="D13" s="208"/>
      <c r="E13" s="43" t="str">
        <f t="array" aca="1" ref="E13" ca="1">INDIRECT(""&amp;$D11 &amp; "!A51")</f>
        <v>Low</v>
      </c>
      <c r="F13" s="17">
        <f t="array" aca="1" ref="F13" ca="1">INDIRECT(""&amp;$D11 &amp; "!B51")</f>
        <v>-0.39604348917032062</v>
      </c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71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">
      <c r="D14" s="217" t="s">
        <v>56</v>
      </c>
      <c r="E14" s="43" t="str">
        <f t="array" aca="1" ref="E14" ca="1">INDIRECT(""&amp;$D14 &amp; "!A47")</f>
        <v>High</v>
      </c>
      <c r="F14" s="17">
        <f t="array" aca="1" ref="F14" ca="1">INDIRECT(""&amp;$D14 &amp; "!B47")</f>
        <v>-0.2281388617170842</v>
      </c>
      <c r="G14" s="166">
        <f t="array" aca="1" ref="G14" ca="1">INDIRECT(""&amp;$D14 &amp; "!C47")</f>
        <v>-0.26614122107143412</v>
      </c>
      <c r="H14" s="166">
        <f t="array" aca="1" ref="H14" ca="1">INDIRECT(""&amp;$D14 &amp; "!D47")</f>
        <v>-0.21426858577143038</v>
      </c>
      <c r="I14" s="166">
        <f t="array" aca="1" ref="I14" ca="1">INDIRECT(""&amp;$D14 &amp; "!E47")</f>
        <v>-0.24274087136513212</v>
      </c>
      <c r="J14" s="166">
        <f t="array" aca="1" ref="J14" ca="1">INDIRECT(""&amp;$D14 &amp; "!F47")</f>
        <v>-0.26164709146082543</v>
      </c>
      <c r="K14" s="166">
        <f ca="1">('Summary (Full)'!$B$50*G14+'Summary (Full)'!$B$51*H14+'Summary (Full)'!$B$52*I14)/'Summary (Full)'!$B$53</f>
        <v>-0.2631303016711819</v>
      </c>
      <c r="L14" s="166" t="e">
        <f t="array" aca="1" ref="L14" ca="1">INDIRECT(""&amp;$D14 &amp; "!G47")</f>
        <v>#N/A</v>
      </c>
      <c r="M14" s="166">
        <f t="array" aca="1" ref="M14" ca="1">INDIRECT(""&amp;$D14 &amp; "!H47")</f>
        <v>-0.25886312013558177</v>
      </c>
      <c r="N14" s="166" t="e">
        <f t="array" aca="1" ref="N14" ca="1">INDIRECT(""&amp;$D14 &amp; "!I47")</f>
        <v>#N/A</v>
      </c>
      <c r="O14" s="166" t="e">
        <f t="array" aca="1" ref="O14" ca="1">INDIRECT(""&amp;$D14 &amp; "!J47")</f>
        <v>#N/A</v>
      </c>
      <c r="P14" s="166">
        <f t="array" aca="1" ref="P14" ca="1">INDIRECT(""&amp;$D14 &amp; "!K47")</f>
        <v>-0.25649756631656673</v>
      </c>
      <c r="Q14" s="166">
        <f t="array" aca="1" ref="Q14" ca="1">INDIRECT(""&amp;$D14 &amp; "!L47")</f>
        <v>-0.23595951696974793</v>
      </c>
      <c r="R14" s="166">
        <f t="array" aca="1" ref="R14" ca="1">INDIRECT(""&amp;$D14 &amp; "!M47")</f>
        <v>-0.26978034375938931</v>
      </c>
      <c r="S14" s="166">
        <f t="array" aca="1" ref="S14" ca="1">INDIRECT(""&amp;$D14 &amp; "!N47")</f>
        <v>-0.21801604883348924</v>
      </c>
      <c r="T14" s="166">
        <f t="array" aca="1" ref="T14" ca="1">INDIRECT(""&amp;$D14 &amp; "!O47")</f>
        <v>-0.2470304184190425</v>
      </c>
      <c r="U14" s="166">
        <f t="array" aca="1" ref="U14" ca="1">INDIRECT(""&amp;$D14 &amp; "!P47")</f>
        <v>-0.26354806577369494</v>
      </c>
      <c r="V14" s="189">
        <f ca="1">('Summary (Full)'!$B$58*R14+'Summary (Full)'!$B$59*S14+'Summary (Full)'!$B$60*T14)/'Summary (Full)'!$B$61</f>
        <v>-0.26679977494873941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">
      <c r="D15" s="198"/>
      <c r="E15" s="43" t="str">
        <f t="array" aca="1" ref="E15" ca="1">INDIRECT(""&amp;$D14 &amp; "!A49")</f>
        <v>Med</v>
      </c>
      <c r="F15" s="17">
        <f t="array" aca="1" ref="F15" ca="1">INDIRECT(""&amp;$D14 &amp; "!B49")</f>
        <v>-0.28840734851710625</v>
      </c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64"/>
      <c r="R15" s="164"/>
      <c r="S15" s="164"/>
      <c r="T15" s="164"/>
      <c r="U15" s="164"/>
      <c r="V15" s="170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">
      <c r="D16" s="208"/>
      <c r="E16" s="43" t="str">
        <f t="array" aca="1" ref="E16" ca="1">INDIRECT(""&amp;$D14 &amp; "!A51")</f>
        <v>Low</v>
      </c>
      <c r="F16" s="17">
        <f t="array" aca="1" ref="F16" ca="1">INDIRECT(""&amp;$D14 &amp; "!B51")</f>
        <v>-0.27153651432666004</v>
      </c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71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">
      <c r="D17" s="217" t="s">
        <v>57</v>
      </c>
      <c r="E17" s="43" t="str">
        <f t="array" aca="1" ref="E17" ca="1">INDIRECT(""&amp;$D17 &amp; "!A47")</f>
        <v>High</v>
      </c>
      <c r="F17" s="17">
        <f t="array" aca="1" ref="F17" ca="1">INDIRECT(""&amp;$D17 &amp; "!B47")</f>
        <v>-0.18932038188473799</v>
      </c>
      <c r="G17" s="166">
        <f t="array" aca="1" ref="G17" ca="1">INDIRECT(""&amp;$D17 &amp; "!C47")</f>
        <v>-0.26000576691117194</v>
      </c>
      <c r="H17" s="166" t="e">
        <f t="array" aca="1" ref="H17" ca="1">INDIRECT(""&amp;$D17 &amp; "!D47")</f>
        <v>#N/A</v>
      </c>
      <c r="I17" s="166" t="e">
        <f t="array" aca="1" ref="I17" ca="1">INDIRECT(""&amp;$D17 &amp; "!E47")</f>
        <v>#N/A</v>
      </c>
      <c r="J17" s="166">
        <f t="array" aca="1" ref="J17" ca="1">INDIRECT(""&amp;$D17 &amp; "!F47")</f>
        <v>-0.28038293785187129</v>
      </c>
      <c r="K17" s="166" t="e">
        <f ca="1">('Summary (Full)'!$B$50*G17+'Summary (Full)'!$B$51*H17+'Summary (Full)'!$B$52*I17)/'Summary (Full)'!$B$53</f>
        <v>#N/A</v>
      </c>
      <c r="L17" s="166">
        <f t="array" aca="1" ref="L17" ca="1">INDIRECT(""&amp;$D17 &amp; "!G47")</f>
        <v>-0.22357693347756347</v>
      </c>
      <c r="M17" s="166">
        <f t="array" aca="1" ref="M17" ca="1">INDIRECT(""&amp;$D17 &amp; "!H47")</f>
        <v>-0.23071356892536599</v>
      </c>
      <c r="N17" s="166" t="e">
        <f t="array" aca="1" ref="N17" ca="1">INDIRECT(""&amp;$D17 &amp; "!I47")</f>
        <v>#N/A</v>
      </c>
      <c r="O17" s="166" t="e">
        <f t="array" aca="1" ref="O17" ca="1">INDIRECT(""&amp;$D17 &amp; "!J47")</f>
        <v>#N/A</v>
      </c>
      <c r="P17" s="166">
        <f t="array" aca="1" ref="P17" ca="1">INDIRECT(""&amp;$D17 &amp; "!K47")</f>
        <v>-0.26069532746391189</v>
      </c>
      <c r="Q17" s="166">
        <f t="array" aca="1" ref="Q17" ca="1">INDIRECT(""&amp;$D17 &amp; "!L47")</f>
        <v>-0.35045397069089912</v>
      </c>
      <c r="R17" s="166">
        <f t="array" aca="1" ref="R17" ca="1">INDIRECT(""&amp;$D17 &amp; "!M47")</f>
        <v>-0.26143434808752986</v>
      </c>
      <c r="S17" s="166" t="e">
        <f t="array" aca="1" ref="S17" ca="1">INDIRECT(""&amp;$D17 &amp; "!N47")</f>
        <v>#N/A</v>
      </c>
      <c r="T17" s="166" t="e">
        <f t="array" aca="1" ref="T17" ca="1">INDIRECT(""&amp;$D17 &amp; "!O47")</f>
        <v>#N/A</v>
      </c>
      <c r="U17" s="166">
        <f t="array" aca="1" ref="U17" ca="1">INDIRECT(""&amp;$D17 &amp; "!P47")</f>
        <v>-0.30056381010659328</v>
      </c>
      <c r="V17" s="189" t="e">
        <f ca="1">('Summary (Full)'!$B$58*R17+'Summary (Full)'!$B$59*S17+'Summary (Full)'!$B$60*T17)/'Summary (Full)'!$B$61</f>
        <v>#N/A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">
      <c r="D18" s="198"/>
      <c r="E18" s="43" t="str">
        <f t="array" aca="1" ref="E18" ca="1">INDIRECT(""&amp;$D17 &amp; "!A49")</f>
        <v>Med</v>
      </c>
      <c r="F18" s="17">
        <f t="array" aca="1" ref="F18" ca="1">INDIRECT(""&amp;$D17 &amp; "!B49")</f>
        <v>-0.27046588211423472</v>
      </c>
      <c r="G18" s="164"/>
      <c r="H18" s="164"/>
      <c r="I18" s="164"/>
      <c r="J18" s="164"/>
      <c r="K18" s="164"/>
      <c r="L18" s="164"/>
      <c r="M18" s="164"/>
      <c r="N18" s="164"/>
      <c r="O18" s="164"/>
      <c r="P18" s="164"/>
      <c r="Q18" s="164"/>
      <c r="R18" s="164"/>
      <c r="S18" s="164"/>
      <c r="T18" s="164"/>
      <c r="U18" s="164"/>
      <c r="V18" s="170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">
      <c r="D19" s="208"/>
      <c r="E19" s="43" t="str">
        <f t="array" aca="1" ref="E19" ca="1">INDIRECT(""&amp;$D17 &amp; "!A51")</f>
        <v>Low</v>
      </c>
      <c r="F19" s="17">
        <f t="array" aca="1" ref="F19" ca="1">INDIRECT(""&amp;$D17 &amp; "!B51")</f>
        <v>-0.45533021573764076</v>
      </c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71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">
      <c r="D20" s="217" t="s">
        <v>58</v>
      </c>
      <c r="E20" s="43" t="str">
        <f t="array" aca="1" ref="E20" ca="1">INDIRECT(""&amp;$D20 &amp; "!A47")</f>
        <v>High</v>
      </c>
      <c r="F20" s="17">
        <f t="array" aca="1" ref="F20" ca="1">INDIRECT(""&amp;$D20 &amp; "!B47")</f>
        <v>-0.19422510378620128</v>
      </c>
      <c r="G20" s="166">
        <f t="array" aca="1" ref="G20" ca="1">INDIRECT(""&amp;$D20 &amp; "!C47")</f>
        <v>-0.30951466836786634</v>
      </c>
      <c r="H20" s="166" t="e">
        <f t="array" aca="1" ref="H20" ca="1">INDIRECT(""&amp;$D20 &amp; "!D47")</f>
        <v>#N/A</v>
      </c>
      <c r="I20" s="166" t="e">
        <f t="array" aca="1" ref="I20" ca="1">INDIRECT(""&amp;$D20 &amp; "!E47")</f>
        <v>#N/A</v>
      </c>
      <c r="J20" s="166">
        <f t="array" aca="1" ref="J20" ca="1">INDIRECT(""&amp;$D20 &amp; "!F47")</f>
        <v>-0.32110654338562672</v>
      </c>
      <c r="K20" s="166" t="e">
        <f ca="1">('Summary (Full)'!$B$50*G20+'Summary (Full)'!$B$51*H20+'Summary (Full)'!$B$52*I20)/'Summary (Full)'!$B$53</f>
        <v>#N/A</v>
      </c>
      <c r="L20" s="166" t="e">
        <f t="array" aca="1" ref="L20" ca="1">INDIRECT(""&amp;$D20 &amp; "!G47")</f>
        <v>#N/A</v>
      </c>
      <c r="M20" s="166" t="e">
        <f t="array" aca="1" ref="M20" ca="1">INDIRECT(""&amp;$D20 &amp; "!H47")</f>
        <v>#N/A</v>
      </c>
      <c r="N20" s="166" t="e">
        <f t="array" aca="1" ref="N20" ca="1">INDIRECT(""&amp;$D20 &amp; "!I47")</f>
        <v>#N/A</v>
      </c>
      <c r="O20" s="166">
        <f t="array" aca="1" ref="O20" ca="1">INDIRECT(""&amp;$D20 &amp; "!J47")</f>
        <v>-0.34874976193285312</v>
      </c>
      <c r="P20" s="166" t="e">
        <f t="array" aca="1" ref="P20" ca="1">INDIRECT(""&amp;$D20 &amp; "!K47")</f>
        <v>#N/A</v>
      </c>
      <c r="Q20" s="166" t="e">
        <f t="array" aca="1" ref="Q20" ca="1">INDIRECT(""&amp;$D20 &amp; "!L47")</f>
        <v>#N/A</v>
      </c>
      <c r="R20" s="166">
        <f t="array" aca="1" ref="R20" ca="1">INDIRECT(""&amp;$D20 &amp; "!M47")</f>
        <v>-0.31038180184068109</v>
      </c>
      <c r="S20" s="166" t="e">
        <f t="array" aca="1" ref="S20" ca="1">INDIRECT(""&amp;$D20 &amp; "!N47")</f>
        <v>#N/A</v>
      </c>
      <c r="T20" s="166" t="e">
        <f t="array" aca="1" ref="T20" ca="1">INDIRECT(""&amp;$D20 &amp; "!O47")</f>
        <v>#N/A</v>
      </c>
      <c r="U20" s="166">
        <f t="array" aca="1" ref="U20" ca="1">INDIRECT(""&amp;$D20 &amp; "!P47")</f>
        <v>-0.32887243088321716</v>
      </c>
      <c r="V20" s="189" t="e">
        <f ca="1">('Summary (Full)'!$B$58*R20+'Summary (Full)'!$B$59*S20+'Summary (Full)'!$B$60*T20)/'Summary (Full)'!$B$61</f>
        <v>#N/A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">
      <c r="D21" s="198"/>
      <c r="E21" s="43" t="str">
        <f t="array" aca="1" ref="E21" ca="1">INDIRECT(""&amp;$D20 &amp; "!A49")</f>
        <v>Med</v>
      </c>
      <c r="F21" s="17">
        <f t="array" aca="1" ref="F21" ca="1">INDIRECT(""&amp;$D20 &amp; "!B49")</f>
        <v>-0.24145918438469227</v>
      </c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  <c r="S21" s="164"/>
      <c r="T21" s="164"/>
      <c r="U21" s="164"/>
      <c r="V21" s="170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">
      <c r="D22" s="208"/>
      <c r="E22" s="43" t="str">
        <f t="array" aca="1" ref="E22" ca="1">INDIRECT(""&amp;$D20 &amp; "!A51")</f>
        <v>Low</v>
      </c>
      <c r="F22" s="17">
        <f t="array" aca="1" ref="F22" ca="1">INDIRECT(""&amp;$D20 &amp; "!B51")</f>
        <v>-0.40808445862061771</v>
      </c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71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">
      <c r="D23" s="217" t="s">
        <v>59</v>
      </c>
      <c r="E23" s="43" t="str">
        <f t="array" aca="1" ref="E23" ca="1">INDIRECT(""&amp;$D23 &amp; "!A47")</f>
        <v>High</v>
      </c>
      <c r="F23" s="17">
        <f t="array" aca="1" ref="F23" ca="1">INDIRECT(""&amp;$D23 &amp; "!B47")</f>
        <v>-0.26248766549933034</v>
      </c>
      <c r="G23" s="166">
        <f t="array" aca="1" ref="G23" ca="1">INDIRECT(""&amp;$D23 &amp; "!C47")</f>
        <v>-0.33479711857658345</v>
      </c>
      <c r="H23" s="166">
        <f t="array" aca="1" ref="H23" ca="1">INDIRECT(""&amp;$D23 &amp; "!D47")</f>
        <v>-0.40564519027652368</v>
      </c>
      <c r="I23" s="166">
        <f t="array" aca="1" ref="I23" ca="1">INDIRECT(""&amp;$D23 &amp; "!E47")</f>
        <v>-0.33938638139125143</v>
      </c>
      <c r="J23" s="166">
        <f t="array" aca="1" ref="J23" ca="1">INDIRECT(""&amp;$D23 &amp; "!F47")</f>
        <v>-0.33958041193243005</v>
      </c>
      <c r="K23" s="166">
        <f ca="1">('Summary (Full)'!$B$50*G23+'Summary (Full)'!$B$51*H23+'Summary (Full)'!$B$52*I23)/'Summary (Full)'!$B$53</f>
        <v>-0.33781461195716778</v>
      </c>
      <c r="L23" s="166">
        <f t="array" aca="1" ref="L23" ca="1">INDIRECT(""&amp;$D23 &amp; "!G47")</f>
        <v>-0.29363255065943483</v>
      </c>
      <c r="M23" s="166">
        <f t="array" aca="1" ref="M23" ca="1">INDIRECT(""&amp;$D23 &amp; "!H47")</f>
        <v>-0.31891707688297288</v>
      </c>
      <c r="N23" s="166">
        <f t="array" aca="1" ref="N23" ca="1">INDIRECT(""&amp;$D23 &amp; "!I47")</f>
        <v>-0.42205119092056886</v>
      </c>
      <c r="O23" s="166">
        <f t="array" aca="1" ref="O23" ca="1">INDIRECT(""&amp;$D23 &amp; "!J47")</f>
        <v>-0.41292672201221192</v>
      </c>
      <c r="P23" s="166">
        <f t="array" aca="1" ref="P23" ca="1">INDIRECT(""&amp;$D23 &amp; "!K47")</f>
        <v>-0.32272878480298994</v>
      </c>
      <c r="Q23" s="166">
        <f t="array" aca="1" ref="Q23" ca="1">INDIRECT(""&amp;$D23 &amp; "!L47")</f>
        <v>-0.35390860604825602</v>
      </c>
      <c r="R23" s="166">
        <f t="array" aca="1" ref="R23" ca="1">INDIRECT(""&amp;$D23 &amp; "!M47")</f>
        <v>-0.33711303675462745</v>
      </c>
      <c r="S23" s="166">
        <f t="array" aca="1" ref="S23" ca="1">INDIRECT(""&amp;$D23 &amp; "!N47")</f>
        <v>-0.40578257385653738</v>
      </c>
      <c r="T23" s="166">
        <f t="array" aca="1" ref="T23" ca="1">INDIRECT(""&amp;$D23 &amp; "!O47")</f>
        <v>-0.34062642981635449</v>
      </c>
      <c r="U23" s="166">
        <f t="array" aca="1" ref="U23" ca="1">INDIRECT(""&amp;$D23 &amp; "!P47")</f>
        <v>-0.33888870177448627</v>
      </c>
      <c r="V23" s="189">
        <f ca="1">('Summary (Full)'!$B$58*R23+'Summary (Full)'!$B$59*S23+'Summary (Full)'!$B$60*T23)/'Summary (Full)'!$B$61</f>
        <v>-0.34000035396117295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">
      <c r="D24" s="198"/>
      <c r="E24" s="43" t="str">
        <f t="array" aca="1" ref="E24" ca="1">INDIRECT(""&amp;$D23 &amp; "!A49")</f>
        <v>Med</v>
      </c>
      <c r="F24" s="17">
        <f t="array" aca="1" ref="F24" ca="1">INDIRECT(""&amp;$D23 &amp; "!B49")</f>
        <v>-0.32639699372788766</v>
      </c>
      <c r="G24" s="164"/>
      <c r="H24" s="164"/>
      <c r="I24" s="164"/>
      <c r="J24" s="164"/>
      <c r="K24" s="164"/>
      <c r="L24" s="164"/>
      <c r="M24" s="164"/>
      <c r="N24" s="164"/>
      <c r="O24" s="164"/>
      <c r="P24" s="164"/>
      <c r="Q24" s="164"/>
      <c r="R24" s="164"/>
      <c r="S24" s="164"/>
      <c r="T24" s="164"/>
      <c r="U24" s="164"/>
      <c r="V24" s="170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">
      <c r="D25" s="208"/>
      <c r="E25" s="43" t="str">
        <f t="array" aca="1" ref="E25" ca="1">INDIRECT(""&amp;$D23 &amp; "!A51")</f>
        <v>Low</v>
      </c>
      <c r="F25" s="17">
        <f t="array" aca="1" ref="F25" ca="1">INDIRECT(""&amp;$D23 &amp; "!B51")</f>
        <v>-0.40809094906909149</v>
      </c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71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">
      <c r="D26" s="217" t="s">
        <v>60</v>
      </c>
      <c r="E26" s="43" t="str">
        <f t="array" aca="1" ref="E26" ca="1">INDIRECT(""&amp;$D26 &amp; "!A47")</f>
        <v>High</v>
      </c>
      <c r="F26" s="17">
        <f t="array" aca="1" ref="F26" ca="1">INDIRECT(""&amp;$D26 &amp; "!B47")</f>
        <v>-0.23264163602713506</v>
      </c>
      <c r="G26" s="166">
        <f t="array" aca="1" ref="G26" ca="1">INDIRECT(""&amp;$D26 &amp; "!C47")</f>
        <v>-0.28167779924724512</v>
      </c>
      <c r="H26" s="166" t="e">
        <f t="array" aca="1" ref="H26" ca="1">INDIRECT(""&amp;$D26 &amp; "!D47")</f>
        <v>#N/A</v>
      </c>
      <c r="I26" s="166" t="e">
        <f t="array" aca="1" ref="I26" ca="1">INDIRECT(""&amp;$D26 &amp; "!E47")</f>
        <v>#N/A</v>
      </c>
      <c r="J26" s="166">
        <f t="array" aca="1" ref="J26" ca="1">INDIRECT(""&amp;$D26 &amp; "!F47")</f>
        <v>-0.30528953560449024</v>
      </c>
      <c r="K26" s="166" t="e">
        <f ca="1">('Summary (Full)'!$B$50*G26+'Summary (Full)'!$B$51*H26+'Summary (Full)'!$B$52*I26)/'Summary (Full)'!$B$53</f>
        <v>#N/A</v>
      </c>
      <c r="L26" s="166">
        <f t="array" aca="1" ref="L26" ca="1">INDIRECT(""&amp;$D26 &amp; "!G47")</f>
        <v>-0.2413590979779916</v>
      </c>
      <c r="M26" s="166">
        <f t="array" aca="1" ref="M26" ca="1">INDIRECT(""&amp;$D26 &amp; "!H47")</f>
        <v>-0.24413575397012888</v>
      </c>
      <c r="N26" s="166" t="e">
        <f t="array" aca="1" ref="N26" ca="1">INDIRECT(""&amp;$D26 &amp; "!I47")</f>
        <v>#N/A</v>
      </c>
      <c r="O26" s="166" t="e">
        <f t="array" aca="1" ref="O26" ca="1">INDIRECT(""&amp;$D26 &amp; "!J47")</f>
        <v>#N/A</v>
      </c>
      <c r="P26" s="166">
        <f t="array" aca="1" ref="P26" ca="1">INDIRECT(""&amp;$D26 &amp; "!K47")</f>
        <v>-0.2728286031260938</v>
      </c>
      <c r="Q26" s="166">
        <f t="array" aca="1" ref="Q26" ca="1">INDIRECT(""&amp;$D26 &amp; "!L47")</f>
        <v>-0.38279931969366421</v>
      </c>
      <c r="R26" s="166">
        <f t="array" aca="1" ref="R26" ca="1">INDIRECT(""&amp;$D26 &amp; "!M47")</f>
        <v>-0.27855655774724652</v>
      </c>
      <c r="S26" s="166" t="e">
        <f t="array" aca="1" ref="S26" ca="1">INDIRECT(""&amp;$D26 &amp; "!N47")</f>
        <v>#N/A</v>
      </c>
      <c r="T26" s="166" t="e">
        <f t="array" aca="1" ref="T26" ca="1">INDIRECT(""&amp;$D26 &amp; "!O47")</f>
        <v>#N/A</v>
      </c>
      <c r="U26" s="166">
        <f t="array" aca="1" ref="U26" ca="1">INDIRECT(""&amp;$D26 &amp; "!P47")</f>
        <v>-0.29517435268624193</v>
      </c>
      <c r="V26" s="189" t="e">
        <f ca="1">('Summary (Full)'!$B$58*R26+'Summary (Full)'!$B$59*S26+'Summary (Full)'!$B$60*T26)/'Summary (Full)'!$B$61</f>
        <v>#N/A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">
      <c r="D27" s="198"/>
      <c r="E27" s="43" t="str">
        <f t="array" aca="1" ref="E27" ca="1">INDIRECT(""&amp;$D26 &amp; "!A49")</f>
        <v>Med</v>
      </c>
      <c r="F27" s="17">
        <f t="array" aca="1" ref="F27" ca="1">INDIRECT(""&amp;$D26 &amp; "!B49")</f>
        <v>-0.26906947712380458</v>
      </c>
      <c r="G27" s="164"/>
      <c r="H27" s="164"/>
      <c r="I27" s="164"/>
      <c r="J27" s="164"/>
      <c r="K27" s="164"/>
      <c r="L27" s="164"/>
      <c r="M27" s="164"/>
      <c r="N27" s="164"/>
      <c r="O27" s="164"/>
      <c r="P27" s="164"/>
      <c r="Q27" s="164"/>
      <c r="R27" s="164"/>
      <c r="S27" s="164"/>
      <c r="T27" s="164"/>
      <c r="U27" s="164"/>
      <c r="V27" s="170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ht="17" customHeight="1" thickBot="1" x14ac:dyDescent="0.25">
      <c r="D28" s="208"/>
      <c r="E28" s="55" t="str">
        <f t="array" aca="1" ref="E28" ca="1">INDIRECT(""&amp;$D26 &amp; "!A51")</f>
        <v>Low</v>
      </c>
      <c r="F28" s="49">
        <f t="array" aca="1" ref="F28" ca="1">INDIRECT(""&amp;$D26 &amp; "!B51")</f>
        <v>-0.33528392307038413</v>
      </c>
      <c r="G28" s="165"/>
      <c r="H28" s="165"/>
      <c r="I28" s="165"/>
      <c r="J28" s="165"/>
      <c r="K28" s="165"/>
      <c r="L28" s="165"/>
      <c r="M28" s="165"/>
      <c r="N28" s="165"/>
      <c r="O28" s="165"/>
      <c r="P28" s="165"/>
      <c r="Q28" s="165"/>
      <c r="R28" s="165"/>
      <c r="S28" s="165"/>
      <c r="T28" s="165"/>
      <c r="U28" s="165"/>
      <c r="V28" s="171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">
      <c r="A29" s="214" t="s">
        <v>61</v>
      </c>
      <c r="B29" s="215"/>
      <c r="D29" s="209" t="s">
        <v>12</v>
      </c>
      <c r="E29" s="52" t="s">
        <v>13</v>
      </c>
      <c r="F29" s="44">
        <f ca="1">AVERAGE(F5,F8,F11,F14,F17,F20,F23,F26)</f>
        <v>-0.23377888509846295</v>
      </c>
      <c r="G29" s="172">
        <f t="shared" ref="G29:V29" ca="1" si="0">AVERAGE(G5:G28)</f>
        <v>-0.29996419769896004</v>
      </c>
      <c r="H29" s="172" t="e">
        <f t="shared" ca="1" si="0"/>
        <v>#N/A</v>
      </c>
      <c r="I29" s="172" t="e">
        <f t="shared" ca="1" si="0"/>
        <v>#N/A</v>
      </c>
      <c r="J29" s="172">
        <f t="shared" ca="1" si="0"/>
        <v>-0.30964211065461117</v>
      </c>
      <c r="K29" s="172" t="e">
        <f t="shared" ca="1" si="0"/>
        <v>#N/A</v>
      </c>
      <c r="L29" s="172" t="e">
        <f t="shared" ca="1" si="0"/>
        <v>#N/A</v>
      </c>
      <c r="M29" s="172" t="e">
        <f t="shared" ca="1" si="0"/>
        <v>#N/A</v>
      </c>
      <c r="N29" s="172" t="e">
        <f t="shared" ca="1" si="0"/>
        <v>#N/A</v>
      </c>
      <c r="O29" s="172" t="e">
        <f t="shared" ca="1" si="0"/>
        <v>#N/A</v>
      </c>
      <c r="P29" s="172" t="e">
        <f t="shared" ca="1" si="0"/>
        <v>#N/A</v>
      </c>
      <c r="Q29" s="172" t="e">
        <f t="shared" ca="1" si="0"/>
        <v>#N/A</v>
      </c>
      <c r="R29" s="172">
        <f t="shared" ca="1" si="0"/>
        <v>-0.30052134706023281</v>
      </c>
      <c r="S29" s="172" t="e">
        <f t="shared" ca="1" si="0"/>
        <v>#N/A</v>
      </c>
      <c r="T29" s="172" t="e">
        <f t="shared" ca="1" si="0"/>
        <v>#N/A</v>
      </c>
      <c r="U29" s="172">
        <f t="shared" ca="1" si="0"/>
        <v>-0.31158616610790202</v>
      </c>
      <c r="V29" s="188" t="e">
        <f t="shared" ca="1" si="0"/>
        <v>#N/A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">
      <c r="A30" s="29" t="s">
        <v>62</v>
      </c>
      <c r="B30" s="30">
        <v>7</v>
      </c>
      <c r="D30" s="210"/>
      <c r="E30" s="50" t="s">
        <v>14</v>
      </c>
      <c r="F30" s="17">
        <f ca="1">AVERAGE(F6,F9,F12,F15,F18,F21,F24,F27)</f>
        <v>-0.29069984670820248</v>
      </c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70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ht="17" customHeight="1" thickBot="1" x14ac:dyDescent="0.25">
      <c r="D31" s="211"/>
      <c r="E31" s="51" t="s">
        <v>15</v>
      </c>
      <c r="F31" s="47">
        <f ca="1">AVERAGE(F7,F10,F13,F16,F19,F22,F25,F28)</f>
        <v>-0.38181785305408728</v>
      </c>
      <c r="G31" s="165"/>
      <c r="H31" s="165"/>
      <c r="I31" s="165"/>
      <c r="J31" s="165"/>
      <c r="K31" s="165"/>
      <c r="L31" s="165"/>
      <c r="M31" s="165"/>
      <c r="N31" s="165"/>
      <c r="O31" s="165"/>
      <c r="P31" s="165"/>
      <c r="Q31" s="165"/>
      <c r="R31" s="165"/>
      <c r="S31" s="165"/>
      <c r="T31" s="165"/>
      <c r="U31" s="165"/>
      <c r="V31" s="171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">
      <c r="F32" s="80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">
      <c r="A33" s="214" t="s">
        <v>63</v>
      </c>
      <c r="B33" s="215"/>
      <c r="C33" s="33"/>
    </row>
    <row r="34" spans="1:40" ht="17" customHeight="1" thickBot="1" x14ac:dyDescent="0.25">
      <c r="A34" s="29" t="s">
        <v>64</v>
      </c>
      <c r="B34" s="30">
        <v>14</v>
      </c>
      <c r="C34" s="34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">
      <c r="A35" s="29" t="s">
        <v>34</v>
      </c>
      <c r="B35" s="30">
        <v>1</v>
      </c>
      <c r="C35" s="34"/>
      <c r="D35" s="185" t="s">
        <v>6</v>
      </c>
      <c r="E35" s="222" t="s">
        <v>52</v>
      </c>
      <c r="F35" s="194"/>
      <c r="G35" s="194"/>
      <c r="H35" s="194"/>
      <c r="I35" s="194"/>
      <c r="J35" s="194"/>
      <c r="K35" s="194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94"/>
      <c r="W35" s="194"/>
      <c r="X35" s="194"/>
      <c r="Y35" s="194"/>
      <c r="Z35" s="194"/>
      <c r="AA35" s="194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">
      <c r="A36" s="29" t="s">
        <v>35</v>
      </c>
      <c r="B36" s="30">
        <v>1</v>
      </c>
      <c r="C36" s="34"/>
      <c r="D36" s="186"/>
      <c r="E36" s="40"/>
      <c r="F36" s="167" t="s">
        <v>16</v>
      </c>
      <c r="G36" s="168"/>
      <c r="H36" s="167" t="s">
        <v>17</v>
      </c>
      <c r="I36" s="168"/>
      <c r="J36" s="167" t="s">
        <v>18</v>
      </c>
      <c r="K36" s="168"/>
      <c r="L36" s="167" t="s">
        <v>19</v>
      </c>
      <c r="M36" s="168"/>
      <c r="N36" s="167" t="s">
        <v>20</v>
      </c>
      <c r="O36" s="168"/>
      <c r="P36" s="167" t="s">
        <v>21</v>
      </c>
      <c r="Q36" s="168"/>
      <c r="R36" s="181" t="s">
        <v>22</v>
      </c>
      <c r="S36" s="182"/>
      <c r="T36" s="182"/>
      <c r="U36" s="182"/>
      <c r="V36" s="182"/>
      <c r="W36" s="183"/>
      <c r="X36" s="167" t="s">
        <v>65</v>
      </c>
      <c r="Y36" s="168"/>
      <c r="Z36" s="167" t="s">
        <v>24</v>
      </c>
      <c r="AA36" s="168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">
      <c r="A37" s="29" t="s">
        <v>66</v>
      </c>
      <c r="B37" s="30">
        <f>SUM(B34:B36)</f>
        <v>16</v>
      </c>
      <c r="C37" s="34"/>
      <c r="D37" s="186"/>
      <c r="E37" s="27"/>
      <c r="F37" s="167" t="s">
        <v>25</v>
      </c>
      <c r="G37" s="168"/>
      <c r="H37" s="167" t="s">
        <v>26</v>
      </c>
      <c r="I37" s="168"/>
      <c r="J37" s="167" t="s">
        <v>27</v>
      </c>
      <c r="K37" s="168"/>
      <c r="L37" s="167" t="s">
        <v>28</v>
      </c>
      <c r="M37" s="168"/>
      <c r="N37" s="167" t="s">
        <v>29</v>
      </c>
      <c r="O37" s="168"/>
      <c r="P37" s="167" t="s">
        <v>30</v>
      </c>
      <c r="Q37" s="168"/>
      <c r="R37" s="181" t="s">
        <v>9</v>
      </c>
      <c r="S37" s="182"/>
      <c r="T37" s="182"/>
      <c r="U37" s="182"/>
      <c r="V37" s="182"/>
      <c r="W37" s="183"/>
      <c r="X37" s="167" t="s">
        <v>67</v>
      </c>
      <c r="Y37" s="168"/>
      <c r="Z37" s="167" t="s">
        <v>32</v>
      </c>
      <c r="AA37" s="168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ht="17" customHeight="1" thickBot="1" x14ac:dyDescent="0.25">
      <c r="A38" s="31"/>
      <c r="B38" s="32"/>
      <c r="C38" s="32"/>
      <c r="D38" s="187"/>
      <c r="E38" s="28"/>
      <c r="F38" s="28" t="s">
        <v>33</v>
      </c>
      <c r="G38" s="28" t="s">
        <v>10</v>
      </c>
      <c r="H38" s="28" t="s">
        <v>33</v>
      </c>
      <c r="I38" s="28" t="s">
        <v>10</v>
      </c>
      <c r="J38" s="28" t="s">
        <v>33</v>
      </c>
      <c r="K38" s="28" t="s">
        <v>10</v>
      </c>
      <c r="L38" s="28" t="s">
        <v>33</v>
      </c>
      <c r="M38" s="28" t="s">
        <v>10</v>
      </c>
      <c r="N38" s="28" t="s">
        <v>33</v>
      </c>
      <c r="O38" s="28" t="s">
        <v>10</v>
      </c>
      <c r="P38" s="28" t="s">
        <v>33</v>
      </c>
      <c r="Q38" s="28" t="s">
        <v>10</v>
      </c>
      <c r="R38" s="28" t="s">
        <v>33</v>
      </c>
      <c r="S38" s="28" t="s">
        <v>10</v>
      </c>
      <c r="T38" s="28" t="s">
        <v>34</v>
      </c>
      <c r="U38" s="28" t="s">
        <v>35</v>
      </c>
      <c r="V38" s="28" t="s">
        <v>36</v>
      </c>
      <c r="W38" s="63" t="s">
        <v>11</v>
      </c>
      <c r="X38" s="28" t="s">
        <v>33</v>
      </c>
      <c r="Y38" s="28" t="s">
        <v>36</v>
      </c>
      <c r="Z38" s="28" t="s">
        <v>33</v>
      </c>
      <c r="AA38" s="28" t="s">
        <v>36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">
      <c r="A39" s="31"/>
      <c r="B39" s="32"/>
      <c r="C39" s="32"/>
      <c r="D39" s="217" t="str">
        <f>D5</f>
        <v>BoxingPractice</v>
      </c>
      <c r="E39" s="43" t="str">
        <f t="array" aca="1" ref="E39" ca="1">INDIRECT(""&amp;$D39 &amp; "!A47")</f>
        <v>High</v>
      </c>
      <c r="F39" s="44">
        <f t="array" aca="1" ref="F39" ca="1">INDIRECT(""&amp;$D39 &amp; "!Q47")</f>
        <v>-0.20068695262638414</v>
      </c>
      <c r="G39" s="172">
        <f t="array" aca="1" ref="G39" ca="1">INDIRECT(""&amp;$D39 &amp; "!R47")</f>
        <v>-0.25393297416956839</v>
      </c>
      <c r="H39" s="56">
        <f t="array" aca="1" ref="H39" ca="1">INDIRECT(""&amp;$D39 &amp; "!S47")</f>
        <v>-0.22303738460030487</v>
      </c>
      <c r="I39" s="172">
        <f t="array" aca="1" ref="I39" ca="1">INDIRECT(""&amp;$D39 &amp; "!T47")</f>
        <v>-0.28559785661203374</v>
      </c>
      <c r="J39" s="56">
        <f t="array" aca="1" ref="J39" ca="1">INDIRECT(""&amp;$D39 &amp; "!U47")</f>
        <v>-0.21671439169780216</v>
      </c>
      <c r="K39" s="172">
        <f t="array" aca="1" ref="K39" ca="1">INDIRECT(""&amp;$D39 &amp; "!V47")</f>
        <v>-0.36831475428401239</v>
      </c>
      <c r="L39" s="56">
        <f t="array" aca="1" ref="L39" ca="1">INDIRECT(""&amp;$D39 &amp; "!W47")</f>
        <v>-0.25247330093940368</v>
      </c>
      <c r="M39" s="172">
        <f t="array" aca="1" ref="M39" ca="1">INDIRECT(""&amp;$D39 &amp; "!X47")</f>
        <v>-0.35078311054713629</v>
      </c>
      <c r="N39" s="56">
        <f t="array" aca="1" ref="N39" ca="1">INDIRECT(""&amp;$D39 &amp; "!Y47")</f>
        <v>-0.2295593539487446</v>
      </c>
      <c r="O39" s="172">
        <f t="array" aca="1" ref="O39" ca="1">INDIRECT(""&amp;$D39 &amp; "!Z47")</f>
        <v>-0.29346283317619559</v>
      </c>
      <c r="P39" s="56">
        <f t="array" aca="1" ref="P39" ca="1">INDIRECT(""&amp;$D39 &amp; "!AA47")</f>
        <v>-0.27543724748262299</v>
      </c>
      <c r="Q39" s="172">
        <f t="array" aca="1" ref="Q39" ca="1">INDIRECT(""&amp;$D39 &amp; "!AB47")</f>
        <v>-0.34552453650462289</v>
      </c>
      <c r="R39" s="56">
        <f t="array" aca="1" ref="R39" ca="1">INDIRECT(""&amp;$D39 &amp; "!AC47")</f>
        <v>-0.25133239845944311</v>
      </c>
      <c r="S39" s="172">
        <f t="array" aca="1" ref="S39" ca="1">INDIRECT(""&amp;$D39 &amp; "!AE47")</f>
        <v>-0.31190863200177266</v>
      </c>
      <c r="T39" s="172" t="e">
        <f t="array" aca="1" ref="T39" ca="1">INDIRECT(""&amp;$D39 &amp; "!AF47")</f>
        <v>#N/A</v>
      </c>
      <c r="U39" s="172" t="e">
        <f t="array" aca="1" ref="U39" ca="1">INDIRECT(""&amp;$D39 &amp; "!AG47")</f>
        <v>#N/A</v>
      </c>
      <c r="V39" s="172">
        <f t="array" aca="1" ref="V39" ca="1">INDIRECT(""&amp;$D39 &amp; "!AH47")</f>
        <v>-0.32127752418653233</v>
      </c>
      <c r="W39" s="172" t="e">
        <f ca="1">('Summary (Full)'!$B$58*S39+'Summary (Full)'!$B$59*T39+'Summary (Full)'!$B$60*U39)/'Summary (Full)'!$B$61</f>
        <v>#N/A</v>
      </c>
      <c r="X39" s="56">
        <f t="array" aca="1" ref="X39" ca="1">INDIRECT(""&amp;$D39 &amp; "!AI47")</f>
        <v>-0.26875020306193453</v>
      </c>
      <c r="Y39" s="172">
        <f t="array" aca="1" ref="Y39" ca="1">INDIRECT(""&amp;$D39 &amp; "!AJ47")</f>
        <v>-0.3204011357920622</v>
      </c>
      <c r="Z39" s="56">
        <f t="array" aca="1" ref="Z39" ca="1">INDIRECT(""&amp;$D39 &amp; "!AK47")</f>
        <v>-0.27078197715288232</v>
      </c>
      <c r="AA39" s="188">
        <f t="array" aca="1" ref="AA39" ca="1">INDIRECT(""&amp;$D39 &amp; "!AL47")</f>
        <v>-0.32049516746656959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">
      <c r="A40" s="214" t="s">
        <v>68</v>
      </c>
      <c r="B40" s="215"/>
      <c r="C40" s="33"/>
      <c r="D40" s="198"/>
      <c r="E40" s="43" t="str">
        <f t="array" aca="1" ref="E40" ca="1">INDIRECT(""&amp;$D39 &amp; "!A49")</f>
        <v>Med</v>
      </c>
      <c r="F40" s="17">
        <f t="array" aca="1" ref="F40" ca="1">INDIRECT(""&amp;$D39 &amp; "!Q49")</f>
        <v>-0.24488783728884722</v>
      </c>
      <c r="G40" s="164"/>
      <c r="H40" s="42">
        <f t="array" aca="1" ref="H40" ca="1">INDIRECT(""&amp;$D39 &amp; "!S49")</f>
        <v>-0.28102745390728923</v>
      </c>
      <c r="I40" s="164"/>
      <c r="J40" s="42">
        <f t="array" aca="1" ref="J40" ca="1">INDIRECT(""&amp;$D39 &amp; "!U49")</f>
        <v>-0.37072866925443837</v>
      </c>
      <c r="K40" s="164"/>
      <c r="L40" s="42">
        <f t="array" aca="1" ref="L40" ca="1">INDIRECT(""&amp;$D39 &amp; "!W49")</f>
        <v>-0.35570821590091106</v>
      </c>
      <c r="M40" s="164"/>
      <c r="N40" s="42">
        <f t="array" aca="1" ref="N40" ca="1">INDIRECT(""&amp;$D39 &amp; "!Y49")</f>
        <v>-0.30040945051204293</v>
      </c>
      <c r="O40" s="164"/>
      <c r="P40" s="42">
        <f t="array" aca="1" ref="P40" ca="1">INDIRECT(""&amp;$D39 &amp; "!AA49")</f>
        <v>-0.34264651678664393</v>
      </c>
      <c r="Q40" s="164"/>
      <c r="R40" s="42">
        <f t="array" aca="1" ref="R40" ca="1">INDIRECT(""&amp;$D39 &amp; "!AC49")</f>
        <v>-0.30425444991036721</v>
      </c>
      <c r="S40" s="164"/>
      <c r="T40" s="164"/>
      <c r="U40" s="164"/>
      <c r="V40" s="164"/>
      <c r="W40" s="164"/>
      <c r="X40" s="42">
        <f t="array" aca="1" ref="X40" ca="1">INDIRECT(""&amp;$D39 &amp; "!AI49")</f>
        <v>-0.31412545482428123</v>
      </c>
      <c r="Y40" s="164"/>
      <c r="Z40" s="42">
        <f t="array" aca="1" ref="Z40" ca="1">INDIRECT(""&amp;$D39 &amp; "!AK49")</f>
        <v>-0.31389790093341963</v>
      </c>
      <c r="AA40" s="170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">
      <c r="A41" s="29" t="s">
        <v>64</v>
      </c>
      <c r="B41" s="30">
        <v>4</v>
      </c>
      <c r="C41" s="34"/>
      <c r="D41" s="208"/>
      <c r="E41" s="43" t="str">
        <f t="array" aca="1" ref="E41" ca="1">INDIRECT(""&amp;$D39 &amp; "!A51")</f>
        <v>Low</v>
      </c>
      <c r="F41" s="17">
        <f t="array" aca="1" ref="F41" ca="1">INDIRECT(""&amp;$D39 &amp; "!Q51")</f>
        <v>-0.363750548269555</v>
      </c>
      <c r="G41" s="165"/>
      <c r="H41" s="42">
        <f t="array" aca="1" ref="H41" ca="1">INDIRECT(""&amp;$D39 &amp; "!S51")</f>
        <v>-0.38193905961470953</v>
      </c>
      <c r="I41" s="165"/>
      <c r="J41" s="42">
        <f t="array" aca="1" ref="J41" ca="1">INDIRECT(""&amp;$D39 &amp; "!U51")</f>
        <v>-0.42615447840726717</v>
      </c>
      <c r="K41" s="165"/>
      <c r="L41" s="42">
        <f t="array" aca="1" ref="L41" ca="1">INDIRECT(""&amp;$D39 &amp; "!W51")</f>
        <v>-0.41370762679016926</v>
      </c>
      <c r="M41" s="165"/>
      <c r="N41" s="42">
        <f t="array" aca="1" ref="N41" ca="1">INDIRECT(""&amp;$D39 &amp; "!Y51")</f>
        <v>-0.39221573934913712</v>
      </c>
      <c r="O41" s="165"/>
      <c r="P41" s="42">
        <f t="array" aca="1" ref="P41" ca="1">INDIRECT(""&amp;$D39 &amp; "!AA51")</f>
        <v>-0.44403961662223912</v>
      </c>
      <c r="Q41" s="165"/>
      <c r="R41" s="42">
        <f t="array" aca="1" ref="R41" ca="1">INDIRECT(""&amp;$D39 &amp; "!AC51")</f>
        <v>-0.38653861824647662</v>
      </c>
      <c r="S41" s="165"/>
      <c r="T41" s="165"/>
      <c r="U41" s="165"/>
      <c r="V41" s="165"/>
      <c r="W41" s="165"/>
      <c r="X41" s="42">
        <f t="array" aca="1" ref="X41" ca="1">INDIRECT(""&amp;$D39 &amp; "!AI51")</f>
        <v>-0.39562906950602039</v>
      </c>
      <c r="Y41" s="165"/>
      <c r="Z41" s="42">
        <f t="array" aca="1" ref="Z41" ca="1">INDIRECT(""&amp;$D39 &amp; "!AK51")</f>
        <v>-0.39154377188283596</v>
      </c>
      <c r="AA41" s="171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">
      <c r="A42" s="29" t="s">
        <v>34</v>
      </c>
      <c r="B42" s="30">
        <v>1</v>
      </c>
      <c r="C42" s="34"/>
      <c r="D42" s="217" t="str">
        <f>D8</f>
        <v>CrossWalk</v>
      </c>
      <c r="E42" s="43" t="str">
        <f t="array" aca="1" ref="E42" ca="1">INDIRECT(""&amp;$D42 &amp; "!A47")</f>
        <v>High</v>
      </c>
      <c r="F42" s="17">
        <f t="array" aca="1" ref="F42" ca="1">INDIRECT(""&amp;$D42 &amp; "!Q47")</f>
        <v>-0.22087186387017155</v>
      </c>
      <c r="G42" s="166">
        <f t="array" aca="1" ref="G42" ca="1">INDIRECT(""&amp;$D42 &amp; "!R47")</f>
        <v>-0.27418970667999132</v>
      </c>
      <c r="H42" s="42">
        <f t="array" aca="1" ref="H42" ca="1">INDIRECT(""&amp;$D42 &amp; "!S47")</f>
        <v>-0.24030497836865317</v>
      </c>
      <c r="I42" s="166">
        <f t="array" aca="1" ref="I42" ca="1">INDIRECT(""&amp;$D42 &amp; "!T47")</f>
        <v>-0.30718685965973835</v>
      </c>
      <c r="J42" s="42">
        <f t="array" aca="1" ref="J42" ca="1">INDIRECT(""&amp;$D42 &amp; "!U47")</f>
        <v>-0.26787551616694205</v>
      </c>
      <c r="K42" s="166">
        <f t="array" aca="1" ref="K42" ca="1">INDIRECT(""&amp;$D42 &amp; "!V47")</f>
        <v>-0.35484697826217171</v>
      </c>
      <c r="L42" s="42">
        <f t="array" aca="1" ref="L42" ca="1">INDIRECT(""&amp;$D42 &amp; "!W47")</f>
        <v>-0.26268477483331198</v>
      </c>
      <c r="M42" s="166">
        <f t="array" aca="1" ref="M42" ca="1">INDIRECT(""&amp;$D42 &amp; "!X47")</f>
        <v>-0.34246093761828411</v>
      </c>
      <c r="N42" s="42">
        <f t="array" aca="1" ref="N42" ca="1">INDIRECT(""&amp;$D42 &amp; "!Y47")</f>
        <v>-0.24223415790946379</v>
      </c>
      <c r="O42" s="166">
        <f t="array" aca="1" ref="O42" ca="1">INDIRECT(""&amp;$D42 &amp; "!Z47")</f>
        <v>-0.30769778348125743</v>
      </c>
      <c r="P42" s="42">
        <f t="array" aca="1" ref="P42" ca="1">INDIRECT(""&amp;$D42 &amp; "!AA47")</f>
        <v>-0.28129547456678039</v>
      </c>
      <c r="Q42" s="166">
        <f t="array" aca="1" ref="Q42" ca="1">INDIRECT(""&amp;$D42 &amp; "!AB47")</f>
        <v>-0.32927367115242367</v>
      </c>
      <c r="R42" s="42">
        <f t="array" aca="1" ref="R42" ca="1">INDIRECT(""&amp;$D42 &amp; "!AC47")</f>
        <v>-0.24542352237914478</v>
      </c>
      <c r="S42" s="166">
        <f t="array" aca="1" ref="S42" ca="1">INDIRECT(""&amp;$D42 &amp; "!AE47")</f>
        <v>-0.31827850650431266</v>
      </c>
      <c r="T42" s="166">
        <f t="array" aca="1" ref="T42" ca="1">INDIRECT(""&amp;$D42 &amp; "!AF47")</f>
        <v>-0.37299324427213443</v>
      </c>
      <c r="U42" s="166" t="e">
        <f t="array" aca="1" ref="U42" ca="1">INDIRECT(""&amp;$D42 &amp; "!AG47")</f>
        <v>#N/A</v>
      </c>
      <c r="V42" s="166">
        <f t="array" aca="1" ref="V42" ca="1">INDIRECT(""&amp;$D42 &amp; "!AH47")</f>
        <v>-0.32185349316113099</v>
      </c>
      <c r="W42" s="166" t="e">
        <f ca="1">('Summary (Full)'!$B$58*S42+'Summary (Full)'!$B$59*T42+'Summary (Full)'!$B$60*U42)/'Summary (Full)'!$B$61</f>
        <v>#N/A</v>
      </c>
      <c r="X42" s="42">
        <f t="array" aca="1" ref="X42" ca="1">INDIRECT(""&amp;$D42 &amp; "!AI47")</f>
        <v>-0.2568898992495432</v>
      </c>
      <c r="Y42" s="166">
        <f t="array" aca="1" ref="Y42" ca="1">INDIRECT(""&amp;$D42 &amp; "!AJ47")</f>
        <v>-0.32205570560674457</v>
      </c>
      <c r="Z42" s="42">
        <f t="array" aca="1" ref="Z42" ca="1">INDIRECT(""&amp;$D42 &amp; "!AK47")</f>
        <v>-0.2562792627267052</v>
      </c>
      <c r="AA42" s="189">
        <f t="array" aca="1" ref="AA42" ca="1">INDIRECT(""&amp;$D42 &amp; "!AL47")</f>
        <v>-0.32182741714754282</v>
      </c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">
      <c r="A43" s="29" t="s">
        <v>35</v>
      </c>
      <c r="B43" s="30">
        <v>1</v>
      </c>
      <c r="C43" s="34"/>
      <c r="D43" s="198"/>
      <c r="E43" s="43" t="str">
        <f t="array" aca="1" ref="E43" ca="1">INDIRECT(""&amp;$D42 &amp; "!A49")</f>
        <v>Med</v>
      </c>
      <c r="F43" s="17">
        <f t="array" aca="1" ref="F43" ca="1">INDIRECT(""&amp;$D42 &amp; "!Q49")</f>
        <v>-0.2649297932875071</v>
      </c>
      <c r="G43" s="164"/>
      <c r="H43" s="42">
        <f t="array" aca="1" ref="H43" ca="1">INDIRECT(""&amp;$D42 &amp; "!S49")</f>
        <v>-0.29266856584178702</v>
      </c>
      <c r="I43" s="164"/>
      <c r="J43" s="42">
        <f t="array" aca="1" ref="J43" ca="1">INDIRECT(""&amp;$D42 &amp; "!U49")</f>
        <v>-0.36567940316021574</v>
      </c>
      <c r="K43" s="164"/>
      <c r="L43" s="42">
        <f t="array" aca="1" ref="L43" ca="1">INDIRECT(""&amp;$D42 &amp; "!W49")</f>
        <v>-0.35582336829067307</v>
      </c>
      <c r="M43" s="164"/>
      <c r="N43" s="42">
        <f t="array" aca="1" ref="N43" ca="1">INDIRECT(""&amp;$D42 &amp; "!Y49")</f>
        <v>-0.29616253056030206</v>
      </c>
      <c r="O43" s="164"/>
      <c r="P43" s="42">
        <f t="array" aca="1" ref="P43" ca="1">INDIRECT(""&amp;$D42 &amp; "!AA49")</f>
        <v>-0.29459944768309165</v>
      </c>
      <c r="Q43" s="164"/>
      <c r="R43" s="42">
        <f t="array" aca="1" ref="R43" ca="1">INDIRECT(""&amp;$D42 &amp; "!AC49")</f>
        <v>-0.2932575259279474</v>
      </c>
      <c r="S43" s="164"/>
      <c r="T43" s="164"/>
      <c r="U43" s="164"/>
      <c r="V43" s="164"/>
      <c r="W43" s="164"/>
      <c r="X43" s="42">
        <f t="array" aca="1" ref="X43" ca="1">INDIRECT(""&amp;$D42 &amp; "!AI49")</f>
        <v>-0.2970068974348461</v>
      </c>
      <c r="Y43" s="164"/>
      <c r="Z43" s="42">
        <f t="array" aca="1" ref="Z43" ca="1">INDIRECT(""&amp;$D42 &amp; "!AK49")</f>
        <v>-0.29620049485769373</v>
      </c>
      <c r="AA43" s="170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">
      <c r="A44" s="29" t="s">
        <v>66</v>
      </c>
      <c r="B44" s="30">
        <f>SUM(B41:B43)</f>
        <v>6</v>
      </c>
      <c r="C44" s="34"/>
      <c r="D44" s="208"/>
      <c r="E44" s="43" t="str">
        <f t="array" aca="1" ref="E44" ca="1">INDIRECT(""&amp;$D42 &amp; "!A51")</f>
        <v>Low</v>
      </c>
      <c r="F44" s="17">
        <f t="array" aca="1" ref="F44" ca="1">INDIRECT(""&amp;$D42 &amp; "!Q51")</f>
        <v>-0.39649982094163894</v>
      </c>
      <c r="G44" s="165"/>
      <c r="H44" s="42">
        <f t="array" aca="1" ref="H44" ca="1">INDIRECT(""&amp;$D42 &amp; "!S51")</f>
        <v>-0.40727630266981829</v>
      </c>
      <c r="I44" s="165"/>
      <c r="J44" s="42">
        <f t="array" aca="1" ref="J44" ca="1">INDIRECT(""&amp;$D42 &amp; "!U51")</f>
        <v>-0.42077058736420836</v>
      </c>
      <c r="K44" s="165"/>
      <c r="L44" s="42">
        <f t="array" aca="1" ref="L44" ca="1">INDIRECT(""&amp;$D42 &amp; "!W51")</f>
        <v>-0.39822764364097452</v>
      </c>
      <c r="M44" s="165"/>
      <c r="N44" s="42">
        <f t="array" aca="1" ref="N44" ca="1">INDIRECT(""&amp;$D42 &amp; "!Y51")</f>
        <v>-0.39898606207406939</v>
      </c>
      <c r="O44" s="165"/>
      <c r="P44" s="42">
        <f t="array" aca="1" ref="P44" ca="1">INDIRECT(""&amp;$D42 &amp; "!AA51")</f>
        <v>-0.40951348184673242</v>
      </c>
      <c r="Q44" s="165"/>
      <c r="R44" s="42">
        <f t="array" aca="1" ref="R44" ca="1">INDIRECT(""&amp;$D42 &amp; "!AC51")</f>
        <v>-0.39751042011071613</v>
      </c>
      <c r="S44" s="165"/>
      <c r="T44" s="165"/>
      <c r="U44" s="165"/>
      <c r="V44" s="165"/>
      <c r="W44" s="165"/>
      <c r="X44" s="42">
        <f t="array" aca="1" ref="X44" ca="1">INDIRECT(""&amp;$D42 &amp; "!AI51")</f>
        <v>-0.39876078809241977</v>
      </c>
      <c r="Y44" s="165"/>
      <c r="Z44" s="42">
        <f t="array" aca="1" ref="Z44" ca="1">INDIRECT(""&amp;$D42 &amp; "!AK51")</f>
        <v>-0.39918227704031695</v>
      </c>
      <c r="AA44" s="171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">
      <c r="A45" s="31"/>
      <c r="B45" s="32"/>
      <c r="C45" s="32"/>
      <c r="D45" s="217" t="str">
        <f>D11</f>
        <v>FoodMarket2</v>
      </c>
      <c r="E45" s="43" t="str">
        <f t="array" aca="1" ref="E45" ca="1">INDIRECT(""&amp;$D45 &amp; "!A47")</f>
        <v>High</v>
      </c>
      <c r="F45" s="17">
        <f t="array" aca="1" ref="F45" ca="1">INDIRECT(""&amp;$D45 &amp; "!Q47")</f>
        <v>-0.23032016340831318</v>
      </c>
      <c r="G45" s="166">
        <f t="array" aca="1" ref="G45" ca="1">INDIRECT(""&amp;$D45 &amp; "!R47")</f>
        <v>-0.2783239800563162</v>
      </c>
      <c r="H45" s="42">
        <f t="array" aca="1" ref="H45" ca="1">INDIRECT(""&amp;$D45 &amp; "!S47")</f>
        <v>-0.2604232432468393</v>
      </c>
      <c r="I45" s="166">
        <f t="array" aca="1" ref="I45" ca="1">INDIRECT(""&amp;$D45 &amp; "!T47")</f>
        <v>-0.30515474253922703</v>
      </c>
      <c r="J45" s="42">
        <f t="array" aca="1" ref="J45" ca="1">INDIRECT(""&amp;$D45 &amp; "!U47")</f>
        <v>-0.19980478685782843</v>
      </c>
      <c r="K45" s="166">
        <f t="array" aca="1" ref="K45" ca="1">INDIRECT(""&amp;$D45 &amp; "!V47")</f>
        <v>-0.41502049745844516</v>
      </c>
      <c r="L45" s="42">
        <f t="array" aca="1" ref="L45" ca="1">INDIRECT(""&amp;$D45 &amp; "!W47")</f>
        <v>-0.31060765948212554</v>
      </c>
      <c r="M45" s="166">
        <f t="array" aca="1" ref="M45" ca="1">INDIRECT(""&amp;$D45 &amp; "!X47")</f>
        <v>-0.40628144918153186</v>
      </c>
      <c r="N45" s="42">
        <f t="array" aca="1" ref="N45" ca="1">INDIRECT(""&amp;$D45 &amp; "!Y47")</f>
        <v>-0.25507213240227644</v>
      </c>
      <c r="O45" s="166">
        <f t="array" aca="1" ref="O45" ca="1">INDIRECT(""&amp;$D45 &amp; "!Z47")</f>
        <v>-0.30461265901021484</v>
      </c>
      <c r="P45" s="42">
        <f t="array" aca="1" ref="P45" ca="1">INDIRECT(""&amp;$D45 &amp; "!AA47")</f>
        <v>-0.30923727267645118</v>
      </c>
      <c r="Q45" s="166">
        <f t="array" aca="1" ref="Q45" ca="1">INDIRECT(""&amp;$D45 &amp; "!AB47")</f>
        <v>-0.34725615138790111</v>
      </c>
      <c r="R45" s="42">
        <f t="array" aca="1" ref="R45" ca="1">INDIRECT(""&amp;$D45 &amp; "!AC47")</f>
        <v>-0.26784917506924555</v>
      </c>
      <c r="S45" s="166">
        <f t="array" aca="1" ref="S45" ca="1">INDIRECT(""&amp;$D45 &amp; "!AE47")</f>
        <v>-0.31731773977662114</v>
      </c>
      <c r="T45" s="166">
        <f t="array" aca="1" ref="T45" ca="1">INDIRECT(""&amp;$D45 &amp; "!AF47")</f>
        <v>-0.40543058620615235</v>
      </c>
      <c r="U45" s="166" t="e">
        <f t="array" aca="1" ref="U45" ca="1">INDIRECT(""&amp;$D45 &amp; "!AG47")</f>
        <v>#N/A</v>
      </c>
      <c r="V45" s="166">
        <f t="array" aca="1" ref="V45" ca="1">INDIRECT(""&amp;$D45 &amp; "!AH47")</f>
        <v>-0.32316408128641649</v>
      </c>
      <c r="W45" s="166" t="e">
        <f ca="1">('Summary (Full)'!$B$58*S45+'Summary (Full)'!$B$59*T45+'Summary (Full)'!$B$60*U45)/'Summary (Full)'!$B$61</f>
        <v>#N/A</v>
      </c>
      <c r="X45" s="42">
        <f t="array" aca="1" ref="X45" ca="1">INDIRECT(""&amp;$D45 &amp; "!AI47")</f>
        <v>-0.28308335108348326</v>
      </c>
      <c r="Y45" s="166">
        <f t="array" aca="1" ref="Y45" ca="1">INDIRECT(""&amp;$D45 &amp; "!AJ47")</f>
        <v>-0.32720721294831545</v>
      </c>
      <c r="Z45" s="42">
        <f t="array" aca="1" ref="Z45" ca="1">INDIRECT(""&amp;$D45 &amp; "!AK47")</f>
        <v>-0.28069205148217669</v>
      </c>
      <c r="AA45" s="189">
        <f t="array" aca="1" ref="AA45" ca="1">INDIRECT(""&amp;$D45 &amp; "!AL47")</f>
        <v>-0.32325934879500817</v>
      </c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">
      <c r="A46" s="31"/>
      <c r="B46" s="32"/>
      <c r="C46" s="32"/>
      <c r="D46" s="198"/>
      <c r="E46" s="43" t="str">
        <f t="array" aca="1" ref="E46" ca="1">INDIRECT(""&amp;$D45 &amp; "!A49")</f>
        <v>Med</v>
      </c>
      <c r="F46" s="17">
        <f t="array" aca="1" ref="F46" ca="1">INDIRECT(""&amp;$D45 &amp; "!Q49")</f>
        <v>-0.29579477583095914</v>
      </c>
      <c r="G46" s="164"/>
      <c r="H46" s="42">
        <f t="array" aca="1" ref="H46" ca="1">INDIRECT(""&amp;$D45 &amp; "!S49")</f>
        <v>-0.3252214767964039</v>
      </c>
      <c r="I46" s="164"/>
      <c r="J46" s="42">
        <f t="array" aca="1" ref="J46" ca="1">INDIRECT(""&amp;$D45 &amp; "!U49")</f>
        <v>-0.42778884773232517</v>
      </c>
      <c r="K46" s="164"/>
      <c r="L46" s="42">
        <f t="array" aca="1" ref="L46" ca="1">INDIRECT(""&amp;$D45 &amp; "!W49")</f>
        <v>-0.42446251293216475</v>
      </c>
      <c r="M46" s="164"/>
      <c r="N46" s="42">
        <f t="array" aca="1" ref="N46" ca="1">INDIRECT(""&amp;$D45 &amp; "!Y49")</f>
        <v>-0.33378863511307255</v>
      </c>
      <c r="O46" s="164"/>
      <c r="P46" s="42">
        <f t="array" aca="1" ref="P46" ca="1">INDIRECT(""&amp;$D45 &amp; "!AA49")</f>
        <v>-0.35012758565862623</v>
      </c>
      <c r="Q46" s="164"/>
      <c r="R46" s="42">
        <f t="array" aca="1" ref="R46" ca="1">INDIRECT(""&amp;$D45 &amp; "!AC49")</f>
        <v>-0.33070688344499766</v>
      </c>
      <c r="S46" s="164"/>
      <c r="T46" s="164"/>
      <c r="U46" s="164"/>
      <c r="V46" s="164"/>
      <c r="W46" s="164"/>
      <c r="X46" s="42">
        <f t="array" aca="1" ref="X46" ca="1">INDIRECT(""&amp;$D45 &amp; "!AI49")</f>
        <v>-0.33835353873951457</v>
      </c>
      <c r="Y46" s="164"/>
      <c r="Z46" s="42">
        <f t="array" aca="1" ref="Z46" ca="1">INDIRECT(""&amp;$D45 &amp; "!AK49")</f>
        <v>-0.33412818003349032</v>
      </c>
      <c r="AA46" s="170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">
      <c r="A47" s="31"/>
      <c r="B47" s="32"/>
      <c r="C47" s="32"/>
      <c r="D47" s="208"/>
      <c r="E47" s="43" t="str">
        <f t="array" aca="1" ref="E47" ca="1">INDIRECT(""&amp;$D45 &amp; "!A51")</f>
        <v>Low</v>
      </c>
      <c r="F47" s="17">
        <f t="array" aca="1" ref="F47" ca="1">INDIRECT(""&amp;$D45 &amp; "!Q51")</f>
        <v>-0.37971299639526823</v>
      </c>
      <c r="G47" s="165"/>
      <c r="H47" s="42">
        <f t="array" aca="1" ref="H47" ca="1">INDIRECT(""&amp;$D45 &amp; "!S51")</f>
        <v>-0.3953348833236936</v>
      </c>
      <c r="I47" s="165"/>
      <c r="J47" s="42">
        <f t="array" aca="1" ref="J47" ca="1">INDIRECT(""&amp;$D45 &amp; "!U51")</f>
        <v>-0.60089060222218804</v>
      </c>
      <c r="K47" s="165"/>
      <c r="L47" s="42">
        <f t="array" aca="1" ref="L47" ca="1">INDIRECT(""&amp;$D45 &amp; "!W51")</f>
        <v>-0.6097738168415745</v>
      </c>
      <c r="M47" s="165"/>
      <c r="N47" s="42">
        <f t="array" aca="1" ref="N47" ca="1">INDIRECT(""&amp;$D45 &amp; "!Y51")</f>
        <v>-0.40349163155309886</v>
      </c>
      <c r="O47" s="165"/>
      <c r="P47" s="42">
        <f t="array" aca="1" ref="P47" ca="1">INDIRECT(""&amp;$D45 &amp; "!AA51")</f>
        <v>-0.41739972477439691</v>
      </c>
      <c r="Q47" s="165"/>
      <c r="R47" s="42">
        <f t="array" aca="1" ref="R47" ca="1">INDIRECT(""&amp;$D45 &amp; "!AC51")</f>
        <v>-0.39267554876930788</v>
      </c>
      <c r="S47" s="165"/>
      <c r="T47" s="165"/>
      <c r="U47" s="165"/>
      <c r="V47" s="165"/>
      <c r="W47" s="165"/>
      <c r="X47" s="42">
        <f t="array" aca="1" ref="X47" ca="1">INDIRECT(""&amp;$D45 &amp; "!AI51")</f>
        <v>-0.39701965107995807</v>
      </c>
      <c r="Y47" s="165"/>
      <c r="Z47" s="42">
        <f t="array" aca="1" ref="Z47" ca="1">INDIRECT(""&amp;$D45 &amp; "!AK51")</f>
        <v>-0.39301334053950987</v>
      </c>
      <c r="AA47" s="171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">
      <c r="A48" s="218" t="s">
        <v>69</v>
      </c>
      <c r="B48" s="219"/>
      <c r="C48" s="33"/>
      <c r="D48" s="217" t="str">
        <f>D14</f>
        <v>Neon1224</v>
      </c>
      <c r="E48" s="43" t="str">
        <f t="array" aca="1" ref="E48" ca="1">INDIRECT(""&amp;$D48 &amp; "!A47")</f>
        <v>High</v>
      </c>
      <c r="F48" s="17">
        <f t="array" aca="1" ref="F48" ca="1">INDIRECT(""&amp;$D48 &amp; "!Q47")</f>
        <v>-0.18526973007217307</v>
      </c>
      <c r="G48" s="166">
        <f t="array" aca="1" ref="G48" ca="1">INDIRECT(""&amp;$D48 &amp; "!R47")</f>
        <v>-0.21016475333347095</v>
      </c>
      <c r="H48" s="42">
        <f t="array" aca="1" ref="H48" ca="1">INDIRECT(""&amp;$D48 &amp; "!S47")</f>
        <v>-0.2182335006443592</v>
      </c>
      <c r="I48" s="166">
        <f t="array" aca="1" ref="I48" ca="1">INDIRECT(""&amp;$D48 &amp; "!T47")</f>
        <v>-0.25000569067487977</v>
      </c>
      <c r="J48" s="42">
        <f t="array" aca="1" ref="J48" ca="1">INDIRECT(""&amp;$D48 &amp; "!U47")</f>
        <v>-0.24818130778761183</v>
      </c>
      <c r="K48" s="166">
        <f t="array" aca="1" ref="K48" ca="1">INDIRECT(""&amp;$D48 &amp; "!V47")</f>
        <v>-0.31115003812434838</v>
      </c>
      <c r="L48" s="42">
        <f t="array" aca="1" ref="L48" ca="1">INDIRECT(""&amp;$D48 &amp; "!W47")</f>
        <v>-0.25771708693440953</v>
      </c>
      <c r="M48" s="166">
        <f t="array" aca="1" ref="M48" ca="1">INDIRECT(""&amp;$D48 &amp; "!X47")</f>
        <v>-0.30368150582956932</v>
      </c>
      <c r="N48" s="42">
        <f t="array" aca="1" ref="N48" ca="1">INDIRECT(""&amp;$D48 &amp; "!Y47")</f>
        <v>-0.2123607566410074</v>
      </c>
      <c r="O48" s="166">
        <f t="array" aca="1" ref="O48" ca="1">INDIRECT(""&amp;$D48 &amp; "!Z47")</f>
        <v>-0.257987674753969</v>
      </c>
      <c r="P48" s="42">
        <f t="array" aca="1" ref="P48" ca="1">INDIRECT(""&amp;$D48 &amp; "!AA47")</f>
        <v>-0.21439765339749428</v>
      </c>
      <c r="Q48" s="166">
        <f t="array" aca="1" ref="Q48" ca="1">INDIRECT(""&amp;$D48 &amp; "!AB47")</f>
        <v>-0.23558081164239009</v>
      </c>
      <c r="R48" s="42">
        <f t="array" aca="1" ref="R48" ca="1">INDIRECT(""&amp;$D48 &amp; "!AC47")</f>
        <v>-0.23139415027649268</v>
      </c>
      <c r="S48" s="166">
        <f t="array" aca="1" ref="S48" ca="1">INDIRECT(""&amp;$D48 &amp; "!AE47")</f>
        <v>-0.26540693474401011</v>
      </c>
      <c r="T48" s="166" t="e">
        <f t="array" aca="1" ref="T48" ca="1">INDIRECT(""&amp;$D48 &amp; "!AF47")</f>
        <v>#N/A</v>
      </c>
      <c r="U48" s="166">
        <f t="array" aca="1" ref="U48" ca="1">INDIRECT(""&amp;$D48 &amp; "!AG47")</f>
        <v>-0.24351880672838011</v>
      </c>
      <c r="V48" s="166">
        <f t="array" aca="1" ref="V48" ca="1">INDIRECT(""&amp;$D48 &amp; "!AH47")</f>
        <v>-0.25941304693719414</v>
      </c>
      <c r="W48" s="166" t="e">
        <f ca="1">('Summary (Full)'!$B$58*S48+'Summary (Full)'!$B$59*T48+'Summary (Full)'!$B$60*U48)/'Summary (Full)'!$B$61</f>
        <v>#N/A</v>
      </c>
      <c r="X48" s="42">
        <f t="array" aca="1" ref="X48" ca="1">INDIRECT(""&amp;$D48 &amp; "!AI47")</f>
        <v>-0.22571794860151206</v>
      </c>
      <c r="Y48" s="166">
        <f t="array" aca="1" ref="Y48" ca="1">INDIRECT(""&amp;$D48 &amp; "!AJ47")</f>
        <v>-0.25978149766668079</v>
      </c>
      <c r="Z48" s="42">
        <f t="array" aca="1" ref="Z48" ca="1">INDIRECT(""&amp;$D48 &amp; "!AK47")</f>
        <v>-0.22737267332492939</v>
      </c>
      <c r="AA48" s="189">
        <f t="array" aca="1" ref="AA48" ca="1">INDIRECT(""&amp;$D48 &amp; "!AL47")</f>
        <v>-0.2595569898591682</v>
      </c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">
      <c r="A49" s="220"/>
      <c r="B49" s="221"/>
      <c r="C49" s="33"/>
      <c r="D49" s="198"/>
      <c r="E49" s="43" t="str">
        <f t="array" aca="1" ref="E49" ca="1">INDIRECT(""&amp;$D48 &amp; "!A49")</f>
        <v>Med</v>
      </c>
      <c r="F49" s="17">
        <f t="array" aca="1" ref="F49" ca="1">INDIRECT(""&amp;$D48 &amp; "!Q49")</f>
        <v>-0.23147320304662911</v>
      </c>
      <c r="G49" s="164"/>
      <c r="H49" s="42">
        <f t="array" aca="1" ref="H49" ca="1">INDIRECT(""&amp;$D48 &amp; "!S49")</f>
        <v>-0.27635321735480112</v>
      </c>
      <c r="I49" s="164"/>
      <c r="J49" s="42">
        <f t="array" aca="1" ref="J49" ca="1">INDIRECT(""&amp;$D48 &amp; "!U49")</f>
        <v>-0.37299615261809749</v>
      </c>
      <c r="K49" s="164"/>
      <c r="L49" s="42">
        <f t="array" aca="1" ref="L49" ca="1">INDIRECT(""&amp;$D48 &amp; "!W49")</f>
        <v>-0.36553909630507753</v>
      </c>
      <c r="M49" s="164"/>
      <c r="N49" s="42">
        <f t="array" aca="1" ref="N49" ca="1">INDIRECT(""&amp;$D48 &amp; "!Y49")</f>
        <v>-0.28443607945963711</v>
      </c>
      <c r="O49" s="164"/>
      <c r="P49" s="42">
        <f t="array" aca="1" ref="P49" ca="1">INDIRECT(""&amp;$D48 &amp; "!AA49")</f>
        <v>-0.24905826168701506</v>
      </c>
      <c r="Q49" s="164"/>
      <c r="R49" s="42">
        <f t="array" aca="1" ref="R49" ca="1">INDIRECT(""&amp;$D48 &amp; "!AC49")</f>
        <v>-0.29171158611294468</v>
      </c>
      <c r="S49" s="164"/>
      <c r="T49" s="164"/>
      <c r="U49" s="164"/>
      <c r="V49" s="164"/>
      <c r="W49" s="164"/>
      <c r="X49" s="42">
        <f t="array" aca="1" ref="X49" ca="1">INDIRECT(""&amp;$D48 &amp; "!AI49")</f>
        <v>-0.28230167468076062</v>
      </c>
      <c r="Y49" s="164"/>
      <c r="Z49" s="42">
        <f t="array" aca="1" ref="Z49" ca="1">INDIRECT(""&amp;$D48 &amp; "!AK49")</f>
        <v>-0.28313672489256958</v>
      </c>
      <c r="AA49" s="170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">
      <c r="A50" s="29" t="s">
        <v>64</v>
      </c>
      <c r="B50" s="30">
        <v>23</v>
      </c>
      <c r="C50" s="34"/>
      <c r="D50" s="208"/>
      <c r="E50" s="43" t="str">
        <f t="array" aca="1" ref="E50" ca="1">INDIRECT(""&amp;$D48 &amp; "!A51")</f>
        <v>Low</v>
      </c>
      <c r="F50" s="17">
        <f t="array" aca="1" ref="F50" ca="1">INDIRECT(""&amp;$D48 &amp; "!Q51")</f>
        <v>-0.2482128867747152</v>
      </c>
      <c r="G50" s="165"/>
      <c r="H50" s="42">
        <f t="array" aca="1" ref="H50" ca="1">INDIRECT(""&amp;$D48 &amp; "!S51")</f>
        <v>-0.26970628173070199</v>
      </c>
      <c r="I50" s="165"/>
      <c r="J50" s="42">
        <f t="array" aca="1" ref="J50" ca="1">INDIRECT(""&amp;$D48 &amp; "!U51")</f>
        <v>-0.24574967510480561</v>
      </c>
      <c r="K50" s="165"/>
      <c r="L50" s="42">
        <f t="array" aca="1" ref="L50" ca="1">INDIRECT(""&amp;$D48 &amp; "!W51")</f>
        <v>-0.24299009789784309</v>
      </c>
      <c r="M50" s="165"/>
      <c r="N50" s="42">
        <f t="array" aca="1" ref="N50" ca="1">INDIRECT(""&amp;$D48 &amp; "!Y51")</f>
        <v>-0.27693943814998156</v>
      </c>
      <c r="O50" s="165"/>
      <c r="P50" s="42">
        <f t="array" aca="1" ref="P50" ca="1">INDIRECT(""&amp;$D48 &amp; "!AA51")</f>
        <v>-0.23456783943185799</v>
      </c>
      <c r="Q50" s="165"/>
      <c r="R50" s="42">
        <f t="array" aca="1" ref="R50" ca="1">INDIRECT(""&amp;$D48 &amp; "!AC51")</f>
        <v>-0.27548794674105426</v>
      </c>
      <c r="S50" s="165"/>
      <c r="T50" s="165"/>
      <c r="U50" s="165"/>
      <c r="V50" s="165"/>
      <c r="W50" s="165"/>
      <c r="X50" s="42">
        <f t="array" aca="1" ref="X50" ca="1">INDIRECT(""&amp;$D48 &amp; "!AI51")</f>
        <v>-0.26834300379072074</v>
      </c>
      <c r="Y50" s="165"/>
      <c r="Z50" s="42">
        <f t="array" aca="1" ref="Z50" ca="1">INDIRECT(""&amp;$D48 &amp; "!AK51")</f>
        <v>-0.27313808358064218</v>
      </c>
      <c r="AA50" s="171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">
      <c r="A51" s="29" t="s">
        <v>34</v>
      </c>
      <c r="B51" s="30">
        <v>1</v>
      </c>
      <c r="C51" s="34"/>
      <c r="D51" s="217" t="str">
        <f>D17</f>
        <v>NocturneDance</v>
      </c>
      <c r="E51" s="43" t="str">
        <f t="array" aca="1" ref="E51" ca="1">INDIRECT(""&amp;$D51 &amp; "!A47")</f>
        <v>High</v>
      </c>
      <c r="F51" s="17">
        <f t="array" aca="1" ref="F51" ca="1">INDIRECT(""&amp;$D51 &amp; "!Q47")</f>
        <v>-0.17364812282182829</v>
      </c>
      <c r="G51" s="166">
        <f t="array" aca="1" ref="G51" ca="1">INDIRECT(""&amp;$D51 &amp; "!R47")</f>
        <v>-0.22134660834272957</v>
      </c>
      <c r="H51" s="42">
        <f t="array" aca="1" ref="H51" ca="1">INDIRECT(""&amp;$D51 &amp; "!S47")</f>
        <v>-0.18435053388156708</v>
      </c>
      <c r="I51" s="166">
        <f t="array" aca="1" ref="I51" ca="1">INDIRECT(""&amp;$D51 &amp; "!T47")</f>
        <v>-0.23107500194393571</v>
      </c>
      <c r="J51" s="42">
        <f t="array" aca="1" ref="J51" ca="1">INDIRECT(""&amp;$D51 &amp; "!U47")</f>
        <v>-0.21079358047989238</v>
      </c>
      <c r="K51" s="166">
        <f t="array" aca="1" ref="K51" ca="1">INDIRECT(""&amp;$D51 &amp; "!V47")</f>
        <v>-0.33320199375591675</v>
      </c>
      <c r="L51" s="42">
        <f t="array" aca="1" ref="L51" ca="1">INDIRECT(""&amp;$D51 &amp; "!W47")</f>
        <v>-0.20244404703238317</v>
      </c>
      <c r="M51" s="166">
        <f t="array" aca="1" ref="M51" ca="1">INDIRECT(""&amp;$D51 &amp; "!X47")</f>
        <v>-0.32729136155462135</v>
      </c>
      <c r="N51" s="42">
        <f t="array" aca="1" ref="N51" ca="1">INDIRECT(""&amp;$D51 &amp; "!Y47")</f>
        <v>-0.19617952759775237</v>
      </c>
      <c r="O51" s="166">
        <f t="array" aca="1" ref="O51" ca="1">INDIRECT(""&amp;$D51 &amp; "!Z47")</f>
        <v>-0.26024989206901072</v>
      </c>
      <c r="P51" s="42">
        <f t="array" aca="1" ref="P51" ca="1">INDIRECT(""&amp;$D51 &amp; "!AA47")</f>
        <v>-0.27530137461749993</v>
      </c>
      <c r="Q51" s="166">
        <f t="array" aca="1" ref="Q51" ca="1">INDIRECT(""&amp;$D51 &amp; "!AB47")</f>
        <v>-0.35503267182893572</v>
      </c>
      <c r="R51" s="42">
        <f t="array" aca="1" ref="R51" ca="1">INDIRECT(""&amp;$D51 &amp; "!AC47")</f>
        <v>-0.19109935677203338</v>
      </c>
      <c r="S51" s="166">
        <f t="array" aca="1" ref="S51" ca="1">INDIRECT(""&amp;$D51 &amp; "!AE47")</f>
        <v>-0.26114193983444378</v>
      </c>
      <c r="T51" s="166" t="e">
        <f t="array" aca="1" ref="T51" ca="1">INDIRECT(""&amp;$D51 &amp; "!AF47")</f>
        <v>#N/A</v>
      </c>
      <c r="U51" s="166" t="e">
        <f t="array" aca="1" ref="U51" ca="1">INDIRECT(""&amp;$D51 &amp; "!AG47")</f>
        <v>#N/A</v>
      </c>
      <c r="V51" s="166">
        <f t="array" aca="1" ref="V51" ca="1">INDIRECT(""&amp;$D51 &amp; "!AH47")</f>
        <v>-0.30033695580386333</v>
      </c>
      <c r="W51" s="166" t="e">
        <f ca="1">('Summary (Full)'!$B$58*S51+'Summary (Full)'!$B$59*T51+'Summary (Full)'!$B$60*U51)/'Summary (Full)'!$B$61</f>
        <v>#N/A</v>
      </c>
      <c r="X51" s="42">
        <f t="array" aca="1" ref="X51" ca="1">INDIRECT(""&amp;$D51 &amp; "!AI47")</f>
        <v>-0.21280437916550976</v>
      </c>
      <c r="Y51" s="166">
        <f t="array" aca="1" ref="Y51" ca="1">INDIRECT(""&amp;$D51 &amp; "!AJ47")</f>
        <v>-0.27970597869771985</v>
      </c>
      <c r="Z51" s="42">
        <f t="array" aca="1" ref="Z51" ca="1">INDIRECT(""&amp;$D51 &amp; "!AK47")</f>
        <v>-0.24181743824203572</v>
      </c>
      <c r="AA51" s="189">
        <f t="array" aca="1" ref="AA51" ca="1">INDIRECT(""&amp;$D51 &amp; "!AL47")</f>
        <v>-0.2993733473662038</v>
      </c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">
      <c r="A52" s="29" t="s">
        <v>35</v>
      </c>
      <c r="B52" s="30">
        <v>1</v>
      </c>
      <c r="C52" s="34"/>
      <c r="D52" s="198"/>
      <c r="E52" s="43" t="str">
        <f t="array" aca="1" ref="E52" ca="1">INDIRECT(""&amp;$D51 &amp; "!A49")</f>
        <v>Med</v>
      </c>
      <c r="F52" s="17">
        <f t="array" aca="1" ref="F52" ca="1">INDIRECT(""&amp;$D51 &amp; "!Q49")</f>
        <v>-0.23923467206044768</v>
      </c>
      <c r="G52" s="164"/>
      <c r="H52" s="42">
        <f t="array" aca="1" ref="H52" ca="1">INDIRECT(""&amp;$D51 &amp; "!S49")</f>
        <v>-0.25444282820208708</v>
      </c>
      <c r="I52" s="164"/>
      <c r="J52" s="42">
        <f t="array" aca="1" ref="J52" ca="1">INDIRECT(""&amp;$D51 &amp; "!U49")</f>
        <v>-0.40446740734319764</v>
      </c>
      <c r="K52" s="164"/>
      <c r="L52" s="42">
        <f t="array" aca="1" ref="L52" ca="1">INDIRECT(""&amp;$D51 &amp; "!W49")</f>
        <v>-0.40150233296068849</v>
      </c>
      <c r="M52" s="164"/>
      <c r="N52" s="42">
        <f t="array" aca="1" ref="N52" ca="1">INDIRECT(""&amp;$D51 &amp; "!Y49")</f>
        <v>-0.28829640476910956</v>
      </c>
      <c r="O52" s="164"/>
      <c r="P52" s="42">
        <f t="array" aca="1" ref="P52" ca="1">INDIRECT(""&amp;$D51 &amp; "!AA49")</f>
        <v>-0.33964994817597616</v>
      </c>
      <c r="Q52" s="164"/>
      <c r="R52" s="42">
        <f t="array" aca="1" ref="R52" ca="1">INDIRECT(""&amp;$D51 &amp; "!AC49")</f>
        <v>-0.27163819121946053</v>
      </c>
      <c r="S52" s="164"/>
      <c r="T52" s="164"/>
      <c r="U52" s="164"/>
      <c r="V52" s="164"/>
      <c r="W52" s="164"/>
      <c r="X52" s="42">
        <f t="array" aca="1" ref="X52" ca="1">INDIRECT(""&amp;$D51 &amp; "!AI49")</f>
        <v>-0.29007246316717339</v>
      </c>
      <c r="Y52" s="164"/>
      <c r="Z52" s="42">
        <f t="array" aca="1" ref="Z52" ca="1">INDIRECT(""&amp;$D51 &amp; "!AK49")</f>
        <v>-0.30158672034542444</v>
      </c>
      <c r="AA52" s="170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">
      <c r="A53" s="29" t="s">
        <v>66</v>
      </c>
      <c r="B53" s="30">
        <f>SUM(B50:B52)</f>
        <v>25</v>
      </c>
      <c r="C53" s="34"/>
      <c r="D53" s="208"/>
      <c r="E53" s="43" t="str">
        <f t="array" aca="1" ref="E53" ca="1">INDIRECT(""&amp;$D51 &amp; "!A51")</f>
        <v>Low</v>
      </c>
      <c r="F53" s="17">
        <f t="array" aca="1" ref="F53" ca="1">INDIRECT(""&amp;$D51 &amp; "!Q51")</f>
        <v>-0.42321751546893704</v>
      </c>
      <c r="G53" s="165"/>
      <c r="H53" s="42">
        <f t="array" aca="1" ref="H53" ca="1">INDIRECT(""&amp;$D51 &amp; "!S51")</f>
        <v>-0.45377511522817604</v>
      </c>
      <c r="I53" s="165"/>
      <c r="J53" s="42">
        <f t="array" aca="1" ref="J53" ca="1">INDIRECT(""&amp;$D51 &amp; "!U51")</f>
        <v>-0.64483598336158221</v>
      </c>
      <c r="K53" s="165"/>
      <c r="L53" s="42">
        <f t="array" aca="1" ref="L53" ca="1">INDIRECT(""&amp;$D51 &amp; "!W51")</f>
        <v>-0.64604723972981914</v>
      </c>
      <c r="M53" s="165"/>
      <c r="N53" s="42">
        <f t="array" aca="1" ref="N53" ca="1">INDIRECT(""&amp;$D51 &amp; "!Y51")</f>
        <v>-0.45915453934792871</v>
      </c>
      <c r="O53" s="165"/>
      <c r="P53" s="42">
        <f t="array" aca="1" ref="P53" ca="1">INDIRECT(""&amp;$D51 &amp; "!AA51")</f>
        <v>-0.4741494172300037</v>
      </c>
      <c r="Q53" s="165"/>
      <c r="R53" s="42">
        <f t="array" aca="1" ref="R53" ca="1">INDIRECT(""&amp;$D51 &amp; "!AC51")</f>
        <v>-0.45683197730178127</v>
      </c>
      <c r="S53" s="165"/>
      <c r="T53" s="165"/>
      <c r="U53" s="165"/>
      <c r="V53" s="165"/>
      <c r="W53" s="165"/>
      <c r="X53" s="42">
        <f t="array" aca="1" ref="X53" ca="1">INDIRECT(""&amp;$D51 &amp; "!AI51")</f>
        <v>-0.45422270853145463</v>
      </c>
      <c r="Y53" s="165"/>
      <c r="Z53" s="42">
        <f t="array" aca="1" ref="Z53" ca="1">INDIRECT(""&amp;$D51 &amp; "!AK51")</f>
        <v>-0.45673781849375539</v>
      </c>
      <c r="AA53" s="171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">
      <c r="A54" s="31"/>
      <c r="B54" s="32"/>
      <c r="C54" s="32"/>
      <c r="D54" s="217" t="str">
        <f>D20</f>
        <v>PierSeaside</v>
      </c>
      <c r="E54" s="43" t="str">
        <f t="array" aca="1" ref="E54" ca="1">INDIRECT(""&amp;$D54 &amp; "!A47")</f>
        <v>High</v>
      </c>
      <c r="F54" s="17">
        <f t="array" aca="1" ref="F54" ca="1">INDIRECT(""&amp;$D54 &amp; "!Q47")</f>
        <v>-0.17696180172205955</v>
      </c>
      <c r="G54" s="166">
        <f t="array" aca="1" ref="G54" ca="1">INDIRECT(""&amp;$D54 &amp; "!R47")</f>
        <v>-0.25979008476943666</v>
      </c>
      <c r="H54" s="42">
        <f t="array" aca="1" ref="H54" ca="1">INDIRECT(""&amp;$D54 &amp; "!S47")</f>
        <v>-0.1771951171408026</v>
      </c>
      <c r="I54" s="166">
        <f t="array" aca="1" ref="I54" ca="1">INDIRECT(""&amp;$D54 &amp; "!T47")</f>
        <v>-0.2989978230553948</v>
      </c>
      <c r="J54" s="42">
        <f t="array" aca="1" ref="J54" ca="1">INDIRECT(""&amp;$D54 &amp; "!U47")</f>
        <v>-7.1956329995350843E-2</v>
      </c>
      <c r="K54" s="166">
        <f t="array" aca="1" ref="K54" ca="1">INDIRECT(""&amp;$D54 &amp; "!V47")</f>
        <v>-0.34253916046704791</v>
      </c>
      <c r="L54" s="42">
        <f t="array" aca="1" ref="L54" ca="1">INDIRECT(""&amp;$D54 &amp; "!W47")</f>
        <v>-0.1707433741972243</v>
      </c>
      <c r="M54" s="166">
        <f t="array" aca="1" ref="M54" ca="1">INDIRECT(""&amp;$D54 &amp; "!X47")</f>
        <v>-0.3416446374485923</v>
      </c>
      <c r="N54" s="42">
        <f t="array" aca="1" ref="N54" ca="1">INDIRECT(""&amp;$D54 &amp; "!Y47")</f>
        <v>-0.17400080519769157</v>
      </c>
      <c r="O54" s="166">
        <f t="array" aca="1" ref="O54" ca="1">INDIRECT(""&amp;$D54 &amp; "!Z47")</f>
        <v>-0.28585569160366497</v>
      </c>
      <c r="P54" s="42">
        <f t="array" aca="1" ref="P54" ca="1">INDIRECT(""&amp;$D54 &amp; "!AA47")</f>
        <v>-0.32275501127330664</v>
      </c>
      <c r="Q54" s="166">
        <f t="array" aca="1" ref="Q54" ca="1">INDIRECT(""&amp;$D54 &amp; "!AB47")</f>
        <v>-0.37998745577615134</v>
      </c>
      <c r="R54" s="42">
        <f t="array" aca="1" ref="R54" ca="1">INDIRECT(""&amp;$D54 &amp; "!AC47")</f>
        <v>-0.19502100257245136</v>
      </c>
      <c r="S54" s="166">
        <f t="array" aca="1" ref="S54" ca="1">INDIRECT(""&amp;$D54 &amp; "!AE47")</f>
        <v>-0.30648543057146427</v>
      </c>
      <c r="T54" s="166">
        <f t="array" aca="1" ref="T54" ca="1">INDIRECT(""&amp;$D54 &amp; "!AF47")</f>
        <v>-0.40003580497507818</v>
      </c>
      <c r="U54" s="166" t="e">
        <f t="array" aca="1" ref="U54" ca="1">INDIRECT(""&amp;$D54 &amp; "!AG47")</f>
        <v>#N/A</v>
      </c>
      <c r="V54" s="166">
        <f t="array" aca="1" ref="V54" ca="1">INDIRECT(""&amp;$D54 &amp; "!AH47")</f>
        <v>-0.32599513814681191</v>
      </c>
      <c r="W54" s="166" t="e">
        <f ca="1">('Summary (Full)'!$B$58*S54+'Summary (Full)'!$B$59*T54+'Summary (Full)'!$B$60*U54)/'Summary (Full)'!$B$61</f>
        <v>#N/A</v>
      </c>
      <c r="X54" s="42">
        <f t="array" aca="1" ref="X54" ca="1">INDIRECT(""&amp;$D54 &amp; "!AI47")</f>
        <v>-0.21277031345155295</v>
      </c>
      <c r="Y54" s="166">
        <f t="array" aca="1" ref="Y54" ca="1">INDIRECT(""&amp;$D54 &amp; "!AJ47")</f>
        <v>-0.32095433428071296</v>
      </c>
      <c r="Z54" s="42">
        <f t="array" aca="1" ref="Z54" ca="1">INDIRECT(""&amp;$D54 &amp; "!AK47")</f>
        <v>-0.23197964507467916</v>
      </c>
      <c r="AA54" s="189">
        <f t="array" aca="1" ref="AA54" ca="1">INDIRECT(""&amp;$D54 &amp; "!AL47")</f>
        <v>-0.32792643810598099</v>
      </c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">
      <c r="A55" s="31"/>
      <c r="B55" s="32"/>
      <c r="C55" s="32"/>
      <c r="D55" s="198"/>
      <c r="E55" s="43" t="str">
        <f t="array" aca="1" ref="E55" ca="1">INDIRECT(""&amp;$D54 &amp; "!A49")</f>
        <v>Med</v>
      </c>
      <c r="F55" s="17">
        <f t="array" aca="1" ref="F55" ca="1">INDIRECT(""&amp;$D54 &amp; "!Q49")</f>
        <v>-0.20027749514258464</v>
      </c>
      <c r="G55" s="164"/>
      <c r="H55" s="42">
        <f t="array" aca="1" ref="H55" ca="1">INDIRECT(""&amp;$D54 &amp; "!S49")</f>
        <v>-0.22291892902779387</v>
      </c>
      <c r="I55" s="164"/>
      <c r="J55" s="42">
        <f t="array" aca="1" ref="J55" ca="1">INDIRECT(""&amp;$D54 &amp; "!U49")</f>
        <v>-0.23210547017531513</v>
      </c>
      <c r="K55" s="164"/>
      <c r="L55" s="42">
        <f t="array" aca="1" ref="L55" ca="1">INDIRECT(""&amp;$D54 &amp; "!W49")</f>
        <v>-0.24142696791448659</v>
      </c>
      <c r="M55" s="164"/>
      <c r="N55" s="42">
        <f t="array" aca="1" ref="N55" ca="1">INDIRECT(""&amp;$D54 &amp; "!Y49")</f>
        <v>-0.22668409675880685</v>
      </c>
      <c r="O55" s="164"/>
      <c r="P55" s="42">
        <f t="array" aca="1" ref="P55" ca="1">INDIRECT(""&amp;$D54 &amp; "!AA49")</f>
        <v>-0.32550772872387923</v>
      </c>
      <c r="Q55" s="164"/>
      <c r="R55" s="42">
        <f t="array" aca="1" ref="R55" ca="1">INDIRECT(""&amp;$D54 &amp; "!AC49")</f>
        <v>-0.245098517019816</v>
      </c>
      <c r="S55" s="164"/>
      <c r="T55" s="164"/>
      <c r="U55" s="164"/>
      <c r="V55" s="164"/>
      <c r="W55" s="164"/>
      <c r="X55" s="42">
        <f t="array" aca="1" ref="X55" ca="1">INDIRECT(""&amp;$D54 &amp; "!AI49")</f>
        <v>-0.25709995585563905</v>
      </c>
      <c r="Y55" s="164"/>
      <c r="Z55" s="42">
        <f t="array" aca="1" ref="Z55" ca="1">INDIRECT(""&amp;$D54 &amp; "!AK49")</f>
        <v>-0.2671287163866306</v>
      </c>
      <c r="AA55" s="170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">
      <c r="A56" s="218" t="s">
        <v>70</v>
      </c>
      <c r="B56" s="219"/>
      <c r="C56" s="33"/>
      <c r="D56" s="208"/>
      <c r="E56" s="43" t="str">
        <f t="array" aca="1" ref="E56" ca="1">INDIRECT(""&amp;$D54 &amp; "!A51")</f>
        <v>Low</v>
      </c>
      <c r="F56" s="17">
        <f t="array" aca="1" ref="F56" ca="1">INDIRECT(""&amp;$D54 &amp; "!Q51")</f>
        <v>-0.36756992227348928</v>
      </c>
      <c r="G56" s="165"/>
      <c r="H56" s="42">
        <f t="array" aca="1" ref="H56" ca="1">INDIRECT(""&amp;$D54 &amp; "!S51")</f>
        <v>-0.39726986788626384</v>
      </c>
      <c r="I56" s="165"/>
      <c r="J56" s="42">
        <f t="array" aca="1" ref="J56" ca="1">INDIRECT(""&amp;$D54 &amp; "!U51")</f>
        <v>-0.42962401294521224</v>
      </c>
      <c r="K56" s="165"/>
      <c r="L56" s="42">
        <f t="array" aca="1" ref="L56" ca="1">INDIRECT(""&amp;$D54 &amp; "!W51")</f>
        <v>-0.42064451144079462</v>
      </c>
      <c r="M56" s="165"/>
      <c r="N56" s="42">
        <f t="array" aca="1" ref="N56" ca="1">INDIRECT(""&amp;$D54 &amp; "!Y51")</f>
        <v>-0.40616278638870074</v>
      </c>
      <c r="O56" s="165"/>
      <c r="P56" s="42">
        <f t="array" aca="1" ref="P56" ca="1">INDIRECT(""&amp;$D54 &amp; "!AA51")</f>
        <v>-0.44044351961907546</v>
      </c>
      <c r="Q56" s="165"/>
      <c r="R56" s="42">
        <f t="array" aca="1" ref="R56" ca="1">INDIRECT(""&amp;$D54 &amp; "!AC51")</f>
        <v>-0.40969291916209816</v>
      </c>
      <c r="S56" s="165"/>
      <c r="T56" s="165"/>
      <c r="U56" s="165"/>
      <c r="V56" s="165"/>
      <c r="W56" s="165"/>
      <c r="X56" s="42">
        <f t="array" aca="1" ref="X56" ca="1">INDIRECT(""&amp;$D54 &amp; "!AI51")</f>
        <v>-0.41476790568488242</v>
      </c>
      <c r="Y56" s="165"/>
      <c r="Z56" s="42">
        <f t="array" aca="1" ref="Z56" ca="1">INDIRECT(""&amp;$D54 &amp; "!AK51")</f>
        <v>-0.41649089476752899</v>
      </c>
      <c r="AA56" s="171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">
      <c r="A57" s="220"/>
      <c r="B57" s="221"/>
      <c r="C57" s="33"/>
      <c r="D57" s="217" t="str">
        <f>D23</f>
        <v>Tango</v>
      </c>
      <c r="E57" s="43" t="str">
        <f t="array" aca="1" ref="E57" ca="1">INDIRECT(""&amp;$D57 &amp; "!A47")</f>
        <v>High</v>
      </c>
      <c r="F57" s="17">
        <f t="array" aca="1" ref="F57" ca="1">INDIRECT(""&amp;$D57 &amp; "!Q47")</f>
        <v>-0.23895037557933252</v>
      </c>
      <c r="G57" s="166">
        <f t="array" aca="1" ref="G57" ca="1">INDIRECT(""&amp;$D57 &amp; "!R47")</f>
        <v>-0.29052931677460725</v>
      </c>
      <c r="H57" s="42">
        <f t="array" aca="1" ref="H57" ca="1">INDIRECT(""&amp;$D57 &amp; "!S47")</f>
        <v>-0.24896327202047319</v>
      </c>
      <c r="I57" s="166">
        <f t="array" aca="1" ref="I57" ca="1">INDIRECT(""&amp;$D57 &amp; "!T47")</f>
        <v>-0.31841524060538573</v>
      </c>
      <c r="J57" s="42">
        <f t="array" aca="1" ref="J57" ca="1">INDIRECT(""&amp;$D57 &amp; "!U47")</f>
        <v>-0.29000333290118319</v>
      </c>
      <c r="K57" s="166">
        <f t="array" aca="1" ref="K57" ca="1">INDIRECT(""&amp;$D57 &amp; "!V47")</f>
        <v>-0.40813107300831852</v>
      </c>
      <c r="L57" s="42">
        <f t="array" aca="1" ref="L57" ca="1">INDIRECT(""&amp;$D57 &amp; "!W47")</f>
        <v>-0.28149114822524646</v>
      </c>
      <c r="M57" s="166">
        <f t="array" aca="1" ref="M57" ca="1">INDIRECT(""&amp;$D57 &amp; "!X47")</f>
        <v>-0.39522143310717561</v>
      </c>
      <c r="N57" s="42">
        <f t="array" aca="1" ref="N57" ca="1">INDIRECT(""&amp;$D57 &amp; "!Y47")</f>
        <v>-0.2528871197979623</v>
      </c>
      <c r="O57" s="166">
        <f t="array" aca="1" ref="O57" ca="1">INDIRECT(""&amp;$D57 &amp; "!Z47")</f>
        <v>-0.32229290059135474</v>
      </c>
      <c r="P57" s="42">
        <f t="array" aca="1" ref="P57" ca="1">INDIRECT(""&amp;$D57 &amp; "!AA47")</f>
        <v>-0.29517295610846117</v>
      </c>
      <c r="Q57" s="166">
        <f t="array" aca="1" ref="Q57" ca="1">INDIRECT(""&amp;$D57 &amp; "!AB47")</f>
        <v>-0.35348949401035634</v>
      </c>
      <c r="R57" s="42">
        <f t="array" aca="1" ref="R57" ca="1">INDIRECT(""&amp;$D57 &amp; "!AC47")</f>
        <v>-0.26586476744308618</v>
      </c>
      <c r="S57" s="166">
        <f t="array" aca="1" ref="S57" ca="1">INDIRECT(""&amp;$D57 &amp; "!AE47")</f>
        <v>-0.33711303675462745</v>
      </c>
      <c r="T57" s="166">
        <f t="array" aca="1" ref="T57" ca="1">INDIRECT(""&amp;$D57 &amp; "!AF47")</f>
        <v>-0.40578257385653738</v>
      </c>
      <c r="U57" s="166">
        <f t="array" aca="1" ref="U57" ca="1">INDIRECT(""&amp;$D57 &amp; "!AG47")</f>
        <v>-0.34062642981635449</v>
      </c>
      <c r="V57" s="166">
        <f t="array" aca="1" ref="V57" ca="1">INDIRECT(""&amp;$D57 &amp; "!AH47")</f>
        <v>-0.33888870177448627</v>
      </c>
      <c r="W57" s="166">
        <f ca="1">('Summary (Full)'!$B$58*S57+'Summary (Full)'!$B$59*T57+'Summary (Full)'!$B$60*U57)/'Summary (Full)'!$B$61</f>
        <v>-0.34000035396117295</v>
      </c>
      <c r="X57" s="42">
        <f t="array" aca="1" ref="X57" ca="1">INDIRECT(""&amp;$D57 &amp; "!AI47")</f>
        <v>-0.27348367931270945</v>
      </c>
      <c r="Y57" s="166">
        <f t="array" aca="1" ref="Y57" ca="1">INDIRECT(""&amp;$D57 &amp; "!AJ47")</f>
        <v>-0.33921432649637262</v>
      </c>
      <c r="Z57" s="42">
        <f t="array" aca="1" ref="Z57" ca="1">INDIRECT(""&amp;$D57 &amp; "!AK47")</f>
        <v>-0.27310774043990693</v>
      </c>
      <c r="AA57" s="189">
        <f t="array" aca="1" ref="AA57" ca="1">INDIRECT(""&amp;$D57 &amp; "!AL47")</f>
        <v>-0.33871987259141689</v>
      </c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">
      <c r="A58" s="29" t="s">
        <v>64</v>
      </c>
      <c r="B58" s="30">
        <v>23</v>
      </c>
      <c r="C58" s="34"/>
      <c r="D58" s="198"/>
      <c r="E58" s="43" t="str">
        <f t="array" aca="1" ref="E58" ca="1">INDIRECT(""&amp;$D57 &amp; "!A49")</f>
        <v>Med</v>
      </c>
      <c r="F58" s="17">
        <f t="array" aca="1" ref="F58" ca="1">INDIRECT(""&amp;$D57 &amp; "!Q49")</f>
        <v>-0.29534399161824365</v>
      </c>
      <c r="G58" s="164"/>
      <c r="H58" s="42">
        <f t="array" aca="1" ref="H58" ca="1">INDIRECT(""&amp;$D57 &amp; "!S49")</f>
        <v>-0.31970272682608214</v>
      </c>
      <c r="I58" s="164"/>
      <c r="J58" s="42">
        <f t="array" aca="1" ref="J58" ca="1">INDIRECT(""&amp;$D57 &amp; "!U49")</f>
        <v>-0.44349558166379566</v>
      </c>
      <c r="K58" s="164"/>
      <c r="L58" s="42">
        <f t="array" aca="1" ref="L58" ca="1">INDIRECT(""&amp;$D57 &amp; "!W49")</f>
        <v>-0.42974143326288172</v>
      </c>
      <c r="M58" s="164"/>
      <c r="N58" s="42">
        <f t="array" aca="1" ref="N58" ca="1">INDIRECT(""&amp;$D57 &amp; "!Y49")</f>
        <v>-0.32967636209468387</v>
      </c>
      <c r="O58" s="164"/>
      <c r="P58" s="42">
        <f t="array" aca="1" ref="P58" ca="1">INDIRECT(""&amp;$D57 &amp; "!AA49")</f>
        <v>-0.3340141864083539</v>
      </c>
      <c r="Q58" s="164"/>
      <c r="R58" s="42">
        <f t="array" aca="1" ref="R58" ca="1">INDIRECT(""&amp;$D57 &amp; "!AC49")</f>
        <v>-0.32799956588592882</v>
      </c>
      <c r="S58" s="164"/>
      <c r="T58" s="164"/>
      <c r="U58" s="164"/>
      <c r="V58" s="164"/>
      <c r="W58" s="164"/>
      <c r="X58" s="42">
        <f t="array" aca="1" ref="X58" ca="1">INDIRECT(""&amp;$D57 &amp; "!AI49")</f>
        <v>-0.32845094702621103</v>
      </c>
      <c r="Y58" s="164"/>
      <c r="Z58" s="42">
        <f t="array" aca="1" ref="Z58" ca="1">INDIRECT(""&amp;$D57 &amp; "!AK49")</f>
        <v>-0.32856121080000689</v>
      </c>
      <c r="AA58" s="170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">
      <c r="A59" s="29" t="s">
        <v>34</v>
      </c>
      <c r="B59" s="30">
        <v>1</v>
      </c>
      <c r="C59" s="34"/>
      <c r="D59" s="208"/>
      <c r="E59" s="43" t="str">
        <f t="array" aca="1" ref="E59" ca="1">INDIRECT(""&amp;$D57 &amp; "!A51")</f>
        <v>Low</v>
      </c>
      <c r="F59" s="17">
        <f t="array" aca="1" ref="F59" ca="1">INDIRECT(""&amp;$D57 &amp; "!Q51")</f>
        <v>-0.41048860495361694</v>
      </c>
      <c r="G59" s="165"/>
      <c r="H59" s="42">
        <f t="array" aca="1" ref="H59" ca="1">INDIRECT(""&amp;$D57 &amp; "!S51")</f>
        <v>-0.42651316906064518</v>
      </c>
      <c r="I59" s="165"/>
      <c r="J59" s="42">
        <f t="array" aca="1" ref="J59" ca="1">INDIRECT(""&amp;$D57 &amp; "!U51")</f>
        <v>-0.46297745366469356</v>
      </c>
      <c r="K59" s="165"/>
      <c r="L59" s="42">
        <f t="array" aca="1" ref="L59" ca="1">INDIRECT(""&amp;$D57 &amp; "!W51")</f>
        <v>-0.45675200222935519</v>
      </c>
      <c r="M59" s="165"/>
      <c r="N59" s="42">
        <f t="array" aca="1" ref="N59" ca="1">INDIRECT(""&amp;$D57 &amp; "!Y51")</f>
        <v>-0.41549793673406521</v>
      </c>
      <c r="O59" s="165"/>
      <c r="P59" s="42">
        <f t="array" aca="1" ref="P59" ca="1">INDIRECT(""&amp;$D57 &amp; "!AA51")</f>
        <v>-0.44777170320684867</v>
      </c>
      <c r="Q59" s="165"/>
      <c r="R59" s="42">
        <f t="array" aca="1" ref="R59" ca="1">INDIRECT(""&amp;$D57 &amp; "!AC51")</f>
        <v>-0.41062614229175243</v>
      </c>
      <c r="S59" s="165"/>
      <c r="T59" s="165"/>
      <c r="U59" s="165"/>
      <c r="V59" s="165"/>
      <c r="W59" s="165"/>
      <c r="X59" s="42">
        <f t="array" aca="1" ref="X59" ca="1">INDIRECT(""&amp;$D57 &amp; "!AI51")</f>
        <v>-0.41775046583333497</v>
      </c>
      <c r="Y59" s="165"/>
      <c r="Z59" s="42">
        <f t="array" aca="1" ref="Z59" ca="1">INDIRECT(""&amp;$D57 &amp; "!AK51")</f>
        <v>-0.41344756714745257</v>
      </c>
      <c r="AA59" s="171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">
      <c r="A60" s="29" t="s">
        <v>35</v>
      </c>
      <c r="B60" s="30">
        <v>1</v>
      </c>
      <c r="C60" s="34"/>
      <c r="D60" s="217" t="str">
        <f>D26</f>
        <v>Timelapse</v>
      </c>
      <c r="E60" s="43" t="str">
        <f t="array" aca="1" ref="E60" ca="1">INDIRECT(""&amp;$D60 &amp; "!A47")</f>
        <v>High</v>
      </c>
      <c r="F60" s="17">
        <f t="array" aca="1" ref="F60" ca="1">INDIRECT(""&amp;$D60 &amp; "!Q47")</f>
        <v>-0.19789330755740397</v>
      </c>
      <c r="G60" s="166">
        <f t="array" aca="1" ref="G60" ca="1">INDIRECT(""&amp;$D60 &amp; "!R47")</f>
        <v>-0.21503253399322109</v>
      </c>
      <c r="H60" s="42">
        <f t="array" aca="1" ref="H60" ca="1">INDIRECT(""&amp;$D60 &amp; "!S47")</f>
        <v>-0.18334930172246078</v>
      </c>
      <c r="I60" s="166">
        <f t="array" aca="1" ref="I60" ca="1">INDIRECT(""&amp;$D60 &amp; "!T47")</f>
        <v>-0.23824637272395388</v>
      </c>
      <c r="J60" s="42">
        <f t="array" aca="1" ref="J60" ca="1">INDIRECT(""&amp;$D60 &amp; "!U47")</f>
        <v>-0.22074512719238426</v>
      </c>
      <c r="K60" s="166">
        <f t="array" aca="1" ref="K60" ca="1">INDIRECT(""&amp;$D60 &amp; "!V47")</f>
        <v>-0.32388329091209589</v>
      </c>
      <c r="L60" s="42">
        <f t="array" aca="1" ref="L60" ca="1">INDIRECT(""&amp;$D60 &amp; "!W47")</f>
        <v>-0.23131121798487231</v>
      </c>
      <c r="M60" s="166">
        <f t="array" aca="1" ref="M60" ca="1">INDIRECT(""&amp;$D60 &amp; "!X47")</f>
        <v>-0.32589200569259458</v>
      </c>
      <c r="N60" s="42">
        <f t="array" aca="1" ref="N60" ca="1">INDIRECT(""&amp;$D60 &amp; "!Y47")</f>
        <v>-0.20940693345711758</v>
      </c>
      <c r="O60" s="166">
        <f t="array" aca="1" ref="O60" ca="1">INDIRECT(""&amp;$D60 &amp; "!Z47")</f>
        <v>-0.26348204120596774</v>
      </c>
      <c r="P60" s="42">
        <f t="array" aca="1" ref="P60" ca="1">INDIRECT(""&amp;$D60 &amp; "!AA47")</f>
        <v>-0.34236707434643754</v>
      </c>
      <c r="Q60" s="166">
        <f t="array" aca="1" ref="Q60" ca="1">INDIRECT(""&amp;$D60 &amp; "!AB47")</f>
        <v>-0.3794463432179157</v>
      </c>
      <c r="R60" s="42">
        <f t="array" aca="1" ref="R60" ca="1">INDIRECT(""&amp;$D60 &amp; "!AC47")</f>
        <v>-0.23129012664886406</v>
      </c>
      <c r="S60" s="166">
        <f t="array" aca="1" ref="S60" ca="1">INDIRECT(""&amp;$D60 &amp; "!AE47")</f>
        <v>-0.27962770430635575</v>
      </c>
      <c r="T60" s="166" t="e">
        <f t="array" aca="1" ref="T60" ca="1">INDIRECT(""&amp;$D60 &amp; "!AF47")</f>
        <v>#N/A</v>
      </c>
      <c r="U60" s="166" t="e">
        <f t="array" aca="1" ref="U60" ca="1">INDIRECT(""&amp;$D60 &amp; "!AG47")</f>
        <v>#N/A</v>
      </c>
      <c r="V60" s="166">
        <f t="array" aca="1" ref="V60" ca="1">INDIRECT(""&amp;$D60 &amp; "!AH47")</f>
        <v>-0.29622681365872894</v>
      </c>
      <c r="W60" s="166" t="e">
        <f ca="1">('Summary (Full)'!$B$58*S60+'Summary (Full)'!$B$59*T60+'Summary (Full)'!$B$60*U60)/'Summary (Full)'!$B$61</f>
        <v>#N/A</v>
      </c>
      <c r="X60" s="42">
        <f t="array" aca="1" ref="X60" ca="1">INDIRECT(""&amp;$D60 &amp; "!AI47")</f>
        <v>-0.26327333488403359</v>
      </c>
      <c r="Y60" s="166">
        <f t="array" aca="1" ref="Y60" ca="1">INDIRECT(""&amp;$D60 &amp; "!AJ47")</f>
        <v>-0.30490110284861105</v>
      </c>
      <c r="Z60" s="42">
        <f t="array" aca="1" ref="Z60" ca="1">INDIRECT(""&amp;$D60 &amp; "!AK47")</f>
        <v>-0.25450754477512794</v>
      </c>
      <c r="AA60" s="189">
        <f t="array" aca="1" ref="AA60" ca="1">INDIRECT(""&amp;$D60 &amp; "!AL47")</f>
        <v>-0.29612999453373678</v>
      </c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">
      <c r="A61" s="29" t="s">
        <v>66</v>
      </c>
      <c r="B61" s="30">
        <f>SUM(B58:B60)</f>
        <v>25</v>
      </c>
      <c r="C61" s="34"/>
      <c r="D61" s="198"/>
      <c r="E61" s="43" t="str">
        <f t="array" aca="1" ref="E61" ca="1">INDIRECT(""&amp;$D60 &amp; "!A49")</f>
        <v>Med</v>
      </c>
      <c r="F61" s="17">
        <f t="array" aca="1" ref="F61" ca="1">INDIRECT(""&amp;$D60 &amp; "!Q49")</f>
        <v>-0.19254906516801207</v>
      </c>
      <c r="G61" s="164"/>
      <c r="H61" s="42">
        <f t="array" aca="1" ref="H61" ca="1">INDIRECT(""&amp;$D60 &amp; "!S49")</f>
        <v>-0.22976977287116918</v>
      </c>
      <c r="I61" s="164"/>
      <c r="J61" s="42">
        <f t="array" aca="1" ref="J61" ca="1">INDIRECT(""&amp;$D60 &amp; "!U49")</f>
        <v>-0.27870433333168443</v>
      </c>
      <c r="K61" s="164"/>
      <c r="L61" s="42">
        <f t="array" aca="1" ref="L61" ca="1">INDIRECT(""&amp;$D60 &amp; "!W49")</f>
        <v>-0.28568443621817485</v>
      </c>
      <c r="M61" s="164"/>
      <c r="N61" s="42">
        <f t="array" aca="1" ref="N61" ca="1">INDIRECT(""&amp;$D60 &amp; "!Y49")</f>
        <v>-0.26320219579192705</v>
      </c>
      <c r="O61" s="164"/>
      <c r="P61" s="42">
        <f t="array" aca="1" ref="P61" ca="1">INDIRECT(""&amp;$D60 &amp; "!AA49")</f>
        <v>-0.39709662700925674</v>
      </c>
      <c r="Q61" s="164"/>
      <c r="R61" s="42">
        <f t="array" aca="1" ref="R61" ca="1">INDIRECT(""&amp;$D60 &amp; "!AC49")</f>
        <v>-0.26440488069205725</v>
      </c>
      <c r="S61" s="164"/>
      <c r="T61" s="164"/>
      <c r="U61" s="164"/>
      <c r="V61" s="164"/>
      <c r="W61" s="164"/>
      <c r="X61" s="42">
        <f t="array" aca="1" ref="X61" ca="1">INDIRECT(""&amp;$D60 &amp; "!AI49")</f>
        <v>-0.3029009224888487</v>
      </c>
      <c r="Y61" s="164"/>
      <c r="Z61" s="42">
        <f t="array" aca="1" ref="Z61" ca="1">INDIRECT(""&amp;$D60 &amp; "!AK49")</f>
        <v>-0.2874422610508085</v>
      </c>
      <c r="AA61" s="170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ht="17" customHeight="1" thickBot="1" x14ac:dyDescent="0.25">
      <c r="D62" s="208"/>
      <c r="E62" s="81" t="str">
        <f t="array" aca="1" ref="E62" ca="1">INDIRECT(""&amp;$D60 &amp; "!A51")</f>
        <v>Low</v>
      </c>
      <c r="F62" s="49">
        <f t="array" aca="1" ref="F62" ca="1">INDIRECT(""&amp;$D60 &amp; "!Q51")</f>
        <v>-0.26960248843573331</v>
      </c>
      <c r="G62" s="165"/>
      <c r="H62" s="101">
        <f t="array" aca="1" ref="H62" ca="1">INDIRECT(""&amp;$D60 &amp; "!S51")</f>
        <v>-0.29731014019185775</v>
      </c>
      <c r="I62" s="165"/>
      <c r="J62" s="101">
        <f t="array" aca="1" ref="J62" ca="1">INDIRECT(""&amp;$D60 &amp; "!U51")</f>
        <v>-0.40961228796313931</v>
      </c>
      <c r="K62" s="165"/>
      <c r="L62" s="101">
        <f t="array" aca="1" ref="L62" ca="1">INDIRECT(""&amp;$D60 &amp; "!W51")</f>
        <v>-0.4087539275243226</v>
      </c>
      <c r="M62" s="165"/>
      <c r="N62" s="101">
        <f t="array" aca="1" ref="N62" ca="1">INDIRECT(""&amp;$D60 &amp; "!Y51")</f>
        <v>-0.3405236741930936</v>
      </c>
      <c r="O62" s="165"/>
      <c r="P62" s="101">
        <f t="array" aca="1" ref="P62" ca="1">INDIRECT(""&amp;$D60 &amp; "!AA51")</f>
        <v>-0.38349319107172686</v>
      </c>
      <c r="Q62" s="165"/>
      <c r="R62" s="101">
        <f t="array" aca="1" ref="R62" ca="1">INDIRECT(""&amp;$D60 &amp; "!AC51")</f>
        <v>-0.33271612337618472</v>
      </c>
      <c r="S62" s="165"/>
      <c r="T62" s="165"/>
      <c r="U62" s="165"/>
      <c r="V62" s="165"/>
      <c r="W62" s="165"/>
      <c r="X62" s="101">
        <f t="array" aca="1" ref="X62" ca="1">INDIRECT(""&amp;$D60 &amp; "!AI51")</f>
        <v>-0.3420893703367931</v>
      </c>
      <c r="Y62" s="165"/>
      <c r="Z62" s="101">
        <f t="array" aca="1" ref="Z62" ca="1">INDIRECT(""&amp;$D60 &amp; "!AK51")</f>
        <v>-0.33727317333847606</v>
      </c>
      <c r="AA62" s="171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">
      <c r="D63" s="229" t="s">
        <v>12</v>
      </c>
      <c r="E63" s="82" t="s">
        <v>13</v>
      </c>
      <c r="F63" s="44">
        <f ca="1">AVERAGE(F39,F42,F45,F48,F51,F54,F57,F60)</f>
        <v>-0.20307528970720828</v>
      </c>
      <c r="G63" s="172">
        <f ca="1">AVERAGE(G39:G62)</f>
        <v>-0.25041374476491768</v>
      </c>
      <c r="H63" s="56">
        <f ca="1">AVERAGE(H39,H42,H45,H48,H51,H54,H57,H60)</f>
        <v>-0.2169821664531825</v>
      </c>
      <c r="I63" s="172">
        <f ca="1">AVERAGE(I39:I62)</f>
        <v>-0.27933494847681861</v>
      </c>
      <c r="J63" s="56">
        <f ca="1">AVERAGE(J39,J42,J45,J48,J51,J54,J57,J60)</f>
        <v>-0.21575929663487436</v>
      </c>
      <c r="K63" s="172">
        <f ca="1">AVERAGE(K39:K62)</f>
        <v>-0.35713597328404456</v>
      </c>
      <c r="L63" s="56">
        <f ca="1">AVERAGE(L39,L42,L45,L48,L51,L54,L57,L60)</f>
        <v>-0.24618407620362215</v>
      </c>
      <c r="M63" s="172">
        <f ca="1">AVERAGE(M39:M62)</f>
        <v>-0.34915705512243822</v>
      </c>
      <c r="N63" s="56">
        <f ca="1">AVERAGE(N39,N42,N45,N48,N51,N54,N57,N60)</f>
        <v>-0.22146259836900201</v>
      </c>
      <c r="O63" s="172">
        <f ca="1">AVERAGE(O39:O62)</f>
        <v>-0.28695518448645435</v>
      </c>
      <c r="P63" s="56">
        <f ca="1">AVERAGE(P39,P42,P45,P48,P51,P54,P57,P60)</f>
        <v>-0.28949550805863178</v>
      </c>
      <c r="Q63" s="172">
        <f ca="1">AVERAGE(Q39:Q62)</f>
        <v>-0.34069889194008712</v>
      </c>
      <c r="R63" s="56">
        <f ca="1">AVERAGE(R39,R42,R45,R48,R51,R54,R57,R60)</f>
        <v>-0.23490931245259514</v>
      </c>
      <c r="S63" s="172">
        <f ca="1">AVERAGE(S39:S62)</f>
        <v>-0.29965999056170101</v>
      </c>
      <c r="T63" s="172" t="e">
        <f ca="1">AVERAGE(T39:T62)</f>
        <v>#N/A</v>
      </c>
      <c r="U63" s="172" t="e">
        <f ca="1">AVERAGE(U39:U62)</f>
        <v>#N/A</v>
      </c>
      <c r="V63" s="172">
        <f ca="1">AVERAGE(V39:V62)</f>
        <v>-0.31089446936939558</v>
      </c>
      <c r="W63" s="172" t="e">
        <f ca="1">AVERAGE(W39:W62)</f>
        <v>#N/A</v>
      </c>
      <c r="X63" s="56">
        <f ca="1">AVERAGE(X39,X42,X45,X48,X51,X54,X57,X60)</f>
        <v>-0.24959663860128489</v>
      </c>
      <c r="Y63" s="172">
        <f ca="1">AVERAGE(Y39:Y62)</f>
        <v>-0.30927766179215244</v>
      </c>
      <c r="Z63" s="56">
        <f ca="1">AVERAGE(Z39,Z42,Z45,Z48,Z51,Z54,Z57,Z60)</f>
        <v>-0.25456729165230541</v>
      </c>
      <c r="AA63" s="188">
        <f ca="1">AVERAGE(AA39:AA62)</f>
        <v>-0.31091107198320345</v>
      </c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">
      <c r="D64" s="210"/>
      <c r="E64" s="50" t="s">
        <v>14</v>
      </c>
      <c r="F64" s="17">
        <f ca="1">AVERAGE(F40,F43,F46,F49,F52,F55,F58,F61)</f>
        <v>-0.24556135418040387</v>
      </c>
      <c r="G64" s="164"/>
      <c r="H64" s="42">
        <f ca="1">AVERAGE(H40,H43,H46,H49,H52,H55,H58,H61)</f>
        <v>-0.27526312135342668</v>
      </c>
      <c r="I64" s="164"/>
      <c r="J64" s="42">
        <f ca="1">AVERAGE(J40,J43,J46,J49,J52,J55,J58,J61)</f>
        <v>-0.36199573315988376</v>
      </c>
      <c r="K64" s="164"/>
      <c r="L64" s="42">
        <f ca="1">AVERAGE(L40,L43,L46,L49,L52,L55,L58,L61)</f>
        <v>-0.35748604547313217</v>
      </c>
      <c r="M64" s="164"/>
      <c r="N64" s="42">
        <f ca="1">AVERAGE(N40,N43,N46,N49,N52,N55,N58,N61)</f>
        <v>-0.29033196938244776</v>
      </c>
      <c r="O64" s="164"/>
      <c r="P64" s="42">
        <f ca="1">AVERAGE(P40,P43,P46,P49,P52,P55,P58,P61)</f>
        <v>-0.32908753776660532</v>
      </c>
      <c r="Q64" s="164"/>
      <c r="R64" s="42">
        <f ca="1">AVERAGE(R40,R43,R46,R49,R52,R55,R58,R61)</f>
        <v>-0.29113395002668996</v>
      </c>
      <c r="S64" s="164"/>
      <c r="T64" s="164"/>
      <c r="U64" s="164"/>
      <c r="V64" s="164"/>
      <c r="W64" s="164"/>
      <c r="X64" s="42">
        <f ca="1">AVERAGE(X40,X43,X46,X49,X52,X55,X58,X61)</f>
        <v>-0.30128898177715935</v>
      </c>
      <c r="Y64" s="164"/>
      <c r="Z64" s="42">
        <f ca="1">AVERAGE(Z40,Z43,Z46,Z49,Z52,Z55,Z58,Z61)</f>
        <v>-0.30151027616250548</v>
      </c>
      <c r="AA64" s="170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4:40" ht="17" customHeight="1" thickBot="1" x14ac:dyDescent="0.25">
      <c r="D65" s="211"/>
      <c r="E65" s="51" t="s">
        <v>15</v>
      </c>
      <c r="F65" s="47">
        <f ca="1">AVERAGE(F41,F44,F47,F50,F53,F56,F59,F62)</f>
        <v>-0.3573818479391192</v>
      </c>
      <c r="G65" s="165"/>
      <c r="H65" s="57">
        <f ca="1">AVERAGE(H41,H44,H47,H50,H53,H56,H59,H62)</f>
        <v>-0.37864060246323328</v>
      </c>
      <c r="I65" s="165"/>
      <c r="J65" s="57">
        <f ca="1">AVERAGE(J41,J44,J47,J50,J53,J56,J59,J62)</f>
        <v>-0.45507688512913708</v>
      </c>
      <c r="K65" s="165"/>
      <c r="L65" s="57">
        <f ca="1">AVERAGE(L41,L44,L47,L50,L53,L56,L59,L62)</f>
        <v>-0.44961210826185666</v>
      </c>
      <c r="M65" s="165"/>
      <c r="N65" s="57">
        <f ca="1">AVERAGE(N41,N44,N47,N50,N53,N56,N59,N62)</f>
        <v>-0.38662147597375945</v>
      </c>
      <c r="O65" s="165"/>
      <c r="P65" s="57">
        <f ca="1">AVERAGE(P41,P44,P47,P50,P53,P56,P59,P62)</f>
        <v>-0.40642231172536014</v>
      </c>
      <c r="Q65" s="165"/>
      <c r="R65" s="57">
        <f ca="1">AVERAGE(R41,R44,R47,R50,R53,R56,R59,R62)</f>
        <v>-0.38275996199992141</v>
      </c>
      <c r="S65" s="165"/>
      <c r="T65" s="165"/>
      <c r="U65" s="165"/>
      <c r="V65" s="165"/>
      <c r="W65" s="165"/>
      <c r="X65" s="57">
        <f ca="1">AVERAGE(X41,X44,X47,X50,X53,X56,X59,X62)</f>
        <v>-0.38607287035694804</v>
      </c>
      <c r="Y65" s="165"/>
      <c r="Z65" s="57">
        <f ca="1">AVERAGE(Z41,Z44,Z47,Z50,Z53,Z56,Z59,Z62)</f>
        <v>-0.38510336584881477</v>
      </c>
      <c r="AA65" s="171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8" spans="4:40" ht="17" customHeight="1" thickBot="1" x14ac:dyDescent="0.25"/>
    <row r="69" spans="4:40" x14ac:dyDescent="0.2">
      <c r="D69" s="228" t="s">
        <v>6</v>
      </c>
      <c r="E69" s="193" t="s">
        <v>37</v>
      </c>
      <c r="F69" s="194"/>
      <c r="G69" s="194"/>
      <c r="H69" s="194"/>
      <c r="I69" s="194"/>
      <c r="J69" s="194"/>
      <c r="K69" s="194"/>
      <c r="L69" s="194"/>
      <c r="M69" s="194"/>
      <c r="N69" s="195"/>
      <c r="O69" s="60"/>
    </row>
    <row r="70" spans="4:40" x14ac:dyDescent="0.2">
      <c r="D70" s="186"/>
      <c r="E70" s="184" t="s">
        <v>38</v>
      </c>
      <c r="F70" s="182"/>
      <c r="G70" s="182"/>
      <c r="H70" s="168"/>
      <c r="I70" s="167" t="s">
        <v>39</v>
      </c>
      <c r="J70" s="168"/>
      <c r="K70" s="167" t="s">
        <v>40</v>
      </c>
      <c r="L70" s="168"/>
      <c r="M70" s="167" t="s">
        <v>41</v>
      </c>
      <c r="N70" s="168"/>
      <c r="O70" s="61"/>
    </row>
    <row r="71" spans="4:40" ht="17" customHeight="1" thickBot="1" x14ac:dyDescent="0.25">
      <c r="D71" s="192"/>
      <c r="E71" s="59" t="s">
        <v>42</v>
      </c>
      <c r="F71" s="59" t="s">
        <v>43</v>
      </c>
      <c r="G71" s="59" t="s">
        <v>44</v>
      </c>
      <c r="H71" s="59" t="s">
        <v>45</v>
      </c>
      <c r="I71" s="41" t="s">
        <v>43</v>
      </c>
      <c r="J71" s="41" t="s">
        <v>45</v>
      </c>
      <c r="K71" s="41" t="s">
        <v>43</v>
      </c>
      <c r="L71" s="41" t="s">
        <v>42</v>
      </c>
      <c r="M71" s="41" t="s">
        <v>43</v>
      </c>
      <c r="N71" s="41" t="s">
        <v>42</v>
      </c>
      <c r="O71" s="62" t="s">
        <v>46</v>
      </c>
    </row>
    <row r="72" spans="4:40" x14ac:dyDescent="0.2">
      <c r="D72" s="65" t="str">
        <f>D5</f>
        <v>BoxingPractice</v>
      </c>
      <c r="E72" s="44">
        <f t="array" aca="1" ref="E72" ca="1">INDIRECT(""&amp;$D72 &amp; "!AJ61")</f>
        <v>1.0096400407726651</v>
      </c>
      <c r="F72" s="56">
        <f t="array" aca="1" ref="F72" ca="1">INDIRECT(""&amp;$D72 &amp; "!AL57")</f>
        <v>1.0096400407726651</v>
      </c>
      <c r="G72" s="56" t="e">
        <f t="array" aca="1" ref="G72" ca="1">INDIRECT(""&amp;$D72 &amp; "!AK61")</f>
        <v>#NUM!</v>
      </c>
      <c r="H72" s="56" t="e">
        <f t="array" aca="1" ref="H72" ca="1">INDIRECT(""&amp;$D72 &amp; "!AM57")</f>
        <v>#NUM!</v>
      </c>
      <c r="I72" s="56">
        <f t="array" aca="1" ref="I72" ca="1">INDIRECT(""&amp;$D72 &amp; "!AL58")</f>
        <v>1.0130180532841451</v>
      </c>
      <c r="J72" s="56">
        <f t="array" aca="1" ref="J72" ca="1">INDIRECT(""&amp;$D72 &amp; "!AM58")</f>
        <v>0</v>
      </c>
      <c r="K72" s="56">
        <f t="array" aca="1" ref="K72" ca="1">INDIRECT(""&amp;$D72 &amp; "!AL59")</f>
        <v>1.2581641551542002</v>
      </c>
      <c r="L72" s="56">
        <f t="array" aca="1" ref="L72" ca="1">INDIRECT(""&amp;$D72 &amp; "!AM59")</f>
        <v>0</v>
      </c>
      <c r="M72" s="56">
        <f t="array" aca="1" ref="M72" ca="1">INDIRECT(""&amp;$D72 &amp; "!AL60")</f>
        <v>0.83615361936185351</v>
      </c>
      <c r="N72" s="56">
        <f t="array" aca="1" ref="N72" ca="1">INDIRECT(""&amp;$D72 &amp; "!AM60")</f>
        <v>0</v>
      </c>
      <c r="O72" s="45">
        <f t="array" aca="1" ref="O72" ca="1">INDIRECT(""&amp;$D72 &amp; "!AM56")</f>
        <v>1</v>
      </c>
    </row>
    <row r="73" spans="4:40" x14ac:dyDescent="0.2">
      <c r="D73" s="65" t="str">
        <f>D8</f>
        <v>CrossWalk</v>
      </c>
      <c r="E73" s="17">
        <f t="array" aca="1" ref="E73" ca="1">INDIRECT(""&amp;$D73 &amp; "!AJ61")</f>
        <v>1.0277521549699149</v>
      </c>
      <c r="F73" s="42">
        <f t="array" aca="1" ref="F73" ca="1">INDIRECT(""&amp;$D73 &amp; "!AL57")</f>
        <v>1.0277521549699149</v>
      </c>
      <c r="G73" s="42" t="e">
        <f t="array" aca="1" ref="G73" ca="1">INDIRECT(""&amp;$D73 &amp; "!AK61")</f>
        <v>#NUM!</v>
      </c>
      <c r="H73" s="42" t="e">
        <f t="array" aca="1" ref="H73" ca="1">INDIRECT(""&amp;$D73 &amp; "!AM57")</f>
        <v>#NUM!</v>
      </c>
      <c r="I73" s="42">
        <f t="array" aca="1" ref="I73" ca="1">INDIRECT(""&amp;$D73 &amp; "!AL58")</f>
        <v>1.038039668034866</v>
      </c>
      <c r="J73" s="42">
        <f t="array" aca="1" ref="J73" ca="1">INDIRECT(""&amp;$D73 &amp; "!AM58")</f>
        <v>0</v>
      </c>
      <c r="K73" s="42">
        <f t="array" aca="1" ref="K73" ca="1">INDIRECT(""&amp;$D73 &amp; "!AL59")</f>
        <v>1.3860705041741097</v>
      </c>
      <c r="L73" s="42">
        <f t="array" aca="1" ref="L73" ca="1">INDIRECT(""&amp;$D73 &amp; "!AM59")</f>
        <v>0</v>
      </c>
      <c r="M73" s="42">
        <f t="array" aca="1" ref="M73" ca="1">INDIRECT(""&amp;$D73 &amp; "!AL60")</f>
        <v>0.59727354791390452</v>
      </c>
      <c r="N73" s="42">
        <f t="array" aca="1" ref="N73" ca="1">INDIRECT(""&amp;$D73 &amp; "!AM60")</f>
        <v>0</v>
      </c>
      <c r="O73" s="46">
        <f t="array" aca="1" ref="O73" ca="1">INDIRECT(""&amp;$D73 &amp; "!AM56")</f>
        <v>1</v>
      </c>
    </row>
    <row r="74" spans="4:40" x14ac:dyDescent="0.2">
      <c r="D74" s="65" t="str">
        <f>D11</f>
        <v>FoodMarket2</v>
      </c>
      <c r="E74" s="17">
        <f t="array" aca="1" ref="E74" ca="1">INDIRECT(""&amp;$D74 &amp; "!AJ61")</f>
        <v>0.90118800867461935</v>
      </c>
      <c r="F74" s="42">
        <f t="array" aca="1" ref="F74" ca="1">INDIRECT(""&amp;$D74 &amp; "!AL57")</f>
        <v>0.90118800867461935</v>
      </c>
      <c r="G74" s="42" t="e">
        <f t="array" aca="1" ref="G74" ca="1">INDIRECT(""&amp;$D74 &amp; "!AK61")</f>
        <v>#NUM!</v>
      </c>
      <c r="H74" s="42" t="e">
        <f t="array" aca="1" ref="H74" ca="1">INDIRECT(""&amp;$D74 &amp; "!AM57")</f>
        <v>#NUM!</v>
      </c>
      <c r="I74" s="42">
        <f t="array" aca="1" ref="I74" ca="1">INDIRECT(""&amp;$D74 &amp; "!AL58")</f>
        <v>0.92329661779352512</v>
      </c>
      <c r="J74" s="42">
        <f t="array" aca="1" ref="J74" ca="1">INDIRECT(""&amp;$D74 &amp; "!AM58")</f>
        <v>0</v>
      </c>
      <c r="K74" s="42">
        <f t="array" aca="1" ref="K74" ca="1">INDIRECT(""&amp;$D74 &amp; "!AL59")</f>
        <v>1.380085947222959</v>
      </c>
      <c r="L74" s="42">
        <f t="array" aca="1" ref="L74" ca="1">INDIRECT(""&amp;$D74 &amp; "!AM59")</f>
        <v>0</v>
      </c>
      <c r="M74" s="42">
        <f t="array" aca="1" ref="M74" ca="1">INDIRECT(""&amp;$D74 &amp; "!AL60")</f>
        <v>0.58321460071918041</v>
      </c>
      <c r="N74" s="42">
        <f t="array" aca="1" ref="N74" ca="1">INDIRECT(""&amp;$D74 &amp; "!AM60")</f>
        <v>0</v>
      </c>
      <c r="O74" s="46">
        <f t="array" aca="1" ref="O74" ca="1">INDIRECT(""&amp;$D74 &amp; "!AM56")</f>
        <v>1</v>
      </c>
    </row>
    <row r="75" spans="4:40" x14ac:dyDescent="0.2">
      <c r="D75" s="65" t="str">
        <f>D14</f>
        <v>Neon1224</v>
      </c>
      <c r="E75" s="17">
        <f t="array" aca="1" ref="E75" ca="1">INDIRECT(""&amp;$D75 &amp; "!AJ61")</f>
        <v>1.0381794644692586</v>
      </c>
      <c r="F75" s="42">
        <f t="array" aca="1" ref="F75" ca="1">INDIRECT(""&amp;$D75 &amp; "!AL57")</f>
        <v>1.0381794644692586</v>
      </c>
      <c r="G75" s="42" t="e">
        <f t="array" aca="1" ref="G75" ca="1">INDIRECT(""&amp;$D75 &amp; "!AK61")</f>
        <v>#NUM!</v>
      </c>
      <c r="H75" s="42" t="e">
        <f t="array" aca="1" ref="H75" ca="1">INDIRECT(""&amp;$D75 &amp; "!AM57")</f>
        <v>#NUM!</v>
      </c>
      <c r="I75" s="42">
        <f t="array" aca="1" ref="I75" ca="1">INDIRECT(""&amp;$D75 &amp; "!AL58")</f>
        <v>1.0425884699709185</v>
      </c>
      <c r="J75" s="42">
        <f t="array" aca="1" ref="J75" ca="1">INDIRECT(""&amp;$D75 &amp; "!AM58")</f>
        <v>0</v>
      </c>
      <c r="K75" s="42">
        <f t="array" aca="1" ref="K75" ca="1">INDIRECT(""&amp;$D75 &amp; "!AL59")</f>
        <v>1.2243622712275952</v>
      </c>
      <c r="L75" s="42">
        <f t="array" aca="1" ref="L75" ca="1">INDIRECT(""&amp;$D75 &amp; "!AM59")</f>
        <v>0</v>
      </c>
      <c r="M75" s="42">
        <f t="array" aca="1" ref="M75" ca="1">INDIRECT(""&amp;$D75 &amp; "!AL60")</f>
        <v>0.78920213400877093</v>
      </c>
      <c r="N75" s="42">
        <f t="array" aca="1" ref="N75" ca="1">INDIRECT(""&amp;$D75 &amp; "!AM60")</f>
        <v>0</v>
      </c>
      <c r="O75" s="46">
        <f t="array" aca="1" ref="O75" ca="1">INDIRECT(""&amp;$D75 &amp; "!AM56")</f>
        <v>1</v>
      </c>
    </row>
    <row r="76" spans="4:40" x14ac:dyDescent="0.2">
      <c r="D76" s="65" t="str">
        <f>D17</f>
        <v>NocturneDance</v>
      </c>
      <c r="E76" s="17">
        <f t="array" aca="1" ref="E76" ca="1">INDIRECT(""&amp;$D76 &amp; "!AJ61")</f>
        <v>1.0710194423260935</v>
      </c>
      <c r="F76" s="42">
        <f t="array" aca="1" ref="F76" ca="1">INDIRECT(""&amp;$D76 &amp; "!AL57")</f>
        <v>1.0710194423260935</v>
      </c>
      <c r="G76" s="42" t="e">
        <f t="array" aca="1" ref="G76" ca="1">INDIRECT(""&amp;$D76 &amp; "!AK61")</f>
        <v>#NUM!</v>
      </c>
      <c r="H76" s="42" t="e">
        <f t="array" aca="1" ref="H76" ca="1">INDIRECT(""&amp;$D76 &amp; "!AM57")</f>
        <v>#NUM!</v>
      </c>
      <c r="I76" s="42">
        <f t="array" aca="1" ref="I76" ca="1">INDIRECT(""&amp;$D76 &amp; "!AL58")</f>
        <v>1.0768745250004041</v>
      </c>
      <c r="J76" s="42">
        <f t="array" aca="1" ref="J76" ca="1">INDIRECT(""&amp;$D76 &amp; "!AM58")</f>
        <v>0</v>
      </c>
      <c r="K76" s="42">
        <f t="array" aca="1" ref="K76" ca="1">INDIRECT(""&amp;$D76 &amp; "!AL59")</f>
        <v>1.4483987902269722</v>
      </c>
      <c r="L76" s="42">
        <f t="array" aca="1" ref="L76" ca="1">INDIRECT(""&amp;$D76 &amp; "!AM59")</f>
        <v>0</v>
      </c>
      <c r="M76" s="42">
        <f t="array" aca="1" ref="M76" ca="1">INDIRECT(""&amp;$D76 &amp; "!AL60")</f>
        <v>0.81113189620929915</v>
      </c>
      <c r="N76" s="42">
        <f t="array" aca="1" ref="N76" ca="1">INDIRECT(""&amp;$D76 &amp; "!AM60")</f>
        <v>0</v>
      </c>
      <c r="O76" s="46">
        <f t="array" aca="1" ref="O76" ca="1">INDIRECT(""&amp;$D76 &amp; "!AM56")</f>
        <v>1</v>
      </c>
    </row>
    <row r="77" spans="4:40" x14ac:dyDescent="0.2">
      <c r="D77" s="65" t="str">
        <f>D20</f>
        <v>PierSeaside</v>
      </c>
      <c r="E77" s="17">
        <f t="array" aca="1" ref="E77" ca="1">INDIRECT(""&amp;$D77 &amp; "!AJ61")</f>
        <v>0.92873159205795952</v>
      </c>
      <c r="F77" s="42">
        <f t="array" aca="1" ref="F77" ca="1">INDIRECT(""&amp;$D77 &amp; "!AL57")</f>
        <v>0.92873159205795952</v>
      </c>
      <c r="G77" s="42" t="e">
        <f t="array" aca="1" ref="G77" ca="1">INDIRECT(""&amp;$D77 &amp; "!AK61")</f>
        <v>#NUM!</v>
      </c>
      <c r="H77" s="42" t="e">
        <f t="array" aca="1" ref="H77" ca="1">INDIRECT(""&amp;$D77 &amp; "!AM57")</f>
        <v>#NUM!</v>
      </c>
      <c r="I77" s="42">
        <f t="array" aca="1" ref="I77" ca="1">INDIRECT(""&amp;$D77 &amp; "!AL58")</f>
        <v>0.96310691478481347</v>
      </c>
      <c r="J77" s="42">
        <f t="array" aca="1" ref="J77" ca="1">INDIRECT(""&amp;$D77 &amp; "!AM58")</f>
        <v>0</v>
      </c>
      <c r="K77" s="42">
        <f t="array" aca="1" ref="K77" ca="1">INDIRECT(""&amp;$D77 &amp; "!AL59")</f>
        <v>1.3417742712904945</v>
      </c>
      <c r="L77" s="42">
        <f t="array" aca="1" ref="L77" ca="1">INDIRECT(""&amp;$D77 &amp; "!AM59")</f>
        <v>0</v>
      </c>
      <c r="M77" s="42">
        <f t="array" aca="1" ref="M77" ca="1">INDIRECT(""&amp;$D77 &amp; "!AL60")</f>
        <v>0.33835845896147404</v>
      </c>
      <c r="N77" s="42">
        <f t="array" aca="1" ref="N77" ca="1">INDIRECT(""&amp;$D77 &amp; "!AM60")</f>
        <v>0</v>
      </c>
      <c r="O77" s="46">
        <f t="array" aca="1" ref="O77" ca="1">INDIRECT(""&amp;$D77 &amp; "!AM56")</f>
        <v>1</v>
      </c>
    </row>
    <row r="78" spans="4:40" x14ac:dyDescent="0.2">
      <c r="D78" s="65" t="str">
        <f>D23</f>
        <v>Tango</v>
      </c>
      <c r="E78" s="17">
        <f t="array" aca="1" ref="E78" ca="1">INDIRECT(""&amp;$D78 &amp; "!AJ61")</f>
        <v>1.0337389192109918</v>
      </c>
      <c r="F78" s="42">
        <f t="array" aca="1" ref="F78" ca="1">INDIRECT(""&amp;$D78 &amp; "!AL57")</f>
        <v>1.0337389192109918</v>
      </c>
      <c r="G78" s="42" t="e">
        <f t="array" aca="1" ref="G78" ca="1">INDIRECT(""&amp;$D78 &amp; "!AK61")</f>
        <v>#NUM!</v>
      </c>
      <c r="H78" s="42" t="e">
        <f t="array" aca="1" ref="H78" ca="1">INDIRECT(""&amp;$D78 &amp; "!AM57")</f>
        <v>#NUM!</v>
      </c>
      <c r="I78" s="42">
        <f t="array" aca="1" ref="I78" ca="1">INDIRECT(""&amp;$D78 &amp; "!AL58")</f>
        <v>1.040992613994413</v>
      </c>
      <c r="J78" s="42">
        <f t="array" aca="1" ref="J78" ca="1">INDIRECT(""&amp;$D78 &amp; "!AM58")</f>
        <v>0</v>
      </c>
      <c r="K78" s="42">
        <f t="array" aca="1" ref="K78" ca="1">INDIRECT(""&amp;$D78 &amp; "!AL59")</f>
        <v>1.314300682796266</v>
      </c>
      <c r="L78" s="42">
        <f t="array" aca="1" ref="L78" ca="1">INDIRECT(""&amp;$D78 &amp; "!AM59")</f>
        <v>0</v>
      </c>
      <c r="M78" s="42">
        <f t="array" aca="1" ref="M78" ca="1">INDIRECT(""&amp;$D78 &amp; "!AL60")</f>
        <v>0.82069785884218882</v>
      </c>
      <c r="N78" s="42">
        <f t="array" aca="1" ref="N78" ca="1">INDIRECT(""&amp;$D78 &amp; "!AM60")</f>
        <v>0</v>
      </c>
      <c r="O78" s="46">
        <f t="array" aca="1" ref="O78" ca="1">INDIRECT(""&amp;$D78 &amp; "!AM56")</f>
        <v>1</v>
      </c>
    </row>
    <row r="79" spans="4:40" ht="17" customHeight="1" thickBot="1" x14ac:dyDescent="0.25">
      <c r="D79" s="66" t="str">
        <f>D26</f>
        <v>Timelapse</v>
      </c>
      <c r="E79" s="47">
        <f t="array" aca="1" ref="E79" ca="1">INDIRECT(""&amp;$D79 &amp; "!AJ61")</f>
        <v>0.82488718624562563</v>
      </c>
      <c r="F79" s="57">
        <f t="array" aca="1" ref="F79" ca="1">INDIRECT(""&amp;$D79 &amp; "!AL57")</f>
        <v>0.82488718624562563</v>
      </c>
      <c r="G79" s="57" t="e">
        <f t="array" aca="1" ref="G79" ca="1">INDIRECT(""&amp;$D79 &amp; "!AK61")</f>
        <v>#NUM!</v>
      </c>
      <c r="H79" s="57" t="e">
        <f t="array" aca="1" ref="H79" ca="1">INDIRECT(""&amp;$D79 &amp; "!AM57")</f>
        <v>#NUM!</v>
      </c>
      <c r="I79" s="57">
        <f t="array" aca="1" ref="I79" ca="1">INDIRECT(""&amp;$D79 &amp; "!AL58")</f>
        <v>0.85034947156958429</v>
      </c>
      <c r="J79" s="57">
        <f t="array" aca="1" ref="J79" ca="1">INDIRECT(""&amp;$D79 &amp; "!AM58")</f>
        <v>0</v>
      </c>
      <c r="K79" s="57">
        <f t="array" aca="1" ref="K79" ca="1">INDIRECT(""&amp;$D79 &amp; "!AL59")</f>
        <v>1.2410516471649169</v>
      </c>
      <c r="L79" s="57">
        <f t="array" aca="1" ref="L79" ca="1">INDIRECT(""&amp;$D79 &amp; "!AM59")</f>
        <v>0</v>
      </c>
      <c r="M79" s="57">
        <f t="array" aca="1" ref="M79" ca="1">INDIRECT(""&amp;$D79 &amp; "!AL60")</f>
        <v>0.40028140259883571</v>
      </c>
      <c r="N79" s="57">
        <f t="array" aca="1" ref="N79" ca="1">INDIRECT(""&amp;$D79 &amp; "!AM60")</f>
        <v>0</v>
      </c>
      <c r="O79" s="48">
        <f t="array" aca="1" ref="O79" ca="1">INDIRECT(""&amp;$D79 &amp; "!AM56")</f>
        <v>1</v>
      </c>
    </row>
    <row r="80" spans="4:40" ht="17" customHeight="1" thickBot="1" x14ac:dyDescent="0.25">
      <c r="D80" s="58" t="s">
        <v>12</v>
      </c>
      <c r="E80" s="53">
        <f ca="1">GEOMEAN(E72:E79)</f>
        <v>0.97601046616666454</v>
      </c>
      <c r="F80" s="53">
        <f ca="1">GEOMEAN(F72:F79)</f>
        <v>0.97601046616666454</v>
      </c>
      <c r="G80" s="53" t="e">
        <f ca="1">GEOMEAN(G72:G79)</f>
        <v>#NUM!</v>
      </c>
      <c r="H80" s="53" t="e">
        <f ca="1">GEOMEAN(H72:H79)</f>
        <v>#NUM!</v>
      </c>
      <c r="I80" s="53">
        <f ca="1">AVERAGE(I72:I79)</f>
        <v>0.99353329180408356</v>
      </c>
      <c r="J80" s="53">
        <f ca="1">AVERAGE(J72:J79)</f>
        <v>0</v>
      </c>
      <c r="K80" s="53">
        <f ca="1">MAX(K72:K79)</f>
        <v>1.4483987902269722</v>
      </c>
      <c r="L80" s="53">
        <f ca="1">MAX(L72:L79)</f>
        <v>0</v>
      </c>
      <c r="M80" s="53">
        <f ca="1">MIN(M72:M79)</f>
        <v>0.33835845896147404</v>
      </c>
      <c r="N80" s="53">
        <f ca="1">MIN(N72:N79)</f>
        <v>0</v>
      </c>
      <c r="O80" s="53">
        <f ca="1">AVERAGE(O72:O79)</f>
        <v>1</v>
      </c>
    </row>
    <row r="82" spans="4:41" x14ac:dyDescent="0.2">
      <c r="AG82" s="23"/>
      <c r="AH82" s="23"/>
      <c r="AI82" s="23"/>
      <c r="AJ82" s="23"/>
      <c r="AK82" s="23"/>
      <c r="AL82" s="23"/>
      <c r="AM82" s="23"/>
      <c r="AN82" s="23"/>
    </row>
    <row r="83" spans="4:41" ht="17" customHeight="1" thickBot="1" x14ac:dyDescent="0.25">
      <c r="AG83" s="23"/>
      <c r="AH83" s="23"/>
      <c r="AI83" s="23"/>
      <c r="AJ83" s="23"/>
      <c r="AK83" s="23"/>
      <c r="AL83" s="23"/>
      <c r="AM83" s="23"/>
      <c r="AN83" s="23"/>
    </row>
    <row r="84" spans="4:41" x14ac:dyDescent="0.2">
      <c r="D84" s="203" t="s">
        <v>47</v>
      </c>
      <c r="E84" s="203" t="s">
        <v>6</v>
      </c>
      <c r="F84" s="226" t="s">
        <v>52</v>
      </c>
      <c r="G84" s="174"/>
      <c r="H84" s="174"/>
      <c r="I84" s="174"/>
      <c r="J84" s="174"/>
      <c r="K84" s="174"/>
      <c r="L84" s="174"/>
      <c r="M84" s="174"/>
      <c r="N84" s="174"/>
      <c r="O84" s="174"/>
      <c r="P84" s="174"/>
      <c r="Q84" s="174"/>
      <c r="R84" s="227"/>
      <c r="AH84" s="23"/>
      <c r="AI84" s="23"/>
      <c r="AJ84" s="23"/>
      <c r="AK84" s="23"/>
      <c r="AL84" s="23"/>
      <c r="AM84" s="23"/>
      <c r="AN84" s="23"/>
    </row>
    <row r="85" spans="4:41" x14ac:dyDescent="0.2">
      <c r="D85" s="186"/>
      <c r="E85" s="186"/>
      <c r="F85" s="196" t="str">
        <f>BoxingPractice!AO2</f>
        <v>PSNR</v>
      </c>
      <c r="G85" s="182"/>
      <c r="H85" s="182"/>
      <c r="I85" s="182"/>
      <c r="J85" s="168"/>
      <c r="K85" s="196" t="str">
        <f>BoxingPractice!AT2</f>
        <v>SSIM</v>
      </c>
      <c r="L85" s="168"/>
      <c r="M85" s="196" t="str">
        <f>BoxingPractice!AV2</f>
        <v>MS-SSIM</v>
      </c>
      <c r="N85" s="168"/>
      <c r="O85" s="196" t="str">
        <f>BoxingPractice!AX2</f>
        <v>VMAF</v>
      </c>
      <c r="P85" s="168"/>
      <c r="Q85" s="196" t="s">
        <v>71</v>
      </c>
      <c r="R85" s="168"/>
      <c r="AH85" s="23"/>
      <c r="AI85" s="23"/>
      <c r="AJ85" s="23"/>
      <c r="AK85" s="23"/>
      <c r="AL85" s="23"/>
      <c r="AM85" s="23"/>
      <c r="AN85" s="23"/>
    </row>
    <row r="86" spans="4:41" x14ac:dyDescent="0.2">
      <c r="D86" s="186"/>
      <c r="E86" s="186"/>
      <c r="F86" s="27"/>
      <c r="G86" s="27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AH86" s="23"/>
      <c r="AI86" s="23"/>
      <c r="AJ86" s="23"/>
      <c r="AK86" s="23"/>
      <c r="AL86" s="23"/>
      <c r="AM86" s="23"/>
      <c r="AN86" s="23"/>
    </row>
    <row r="87" spans="4:41" ht="17" customHeight="1" thickBot="1" x14ac:dyDescent="0.25">
      <c r="D87" s="186"/>
      <c r="E87" s="186"/>
      <c r="F87" s="200" t="str">
        <f>BoxingPractice!AO4</f>
        <v>Range</v>
      </c>
      <c r="G87" s="201"/>
      <c r="H87" s="28" t="str">
        <f>BoxingPractice!AQ4</f>
        <v>Y</v>
      </c>
      <c r="I87" s="28" t="str">
        <f>BoxingPractice!AR4</f>
        <v>U</v>
      </c>
      <c r="J87" s="28" t="str">
        <f>BoxingPractice!AS4</f>
        <v>V</v>
      </c>
      <c r="K87" s="28" t="str">
        <f>BoxingPractice!AT4</f>
        <v>Range</v>
      </c>
      <c r="L87" s="28" t="str">
        <f>BoxingPractice!AU4</f>
        <v>Y</v>
      </c>
      <c r="M87" s="28" t="str">
        <f>BoxingPractice!AV4</f>
        <v>Range</v>
      </c>
      <c r="N87" s="28" t="str">
        <f>BoxingPractice!AW4</f>
        <v>Y</v>
      </c>
      <c r="O87" s="28" t="str">
        <f>BoxingPractice!AX4</f>
        <v>Range</v>
      </c>
      <c r="P87" s="28" t="str">
        <f>BoxingPractice!AY4</f>
        <v>Y</v>
      </c>
      <c r="Q87" s="28" t="s">
        <v>33</v>
      </c>
      <c r="R87" s="28" t="s">
        <v>10</v>
      </c>
      <c r="AH87" s="23"/>
      <c r="AI87" s="23"/>
      <c r="AJ87" s="23"/>
      <c r="AK87" s="23"/>
      <c r="AL87" s="23"/>
      <c r="AM87" s="23"/>
      <c r="AN87" s="23"/>
    </row>
    <row r="88" spans="4:41" x14ac:dyDescent="0.2">
      <c r="D88" s="223" t="str">
        <f>BoxingPractice!A5</f>
        <v>3840x2160</v>
      </c>
      <c r="E88" s="212" t="str">
        <f>D5</f>
        <v>BoxingPractice</v>
      </c>
      <c r="F88" s="84" t="str">
        <f t="array" aca="1" ref="F88" ca="1">INDIRECT(""&amp;$E88 &amp; "!AO5")</f>
        <v>High</v>
      </c>
      <c r="G88" s="44">
        <f t="array" aca="1" ref="G88" ca="1">INDIRECT(""&amp;$E88 &amp; "!AP5")</f>
        <v>-0.25373698514360776</v>
      </c>
      <c r="H88" s="172">
        <f t="array" aca="1" ref="H88" ca="1">INDIRECT(""&amp;$E88 &amp; "!AQ5")</f>
        <v>-0.28509629119004409</v>
      </c>
      <c r="I88" s="172">
        <f t="array" aca="1" ref="I88" ca="1">INDIRECT(""&amp;$E88 &amp; "!AR5")</f>
        <v>-0.3315826338101665</v>
      </c>
      <c r="J88" s="172">
        <f t="array" aca="1" ref="J88" ca="1">INDIRECT(""&amp;$E88 &amp; "!AS5")</f>
        <v>-0.42749415282631331</v>
      </c>
      <c r="K88" s="56">
        <f t="array" aca="1" ref="K88" ca="1">INDIRECT(""&amp;$E88 &amp; "!AT5")</f>
        <v>-0.22489701162944709</v>
      </c>
      <c r="L88" s="172">
        <f t="array" aca="1" ref="L88" ca="1">INDIRECT(""&amp;$E88 &amp; "!AU5")</f>
        <v>-0.24688605205917591</v>
      </c>
      <c r="M88" s="56">
        <f t="array" aca="1" ref="M88" ca="1">INDIRECT(""&amp;$E88 &amp; "!AV5")</f>
        <v>-0.23595763633228184</v>
      </c>
      <c r="N88" s="172">
        <f t="array" aca="1" ref="N88" ca="1">INDIRECT(""&amp;$E88 &amp; "!AW5")</f>
        <v>-0.26519318047834461</v>
      </c>
      <c r="O88" s="56">
        <f t="array" aca="1" ref="O88" ca="1">INDIRECT(""&amp;$E88 &amp; "!AX5")</f>
        <v>-0.30638229113084536</v>
      </c>
      <c r="P88" s="188">
        <f t="array" aca="1" ref="P88" ca="1">INDIRECT(""&amp;$E88 &amp; "!AY5")</f>
        <v>-0.33553894004686013</v>
      </c>
      <c r="Q88" s="124">
        <f t="array" aca="1" ref="Q88" ca="1">INDIRECT(""&amp;$E88 &amp; "!AZ5")</f>
        <v>0</v>
      </c>
      <c r="R88" s="206">
        <f t="array" aca="1" ref="R88" ca="1">INDIRECT(""&amp;$E88 &amp; "!BA5")</f>
        <v>0</v>
      </c>
      <c r="AH88" s="23"/>
      <c r="AI88" s="23"/>
      <c r="AJ88" s="23"/>
      <c r="AK88" s="23"/>
      <c r="AL88" s="23"/>
      <c r="AM88" s="23"/>
      <c r="AN88" s="23"/>
    </row>
    <row r="89" spans="4:41" x14ac:dyDescent="0.2">
      <c r="D89" s="224"/>
      <c r="E89" s="178"/>
      <c r="F89" s="85" t="str">
        <f t="array" aca="1" ref="F89" ca="1">INDIRECT(""&amp;$E88 &amp; "!AO7")</f>
        <v>Med</v>
      </c>
      <c r="G89" s="17">
        <f t="array" aca="1" ref="G89" ca="1">INDIRECT(""&amp;$E88 &amp; "!AP7")</f>
        <v>-0.2761752946679793</v>
      </c>
      <c r="H89" s="164"/>
      <c r="I89" s="164"/>
      <c r="J89" s="164"/>
      <c r="K89" s="42">
        <f t="array" aca="1" ref="K89" ca="1">INDIRECT(""&amp;$E88 &amp; "!AT7")</f>
        <v>-0.24051710964751449</v>
      </c>
      <c r="L89" s="164"/>
      <c r="M89" s="42">
        <f t="array" aca="1" ref="M89" ca="1">INDIRECT(""&amp;$E88 &amp; "!AV7")</f>
        <v>-0.25619490536430223</v>
      </c>
      <c r="N89" s="164"/>
      <c r="O89" s="42">
        <f t="array" aca="1" ref="O89" ca="1">INDIRECT(""&amp;$E88 &amp; "!AX7")</f>
        <v>-0.31009921562895626</v>
      </c>
      <c r="P89" s="170"/>
      <c r="Q89" s="125">
        <f t="array" aca="1" ref="Q89" ca="1">INDIRECT(""&amp;$E88 &amp; "!AZ7")</f>
        <v>0</v>
      </c>
      <c r="R89" s="170"/>
      <c r="AH89" s="23"/>
      <c r="AI89" s="23"/>
      <c r="AJ89" s="23"/>
      <c r="AK89" s="23"/>
      <c r="AL89" s="23"/>
      <c r="AM89" s="23"/>
      <c r="AN89" s="23"/>
    </row>
    <row r="90" spans="4:41" ht="17" customHeight="1" thickBot="1" x14ac:dyDescent="0.25">
      <c r="D90" s="224"/>
      <c r="E90" s="213"/>
      <c r="F90" s="86" t="str">
        <f t="array" aca="1" ref="F90" ca="1">INDIRECT(""&amp;$E88 &amp; "!AO9")</f>
        <v>Low</v>
      </c>
      <c r="G90" s="17">
        <f t="array" aca="1" ref="G90" ca="1">INDIRECT(""&amp;$E88 &amp; "!AP9")</f>
        <v>-0.29881508044293592</v>
      </c>
      <c r="H90" s="165"/>
      <c r="I90" s="165"/>
      <c r="J90" s="165"/>
      <c r="K90" s="42">
        <f t="array" aca="1" ref="K90" ca="1">INDIRECT(""&amp;$E88 &amp; "!AT9")</f>
        <v>-0.25954173168199812</v>
      </c>
      <c r="L90" s="165"/>
      <c r="M90" s="42">
        <f t="array" aca="1" ref="M90" ca="1">INDIRECT(""&amp;$E88 &amp; "!AV9")</f>
        <v>-0.27809446478827216</v>
      </c>
      <c r="N90" s="165"/>
      <c r="O90" s="42">
        <f t="array" aca="1" ref="O90" ca="1">INDIRECT(""&amp;$E88 &amp; "!Ax9")</f>
        <v>-0.34216616527953325</v>
      </c>
      <c r="P90" s="171"/>
      <c r="Q90" s="125">
        <f t="array" aca="1" ref="Q90" ca="1">INDIRECT(""&amp;$E88 &amp; "!Az9")</f>
        <v>0</v>
      </c>
      <c r="R90" s="171"/>
      <c r="AH90" s="23"/>
      <c r="AI90" s="23"/>
      <c r="AJ90" s="23"/>
      <c r="AK90" s="23"/>
      <c r="AL90" s="23"/>
      <c r="AM90" s="23"/>
      <c r="AN90" s="23"/>
    </row>
    <row r="91" spans="4:41" x14ac:dyDescent="0.2">
      <c r="D91" s="224"/>
      <c r="E91" s="212" t="str">
        <f>D8</f>
        <v>CrossWalk</v>
      </c>
      <c r="F91" s="84" t="str">
        <f t="array" aca="1" ref="F91" ca="1">INDIRECT(""&amp;$E91 &amp; "!AO5")</f>
        <v>High</v>
      </c>
      <c r="G91" s="17">
        <f t="array" aca="1" ref="G91" ca="1">INDIRECT(""&amp;$E91 &amp; "!AP5")</f>
        <v>-0.29215019075816162</v>
      </c>
      <c r="H91" s="166">
        <f t="array" aca="1" ref="H91" ca="1">INDIRECT(""&amp;$E91 &amp; "!AQ5")</f>
        <v>-0.33455071892826038</v>
      </c>
      <c r="I91" s="166">
        <f t="array" aca="1" ref="I91" ca="1">INDIRECT(""&amp;$E91 &amp; "!AR5")</f>
        <v>-0.38837053867229032</v>
      </c>
      <c r="J91" s="166">
        <f t="array" aca="1" ref="J91" ca="1">INDIRECT(""&amp;$E91 &amp; "!AS5")</f>
        <v>-0.36445600756125784</v>
      </c>
      <c r="K91" s="42">
        <f t="array" aca="1" ref="K91" ca="1">INDIRECT(""&amp;$E91 &amp; "!AT5")</f>
        <v>-0.26885783807461816</v>
      </c>
      <c r="L91" s="166">
        <f t="array" aca="1" ref="L91" ca="1">INDIRECT(""&amp;$E91 &amp; "!AU5")</f>
        <v>-0.3035435861909308</v>
      </c>
      <c r="M91" s="42">
        <f t="array" aca="1" ref="M91" ca="1">INDIRECT(""&amp;$E91 &amp; "!AV5")</f>
        <v>-0.28956798816413076</v>
      </c>
      <c r="N91" s="166">
        <f t="array" aca="1" ref="N91" ca="1">INDIRECT(""&amp;$E91 &amp; "!AW5")</f>
        <v>-0.33495177400360565</v>
      </c>
      <c r="O91" s="42">
        <f t="array" aca="1" ref="O91" ca="1">INDIRECT(""&amp;$E91 &amp; "!AX5")</f>
        <v>-0.35250366071371042</v>
      </c>
      <c r="P91" s="189">
        <f t="array" aca="1" ref="P91" ca="1">INDIRECT(""&amp;$E91 &amp; "!AY5")</f>
        <v>-0.39736277052052238</v>
      </c>
      <c r="Q91" s="124">
        <f t="array" aca="1" ref="Q91" ca="1">INDIRECT(""&amp;$E91 &amp; "!AZ5")</f>
        <v>0</v>
      </c>
      <c r="R91" s="206">
        <f t="array" aca="1" ref="R91" ca="1">INDIRECT(""&amp;$E91 &amp; "!BA5")</f>
        <v>0</v>
      </c>
      <c r="AO91" s="24"/>
    </row>
    <row r="92" spans="4:41" x14ac:dyDescent="0.2">
      <c r="D92" s="224"/>
      <c r="E92" s="178"/>
      <c r="F92" s="85" t="str">
        <f t="array" aca="1" ref="F92" ca="1">INDIRECT(""&amp;$E91 &amp; "!AO7")</f>
        <v>Med</v>
      </c>
      <c r="G92" s="17">
        <f t="array" aca="1" ref="G92" ca="1">INDIRECT(""&amp;$E91 &amp; "!AP7")</f>
        <v>-0.32054030527801725</v>
      </c>
      <c r="H92" s="164"/>
      <c r="I92" s="164"/>
      <c r="J92" s="164"/>
      <c r="K92" s="42">
        <f t="array" aca="1" ref="K92" ca="1">INDIRECT(""&amp;$E91 &amp; "!AT7")</f>
        <v>-0.29428881424736086</v>
      </c>
      <c r="L92" s="164"/>
      <c r="M92" s="42">
        <f t="array" aca="1" ref="M92" ca="1">INDIRECT(""&amp;$E91 &amp; "!AV7")</f>
        <v>-0.32093403479379923</v>
      </c>
      <c r="N92" s="164"/>
      <c r="O92" s="42">
        <f t="array" aca="1" ref="O92" ca="1">INDIRECT(""&amp;$E91 &amp; "!AX7")</f>
        <v>-0.38116377968145532</v>
      </c>
      <c r="P92" s="170"/>
      <c r="Q92" s="125">
        <f t="array" aca="1" ref="Q92" ca="1">INDIRECT(""&amp;$E91 &amp; "!AZ7")</f>
        <v>0</v>
      </c>
      <c r="R92" s="170"/>
    </row>
    <row r="93" spans="4:41" ht="17" customHeight="1" thickBot="1" x14ac:dyDescent="0.25">
      <c r="D93" s="224"/>
      <c r="E93" s="213"/>
      <c r="F93" s="86" t="str">
        <f t="array" aca="1" ref="F93" ca="1">INDIRECT(""&amp;$E91 &amp; "!AO9")</f>
        <v>Low</v>
      </c>
      <c r="G93" s="17">
        <f t="array" aca="1" ref="G93" ca="1">INDIRECT(""&amp;$E91 &amp; "!AP9")</f>
        <v>-0.35178933534656687</v>
      </c>
      <c r="H93" s="165"/>
      <c r="I93" s="165"/>
      <c r="J93" s="165"/>
      <c r="K93" s="42">
        <f t="array" aca="1" ref="K93" ca="1">INDIRECT(""&amp;$E91 &amp; "!AT9")</f>
        <v>-0.33097483706593189</v>
      </c>
      <c r="L93" s="165"/>
      <c r="M93" s="42">
        <f t="array" aca="1" ref="M93" ca="1">INDIRECT(""&amp;$E91 &amp; "!AV9")</f>
        <v>-0.35943882914271308</v>
      </c>
      <c r="N93" s="165"/>
      <c r="O93" s="42">
        <f t="array" aca="1" ref="O93" ca="1">INDIRECT(""&amp;$E91 &amp; "!Ax9")</f>
        <v>-0.41732547592929559</v>
      </c>
      <c r="P93" s="171"/>
      <c r="Q93" s="125">
        <f t="array" aca="1" ref="Q93" ca="1">INDIRECT(""&amp;$E91 &amp; "!Az9")</f>
        <v>0</v>
      </c>
      <c r="R93" s="171"/>
    </row>
    <row r="94" spans="4:41" x14ac:dyDescent="0.2">
      <c r="D94" s="224"/>
      <c r="E94" s="212" t="str">
        <f>D11</f>
        <v>FoodMarket2</v>
      </c>
      <c r="F94" s="84" t="str">
        <f t="array" aca="1" ref="F94" ca="1">INDIRECT(""&amp;$E94 &amp; "!AO5")</f>
        <v>High</v>
      </c>
      <c r="G94" s="17">
        <f t="array" aca="1" ref="G94" ca="1">INDIRECT(""&amp;$E94 &amp; "!AP5")</f>
        <v>-0.2858679556387409</v>
      </c>
      <c r="H94" s="166">
        <f t="array" aca="1" ref="H94" ca="1">INDIRECT(""&amp;$E94 &amp; "!AQ5")</f>
        <v>-0.32725826717382966</v>
      </c>
      <c r="I94" s="166">
        <f t="array" aca="1" ref="I94" ca="1">INDIRECT(""&amp;$E94 &amp; "!AR5")</f>
        <v>-0.41999148161040945</v>
      </c>
      <c r="J94" s="166">
        <f t="array" aca="1" ref="J94" ca="1">INDIRECT(""&amp;$E94 &amp; "!AS5")</f>
        <v>-0.36824697078727819</v>
      </c>
      <c r="K94" s="42">
        <f t="array" aca="1" ref="K94" ca="1">INDIRECT(""&amp;$E94 &amp; "!AT5")</f>
        <v>-0.2633980772060075</v>
      </c>
      <c r="L94" s="166">
        <f t="array" aca="1" ref="L94" ca="1">INDIRECT(""&amp;$E94 &amp; "!AU5")</f>
        <v>-0.29961869350293724</v>
      </c>
      <c r="M94" s="42">
        <f t="array" aca="1" ref="M94" ca="1">INDIRECT(""&amp;$E94 &amp; "!AV5")</f>
        <v>-0.27792789950818653</v>
      </c>
      <c r="N94" s="166">
        <f t="array" aca="1" ref="N94" ca="1">INDIRECT(""&amp;$E94 &amp; "!AW5")</f>
        <v>-0.31630318725897222</v>
      </c>
      <c r="O94" s="42">
        <f t="array" aca="1" ref="O94" ca="1">INDIRECT(""&amp;$E94 &amp; "!AX5")</f>
        <v>-0.37272242641375786</v>
      </c>
      <c r="P94" s="189">
        <f t="array" aca="1" ref="P94" ca="1">INDIRECT(""&amp;$E94 &amp; "!AY5")</f>
        <v>-0.42644966670241158</v>
      </c>
      <c r="Q94" s="124">
        <f t="array" aca="1" ref="Q94" ca="1">INDIRECT(""&amp;$E94 &amp; "!AZ5")</f>
        <v>0</v>
      </c>
      <c r="R94" s="206">
        <f t="array" aca="1" ref="R94" ca="1">INDIRECT(""&amp;$E94 &amp; "!BA5")</f>
        <v>0</v>
      </c>
    </row>
    <row r="95" spans="4:41" x14ac:dyDescent="0.2">
      <c r="D95" s="224"/>
      <c r="E95" s="178"/>
      <c r="F95" s="85" t="str">
        <f t="array" aca="1" ref="F95" ca="1">INDIRECT(""&amp;$E94 &amp; "!AO7")</f>
        <v>Med</v>
      </c>
      <c r="G95" s="17">
        <f t="array" aca="1" ref="G95" ca="1">INDIRECT(""&amp;$E94 &amp; "!AP7")</f>
        <v>-0.31640884857847662</v>
      </c>
      <c r="H95" s="164"/>
      <c r="I95" s="164"/>
      <c r="J95" s="164"/>
      <c r="K95" s="42">
        <f t="array" aca="1" ref="K95" ca="1">INDIRECT(""&amp;$E94 &amp; "!AT7")</f>
        <v>-0.29328591206362975</v>
      </c>
      <c r="L95" s="164"/>
      <c r="M95" s="42">
        <f t="array" aca="1" ref="M95" ca="1">INDIRECT(""&amp;$E94 &amp; "!AV7")</f>
        <v>-0.30865068418424968</v>
      </c>
      <c r="N95" s="164"/>
      <c r="O95" s="42">
        <f t="array" aca="1" ref="O95" ca="1">INDIRECT(""&amp;$E94 &amp; "!AX7")</f>
        <v>-0.39331402544462724</v>
      </c>
      <c r="P95" s="170"/>
      <c r="Q95" s="125">
        <f t="array" aca="1" ref="Q95" ca="1">INDIRECT(""&amp;$E94 &amp; "!AZ7")</f>
        <v>0</v>
      </c>
      <c r="R95" s="170"/>
    </row>
    <row r="96" spans="4:41" ht="17" customHeight="1" thickBot="1" x14ac:dyDescent="0.25">
      <c r="D96" s="224"/>
      <c r="E96" s="213"/>
      <c r="F96" s="86" t="str">
        <f t="array" aca="1" ref="F96" ca="1">INDIRECT(""&amp;$E94 &amp; "!AO9")</f>
        <v>Low</v>
      </c>
      <c r="G96" s="17">
        <f t="array" aca="1" ref="G96" ca="1">INDIRECT(""&amp;$E94 &amp; "!AP9")</f>
        <v>-0.35301241971873343</v>
      </c>
      <c r="H96" s="165"/>
      <c r="I96" s="165"/>
      <c r="J96" s="165"/>
      <c r="K96" s="42">
        <f t="array" aca="1" ref="K96" ca="1">INDIRECT(""&amp;$E94 &amp; "!AT9")</f>
        <v>-0.33005427820418931</v>
      </c>
      <c r="L96" s="165"/>
      <c r="M96" s="42">
        <f t="array" aca="1" ref="M96" ca="1">INDIRECT(""&amp;$E94 &amp; "!AV9")</f>
        <v>-0.3453820883360057</v>
      </c>
      <c r="N96" s="165"/>
      <c r="O96" s="42">
        <f t="array" aca="1" ref="O96" ca="1">INDIRECT(""&amp;$E94 &amp; "!Ax9")</f>
        <v>-0.43094566555906311</v>
      </c>
      <c r="P96" s="171"/>
      <c r="Q96" s="125">
        <f t="array" aca="1" ref="Q96" ca="1">INDIRECT(""&amp;$E94 &amp; "!Az9")</f>
        <v>0</v>
      </c>
      <c r="R96" s="171"/>
    </row>
    <row r="97" spans="4:18" x14ac:dyDescent="0.2">
      <c r="D97" s="224"/>
      <c r="E97" s="212" t="str">
        <f>D14</f>
        <v>Neon1224</v>
      </c>
      <c r="F97" s="84" t="str">
        <f t="array" aca="1" ref="F97" ca="1">INDIRECT(""&amp;$E97 &amp; "!AO5")</f>
        <v>High</v>
      </c>
      <c r="G97" s="17">
        <f t="array" aca="1" ref="G97" ca="1">INDIRECT(""&amp;$E97 &amp; "!AP5")</f>
        <v>-0.22235069470982105</v>
      </c>
      <c r="H97" s="166">
        <f t="array" aca="1" ref="H97" ca="1">INDIRECT(""&amp;$E97 &amp; "!AQ5")</f>
        <v>-0.26532189331757816</v>
      </c>
      <c r="I97" s="166">
        <f t="array" aca="1" ref="I97" ca="1">INDIRECT(""&amp;$E97 &amp; "!AR5")</f>
        <v>-0.24986305554896604</v>
      </c>
      <c r="J97" s="166">
        <f t="array" aca="1" ref="J97" ca="1">INDIRECT(""&amp;$E97 &amp; "!AS5")</f>
        <v>-0.2554736269128498</v>
      </c>
      <c r="K97" s="42">
        <f t="array" aca="1" ref="K97" ca="1">INDIRECT(""&amp;$E97 &amp; "!AT5")</f>
        <v>-0.20445321726357224</v>
      </c>
      <c r="L97" s="166">
        <f t="array" aca="1" ref="L97" ca="1">INDIRECT(""&amp;$E97 &amp; "!AU5")</f>
        <v>-0.23615753069081769</v>
      </c>
      <c r="M97" s="42">
        <f t="array" aca="1" ref="M97" ca="1">INDIRECT(""&amp;$E97 &amp; "!AV5")</f>
        <v>-0.22868572290267764</v>
      </c>
      <c r="N97" s="166">
        <f t="array" aca="1" ref="N97" ca="1">INDIRECT(""&amp;$E97 &amp; "!AW5")</f>
        <v>-0.26497173092039206</v>
      </c>
      <c r="O97" s="42">
        <f t="array" aca="1" ref="O97" ca="1">INDIRECT(""&amp;$E97 &amp; "!AX5")</f>
        <v>-0.26569270352115637</v>
      </c>
      <c r="P97" s="189">
        <f t="array" aca="1" ref="P97" ca="1">INDIRECT(""&amp;$E97 &amp; "!AY5")</f>
        <v>-0.33692245570679225</v>
      </c>
      <c r="Q97" s="124">
        <f t="array" aca="1" ref="Q97" ca="1">INDIRECT(""&amp;$E97 &amp; "!AZ5")</f>
        <v>0</v>
      </c>
      <c r="R97" s="206">
        <f t="array" aca="1" ref="R97" ca="1">INDIRECT(""&amp;$E97 &amp; "!BA5")</f>
        <v>0</v>
      </c>
    </row>
    <row r="98" spans="4:18" x14ac:dyDescent="0.2">
      <c r="D98" s="224"/>
      <c r="E98" s="178"/>
      <c r="F98" s="85" t="str">
        <f t="array" aca="1" ref="F98" ca="1">INDIRECT(""&amp;$E97 &amp; "!AO7")</f>
        <v>Med</v>
      </c>
      <c r="G98" s="17">
        <f t="array" aca="1" ref="G98" ca="1">INDIRECT(""&amp;$E97 &amp; "!AP7")</f>
        <v>-0.28061563885209917</v>
      </c>
      <c r="H98" s="164"/>
      <c r="I98" s="164"/>
      <c r="J98" s="164"/>
      <c r="K98" s="42">
        <f t="array" aca="1" ref="K98" ca="1">INDIRECT(""&amp;$E97 &amp; "!AT7")</f>
        <v>-0.25550412838917025</v>
      </c>
      <c r="L98" s="164"/>
      <c r="M98" s="42">
        <f t="array" aca="1" ref="M98" ca="1">INDIRECT(""&amp;$E97 &amp; "!AV7")</f>
        <v>-0.28429068279254621</v>
      </c>
      <c r="N98" s="164"/>
      <c r="O98" s="42">
        <f t="array" aca="1" ref="O98" ca="1">INDIRECT(""&amp;$E97 &amp; "!AX7")</f>
        <v>-0.30755117343286342</v>
      </c>
      <c r="P98" s="170"/>
      <c r="Q98" s="125">
        <f t="array" aca="1" ref="Q98" ca="1">INDIRECT(""&amp;$E97 &amp; "!AZ7")</f>
        <v>0</v>
      </c>
      <c r="R98" s="170"/>
    </row>
    <row r="99" spans="4:18" ht="17" customHeight="1" thickBot="1" x14ac:dyDescent="0.25">
      <c r="D99" s="224"/>
      <c r="E99" s="213"/>
      <c r="F99" s="86" t="str">
        <f t="array" aca="1" ref="F99" ca="1">INDIRECT(""&amp;$E97 &amp; "!AO9")</f>
        <v>Low</v>
      </c>
      <c r="G99" s="17">
        <f t="array" aca="1" ref="G99" ca="1">INDIRECT(""&amp;$E97 &amp; "!AP9")</f>
        <v>-0.31127997830264653</v>
      </c>
      <c r="H99" s="165"/>
      <c r="I99" s="165"/>
      <c r="J99" s="165"/>
      <c r="K99" s="42">
        <f t="array" aca="1" ref="K99" ca="1">INDIRECT(""&amp;$E97 &amp; "!AT9")</f>
        <v>-0.27764612658804333</v>
      </c>
      <c r="L99" s="165"/>
      <c r="M99" s="42">
        <f t="array" aca="1" ref="M99" ca="1">INDIRECT(""&amp;$E97 &amp; "!AV9")</f>
        <v>-0.30837646614380421</v>
      </c>
      <c r="N99" s="165"/>
      <c r="O99" s="42">
        <f t="array" aca="1" ref="O99" ca="1">INDIRECT(""&amp;$E97 &amp; "!Ax9")</f>
        <v>-0.36058890017985501</v>
      </c>
      <c r="P99" s="171"/>
      <c r="Q99" s="125">
        <f t="array" aca="1" ref="Q99" ca="1">INDIRECT(""&amp;$E97 &amp; "!Az9")</f>
        <v>0</v>
      </c>
      <c r="R99" s="171"/>
    </row>
    <row r="100" spans="4:18" x14ac:dyDescent="0.2">
      <c r="D100" s="224"/>
      <c r="E100" s="212" t="str">
        <f>D17</f>
        <v>NocturneDance</v>
      </c>
      <c r="F100" s="84" t="str">
        <f t="array" aca="1" ref="F100" ca="1">INDIRECT(""&amp;$E100 &amp; "!AO5")</f>
        <v>High</v>
      </c>
      <c r="G100" s="17">
        <f t="array" aca="1" ref="G100" ca="1">INDIRECT(""&amp;$E100 &amp; "!AP5")</f>
        <v>-0.21613042902303747</v>
      </c>
      <c r="H100" s="166">
        <f t="array" aca="1" ref="H100" ca="1">INDIRECT(""&amp;$E100 &amp; "!AQ5")</f>
        <v>-0.25877460557601262</v>
      </c>
      <c r="I100" s="166">
        <f t="array" aca="1" ref="I100" ca="1">INDIRECT(""&amp;$E100 &amp; "!AR5")</f>
        <v>-0.45507605086242486</v>
      </c>
      <c r="J100" s="166">
        <f t="array" aca="1" ref="J100" ca="1">INDIRECT(""&amp;$E100 &amp; "!AS5")</f>
        <v>-0.45898491859088852</v>
      </c>
      <c r="K100" s="42">
        <f t="array" aca="1" ref="K100" ca="1">INDIRECT(""&amp;$E100 &amp; "!AT5")</f>
        <v>-0.20974646717446044</v>
      </c>
      <c r="L100" s="166">
        <f t="array" aca="1" ref="L100" ca="1">INDIRECT(""&amp;$E100 &amp; "!AU5")</f>
        <v>-0.24176383995905137</v>
      </c>
      <c r="M100" s="42">
        <f t="array" aca="1" ref="M100" ca="1">INDIRECT(""&amp;$E100 &amp; "!AV5")</f>
        <v>-0.21011075323269179</v>
      </c>
      <c r="N100" s="166">
        <f t="array" aca="1" ref="N100" ca="1">INDIRECT(""&amp;$E100 &amp; "!AW5")</f>
        <v>-0.24483504496759378</v>
      </c>
      <c r="O100" s="42">
        <f t="array" aca="1" ref="O100" ca="1">INDIRECT(""&amp;$E100 &amp; "!AX5")</f>
        <v>-0.28983991267276632</v>
      </c>
      <c r="P100" s="189">
        <f t="array" aca="1" ref="P100" ca="1">INDIRECT(""&amp;$E100 &amp; "!AY5")</f>
        <v>-0.34624349308949243</v>
      </c>
      <c r="Q100" s="124">
        <f t="array" aca="1" ref="Q100" ca="1">INDIRECT(""&amp;$E100 &amp; "!AZ5")</f>
        <v>0</v>
      </c>
      <c r="R100" s="206">
        <f t="array" aca="1" ref="R100" ca="1">INDIRECT(""&amp;$E100 &amp; "!BA5")</f>
        <v>0</v>
      </c>
    </row>
    <row r="101" spans="4:18" x14ac:dyDescent="0.2">
      <c r="D101" s="224"/>
      <c r="E101" s="178"/>
      <c r="F101" s="85" t="str">
        <f t="array" aca="1" ref="F101" ca="1">INDIRECT(""&amp;$E100 &amp; "!AO7")</f>
        <v>Med</v>
      </c>
      <c r="G101" s="17">
        <f t="array" aca="1" ref="G101" ca="1">INDIRECT(""&amp;$E100 &amp; "!AP7")</f>
        <v>-0.2659531755707194</v>
      </c>
      <c r="H101" s="164"/>
      <c r="I101" s="164"/>
      <c r="J101" s="164"/>
      <c r="K101" s="42">
        <f t="array" aca="1" ref="K101" ca="1">INDIRECT(""&amp;$E100 &amp; "!AT7")</f>
        <v>-0.25363208633063306</v>
      </c>
      <c r="L101" s="164"/>
      <c r="M101" s="42">
        <f t="array" aca="1" ref="M101" ca="1">INDIRECT(""&amp;$E100 &amp; "!AV7")</f>
        <v>-0.25605664708773446</v>
      </c>
      <c r="N101" s="164"/>
      <c r="O101" s="42">
        <f t="array" aca="1" ref="O101" ca="1">INDIRECT(""&amp;$E100 &amp; "!AX7")</f>
        <v>-0.3436788271365887</v>
      </c>
      <c r="P101" s="170"/>
      <c r="Q101" s="125">
        <f t="array" aca="1" ref="Q101" ca="1">INDIRECT(""&amp;$E100 &amp; "!AZ7")</f>
        <v>0</v>
      </c>
      <c r="R101" s="170"/>
    </row>
    <row r="102" spans="4:18" ht="17" customHeight="1" thickBot="1" x14ac:dyDescent="0.25">
      <c r="D102" s="224"/>
      <c r="E102" s="213"/>
      <c r="F102" s="86" t="str">
        <f t="array" aca="1" ref="F102" ca="1">INDIRECT(""&amp;$E100 &amp; "!AO9")</f>
        <v>Low</v>
      </c>
      <c r="G102" s="17">
        <f t="array" aca="1" ref="G102" ca="1">INDIRECT(""&amp;$E100 &amp; "!AP9")</f>
        <v>-0.31101815300277402</v>
      </c>
      <c r="H102" s="165"/>
      <c r="I102" s="165"/>
      <c r="J102" s="165"/>
      <c r="K102" s="42">
        <f t="array" aca="1" ref="K102" ca="1">INDIRECT(""&amp;$E100 &amp; "!AT9")</f>
        <v>-0.28482395520076453</v>
      </c>
      <c r="L102" s="165"/>
      <c r="M102" s="42">
        <f t="array" aca="1" ref="M102" ca="1">INDIRECT(""&amp;$E100 &amp; "!AV9")</f>
        <v>-0.29291809031738736</v>
      </c>
      <c r="N102" s="165"/>
      <c r="O102" s="42">
        <f t="array" aca="1" ref="O102" ca="1">INDIRECT(""&amp;$E100 &amp; "!Ax9")</f>
        <v>-0.39243373152990524</v>
      </c>
      <c r="P102" s="171"/>
      <c r="Q102" s="125">
        <f t="array" aca="1" ref="Q102" ca="1">INDIRECT(""&amp;$E100 &amp; "!Az9")</f>
        <v>0</v>
      </c>
      <c r="R102" s="171"/>
    </row>
    <row r="103" spans="4:18" x14ac:dyDescent="0.2">
      <c r="D103" s="224"/>
      <c r="E103" s="212" t="str">
        <f>D20</f>
        <v>PierSeaside</v>
      </c>
      <c r="F103" s="84" t="str">
        <f t="array" aca="1" ref="F103" ca="1">INDIRECT(""&amp;$E103 &amp; "!AO5")</f>
        <v>High</v>
      </c>
      <c r="G103" s="17">
        <f t="array" aca="1" ref="G103" ca="1">INDIRECT(""&amp;$E103 &amp; "!AP5")</f>
        <v>-0.20742246587361479</v>
      </c>
      <c r="H103" s="166">
        <f t="array" aca="1" ref="H103" ca="1">INDIRECT(""&amp;$E103 &amp; "!AQ5")</f>
        <v>-0.25057635526476285</v>
      </c>
      <c r="I103" s="166">
        <f t="array" aca="1" ref="I103" ca="1">INDIRECT(""&amp;$E103 &amp; "!AR5")</f>
        <v>-0.38265830052657734</v>
      </c>
      <c r="J103" s="166">
        <f t="array" aca="1" ref="J103" ca="1">INDIRECT(""&amp;$E103 &amp; "!AS5")</f>
        <v>-0.47075936116722772</v>
      </c>
      <c r="K103" s="42">
        <f t="array" aca="1" ref="K103" ca="1">INDIRECT(""&amp;$E103 &amp; "!AT5")</f>
        <v>-0.19807523536213523</v>
      </c>
      <c r="L103" s="166">
        <f t="array" aca="1" ref="L103" ca="1">INDIRECT(""&amp;$E103 &amp; "!AU5")</f>
        <v>-0.23267575538182883</v>
      </c>
      <c r="M103" s="42">
        <f t="array" aca="1" ref="M103" ca="1">INDIRECT(""&amp;$E103 &amp; "!AV5")</f>
        <v>-0.19950450169943024</v>
      </c>
      <c r="N103" s="166">
        <f t="array" aca="1" ref="N103" ca="1">INDIRECT(""&amp;$E103 &amp; "!AW5")</f>
        <v>-0.23515131685212998</v>
      </c>
      <c r="O103" s="42">
        <f t="array" aca="1" ref="O103" ca="1">INDIRECT(""&amp;$E103 &amp; "!AX5")</f>
        <v>-0.20370707671878685</v>
      </c>
      <c r="P103" s="189">
        <f t="array" aca="1" ref="P103" ca="1">INDIRECT(""&amp;$E103 &amp; "!AY5")</f>
        <v>-0.30274946923443902</v>
      </c>
      <c r="Q103" s="124">
        <f t="array" aca="1" ref="Q103" ca="1">INDIRECT(""&amp;$E103 &amp; "!AZ5")</f>
        <v>0</v>
      </c>
      <c r="R103" s="206">
        <f t="array" aca="1" ref="R103" ca="1">INDIRECT(""&amp;$E103 &amp; "!BA5")</f>
        <v>0</v>
      </c>
    </row>
    <row r="104" spans="4:18" x14ac:dyDescent="0.2">
      <c r="D104" s="224"/>
      <c r="E104" s="178"/>
      <c r="F104" s="85" t="str">
        <f t="array" aca="1" ref="F104" ca="1">INDIRECT(""&amp;$E103 &amp; "!AO7")</f>
        <v>Med</v>
      </c>
      <c r="G104" s="17">
        <f t="array" aca="1" ref="G104" ca="1">INDIRECT(""&amp;$E103 &amp; "!AP7")</f>
        <v>-0.23913102321623259</v>
      </c>
      <c r="H104" s="164"/>
      <c r="I104" s="164"/>
      <c r="J104" s="164"/>
      <c r="K104" s="42">
        <f t="array" aca="1" ref="K104" ca="1">INDIRECT(""&amp;$E103 &amp; "!AT7")</f>
        <v>-0.22357305868137856</v>
      </c>
      <c r="L104" s="164"/>
      <c r="M104" s="42">
        <f t="array" aca="1" ref="M104" ca="1">INDIRECT(""&amp;$E103 &amp; "!AV7")</f>
        <v>-0.2287984710931239</v>
      </c>
      <c r="N104" s="164"/>
      <c r="O104" s="42">
        <f t="array" aca="1" ref="O104" ca="1">INDIRECT(""&amp;$E103 &amp; "!AX7")</f>
        <v>-0.25791380178725842</v>
      </c>
      <c r="P104" s="170"/>
      <c r="Q104" s="125">
        <f t="array" aca="1" ref="Q104" ca="1">INDIRECT(""&amp;$E103 &amp; "!AZ7")</f>
        <v>0</v>
      </c>
      <c r="R104" s="170"/>
    </row>
    <row r="105" spans="4:18" ht="17" customHeight="1" thickBot="1" x14ac:dyDescent="0.25">
      <c r="D105" s="224"/>
      <c r="E105" s="213"/>
      <c r="F105" s="86" t="str">
        <f t="array" aca="1" ref="F105" ca="1">INDIRECT(""&amp;$E103 &amp; "!AO9")</f>
        <v>Low</v>
      </c>
      <c r="G105" s="17">
        <f t="array" aca="1" ref="G105" ca="1">INDIRECT(""&amp;$E103 &amp; "!AP9")</f>
        <v>-0.28101954035212284</v>
      </c>
      <c r="H105" s="165"/>
      <c r="I105" s="165"/>
      <c r="J105" s="165"/>
      <c r="K105" s="42">
        <f t="array" aca="1" ref="K105" ca="1">INDIRECT(""&amp;$E103 &amp; "!AT9")</f>
        <v>-0.26850036138848477</v>
      </c>
      <c r="L105" s="165"/>
      <c r="M105" s="42">
        <f t="array" aca="1" ref="M105" ca="1">INDIRECT(""&amp;$E103 &amp; "!AV9")</f>
        <v>-0.26979617481196461</v>
      </c>
      <c r="N105" s="165"/>
      <c r="O105" s="42">
        <f t="array" aca="1" ref="O105" ca="1">INDIRECT(""&amp;$E103 &amp; "!Ax9")</f>
        <v>-0.32934775794915383</v>
      </c>
      <c r="P105" s="171"/>
      <c r="Q105" s="125">
        <f t="array" aca="1" ref="Q105" ca="1">INDIRECT(""&amp;$E103 &amp; "!Az9")</f>
        <v>0</v>
      </c>
      <c r="R105" s="171"/>
    </row>
    <row r="106" spans="4:18" x14ac:dyDescent="0.2">
      <c r="D106" s="224"/>
      <c r="E106" s="212" t="str">
        <f>D23</f>
        <v>Tango</v>
      </c>
      <c r="F106" s="84" t="str">
        <f t="array" aca="1" ref="F106" ca="1">INDIRECT(""&amp;$E106 &amp; "!AO5")</f>
        <v>High</v>
      </c>
      <c r="G106" s="17">
        <f t="array" aca="1" ref="G106" ca="1">INDIRECT(""&amp;$E106 &amp; "!AP5")</f>
        <v>-0.29482137017351806</v>
      </c>
      <c r="H106" s="166">
        <f t="array" aca="1" ref="H106" ca="1">INDIRECT(""&amp;$E106 &amp; "!AQ5")</f>
        <v>-0.32756522812275168</v>
      </c>
      <c r="I106" s="166">
        <f t="array" aca="1" ref="I106" ca="1">INDIRECT(""&amp;$E106 &amp; "!AR5")</f>
        <v>-0.40574787479278773</v>
      </c>
      <c r="J106" s="166">
        <f t="array" aca="1" ref="J106" ca="1">INDIRECT(""&amp;$E106 &amp; "!AS5")</f>
        <v>-0.36308671404769255</v>
      </c>
      <c r="K106" s="42">
        <f t="array" aca="1" ref="K106" ca="1">INDIRECT(""&amp;$E106 &amp; "!AT5")</f>
        <v>-0.27122320099622299</v>
      </c>
      <c r="L106" s="166">
        <f t="array" aca="1" ref="L106" ca="1">INDIRECT(""&amp;$E106 &amp; "!AU5")</f>
        <v>-0.29210357148143828</v>
      </c>
      <c r="M106" s="42">
        <f t="array" aca="1" ref="M106" ca="1">INDIRECT(""&amp;$E106 &amp; "!AV5")</f>
        <v>-0.28445884232582108</v>
      </c>
      <c r="N106" s="166">
        <f t="array" aca="1" ref="N106" ca="1">INDIRECT(""&amp;$E106 &amp; "!AW5")</f>
        <v>-0.31571996797260238</v>
      </c>
      <c r="O106" s="42">
        <f t="array" aca="1" ref="O106" ca="1">INDIRECT(""&amp;$E106 &amp; "!AX5")</f>
        <v>-0.36693543235907178</v>
      </c>
      <c r="P106" s="189">
        <f t="array" aca="1" ref="P106" ca="1">INDIRECT(""&amp;$E106 &amp; "!AY5")</f>
        <v>-0.40378074555076771</v>
      </c>
      <c r="Q106" s="124">
        <f t="array" aca="1" ref="Q106" ca="1">INDIRECT(""&amp;$E106 &amp; "!AZ5")</f>
        <v>0</v>
      </c>
      <c r="R106" s="206">
        <f t="array" aca="1" ref="R106" ca="1">INDIRECT(""&amp;$E106 &amp; "!BA5")</f>
        <v>0</v>
      </c>
    </row>
    <row r="107" spans="4:18" x14ac:dyDescent="0.2">
      <c r="D107" s="224"/>
      <c r="E107" s="178"/>
      <c r="F107" s="85" t="str">
        <f t="array" aca="1" ref="F107" ca="1">INDIRECT(""&amp;$E106 &amp; "!AO7")</f>
        <v>Med</v>
      </c>
      <c r="G107" s="17">
        <f t="array" aca="1" ref="G107" ca="1">INDIRECT(""&amp;$E106 &amp; "!AP7")</f>
        <v>-0.32278690971992863</v>
      </c>
      <c r="H107" s="164"/>
      <c r="I107" s="164"/>
      <c r="J107" s="164"/>
      <c r="K107" s="42">
        <f t="array" aca="1" ref="K107" ca="1">INDIRECT(""&amp;$E106 &amp; "!AT7")</f>
        <v>-0.29182918340279773</v>
      </c>
      <c r="L107" s="164"/>
      <c r="M107" s="42">
        <f t="array" aca="1" ref="M107" ca="1">INDIRECT(""&amp;$E106 &amp; "!AV7")</f>
        <v>-0.31236036843180504</v>
      </c>
      <c r="N107" s="164"/>
      <c r="O107" s="42">
        <f t="array" aca="1" ref="O107" ca="1">INDIRECT(""&amp;$E106 &amp; "!AX7")</f>
        <v>-0.39200234982123794</v>
      </c>
      <c r="P107" s="170"/>
      <c r="Q107" s="125">
        <f t="array" aca="1" ref="Q107" ca="1">INDIRECT(""&amp;$E106 &amp; "!AZ7")</f>
        <v>0</v>
      </c>
      <c r="R107" s="170"/>
    </row>
    <row r="108" spans="4:18" ht="17" customHeight="1" thickBot="1" x14ac:dyDescent="0.25">
      <c r="D108" s="224"/>
      <c r="E108" s="213"/>
      <c r="F108" s="86" t="str">
        <f t="array" aca="1" ref="F108" ca="1">INDIRECT(""&amp;$E106 &amp; "!AO9")</f>
        <v>Low</v>
      </c>
      <c r="G108" s="17">
        <f t="array" aca="1" ref="G108" ca="1">INDIRECT(""&amp;$E106 &amp; "!AP9")</f>
        <v>-0.34288820177162005</v>
      </c>
      <c r="H108" s="165"/>
      <c r="I108" s="165"/>
      <c r="J108" s="165"/>
      <c r="K108" s="42">
        <f t="array" aca="1" ref="K108" ca="1">INDIRECT(""&amp;$E106 &amp; "!AT9")</f>
        <v>-0.31038064688591638</v>
      </c>
      <c r="L108" s="165"/>
      <c r="M108" s="42">
        <f t="array" aca="1" ref="M108" ca="1">INDIRECT(""&amp;$E106 &amp; "!AV9")</f>
        <v>-0.33515785167821932</v>
      </c>
      <c r="N108" s="165"/>
      <c r="O108" s="42">
        <f t="array" aca="1" ref="O108" ca="1">INDIRECT(""&amp;$E106 &amp; "!Ax9")</f>
        <v>-0.42301981706971326</v>
      </c>
      <c r="P108" s="171"/>
      <c r="Q108" s="125">
        <f t="array" aca="1" ref="Q108" ca="1">INDIRECT(""&amp;$E106 &amp; "!Az9")</f>
        <v>0</v>
      </c>
      <c r="R108" s="171"/>
    </row>
    <row r="109" spans="4:18" x14ac:dyDescent="0.2">
      <c r="D109" s="224"/>
      <c r="E109" s="216" t="str">
        <f>D26</f>
        <v>Timelapse</v>
      </c>
      <c r="F109" s="84" t="str">
        <f t="array" aca="1" ref="F109" ca="1">INDIRECT(""&amp;$E109 &amp; "!AO5")</f>
        <v>High</v>
      </c>
      <c r="G109" s="17">
        <f t="array" aca="1" ref="G109" ca="1">INDIRECT(""&amp;$E109 &amp; "!AP5")</f>
        <v>-0.23859533268424393</v>
      </c>
      <c r="H109" s="166">
        <f t="array" aca="1" ref="H109" ca="1">INDIRECT(""&amp;$E109 &amp; "!AQ5")</f>
        <v>-0.26781241954208612</v>
      </c>
      <c r="I109" s="166">
        <f t="array" aca="1" ref="I109" ca="1">INDIRECT(""&amp;$E109 &amp; "!AR5")</f>
        <v>-0.51130823074298082</v>
      </c>
      <c r="J109" s="166">
        <f t="array" aca="1" ref="J109" ca="1">INDIRECT(""&amp;$E109 &amp; "!AS5")</f>
        <v>-0.49090279498978662</v>
      </c>
      <c r="K109" s="42">
        <f t="array" aca="1" ref="K109" ca="1">INDIRECT(""&amp;$E109 &amp; "!AT5")</f>
        <v>-0.22724595095531452</v>
      </c>
      <c r="L109" s="166">
        <f t="array" aca="1" ref="L109" ca="1">INDIRECT(""&amp;$E109 &amp; "!AU5")</f>
        <v>-0.24709674691674266</v>
      </c>
      <c r="M109" s="42">
        <f t="array" aca="1" ref="M109" ca="1">INDIRECT(""&amp;$E109 &amp; "!AV5")</f>
        <v>-0.22442534840763362</v>
      </c>
      <c r="N109" s="166">
        <f t="array" aca="1" ref="N109" ca="1">INDIRECT(""&amp;$E109 &amp; "!AW5")</f>
        <v>-0.24033570681757754</v>
      </c>
      <c r="O109" s="42">
        <f t="array" aca="1" ref="O109" ca="1">INDIRECT(""&amp;$E109 &amp; "!AX5")</f>
        <v>-0.22700929124531344</v>
      </c>
      <c r="P109" s="189">
        <f t="array" aca="1" ref="P109" ca="1">INDIRECT(""&amp;$E109 &amp; "!AY5")</f>
        <v>-0.26429091899771706</v>
      </c>
      <c r="Q109" s="124">
        <f t="array" aca="1" ref="Q109" ca="1">INDIRECT(""&amp;$E109 &amp; "!AZ5")</f>
        <v>0</v>
      </c>
      <c r="R109" s="206">
        <f t="array" aca="1" ref="R109" ca="1">INDIRECT(""&amp;$E109 &amp; "!BA5")</f>
        <v>0</v>
      </c>
    </row>
    <row r="110" spans="4:18" x14ac:dyDescent="0.2">
      <c r="D110" s="224"/>
      <c r="E110" s="178"/>
      <c r="F110" s="85" t="str">
        <f t="array" aca="1" ref="F110" ca="1">INDIRECT(""&amp;$E109 &amp; "!AO7")</f>
        <v>Med</v>
      </c>
      <c r="G110" s="17">
        <f t="array" aca="1" ref="G110" ca="1">INDIRECT(""&amp;$E109 &amp; "!AP7")</f>
        <v>-0.26618525797429782</v>
      </c>
      <c r="H110" s="164"/>
      <c r="I110" s="164"/>
      <c r="J110" s="164"/>
      <c r="K110" s="42">
        <f t="array" aca="1" ref="K110" ca="1">INDIRECT(""&amp;$E109 &amp; "!AT7")</f>
        <v>-0.25059992815206411</v>
      </c>
      <c r="L110" s="164"/>
      <c r="M110" s="42">
        <f t="array" aca="1" ref="M110" ca="1">INDIRECT(""&amp;$E109 &amp; "!AV7")</f>
        <v>-0.2457523282562003</v>
      </c>
      <c r="N110" s="164"/>
      <c r="O110" s="42">
        <f t="array" aca="1" ref="O110" ca="1">INDIRECT(""&amp;$E109 &amp; "!AX7")</f>
        <v>-0.25376484276591127</v>
      </c>
      <c r="P110" s="170"/>
      <c r="Q110" s="125">
        <f t="array" aca="1" ref="Q110" ca="1">INDIRECT(""&amp;$E109 &amp; "!AZ7")</f>
        <v>0</v>
      </c>
      <c r="R110" s="170"/>
    </row>
    <row r="111" spans="4:18" ht="17" customHeight="1" thickBot="1" x14ac:dyDescent="0.25">
      <c r="D111" s="224"/>
      <c r="E111" s="178"/>
      <c r="F111" s="105" t="str">
        <f t="array" aca="1" ref="F111" ca="1">INDIRECT(""&amp;$E109 &amp; "!AO9")</f>
        <v>Low</v>
      </c>
      <c r="G111" s="49">
        <f t="array" aca="1" ref="G111" ca="1">INDIRECT(""&amp;$E109 &amp; "!AP9")</f>
        <v>-0.2920850607375387</v>
      </c>
      <c r="H111" s="165"/>
      <c r="I111" s="165"/>
      <c r="J111" s="165"/>
      <c r="K111" s="101">
        <f t="array" aca="1" ref="K111" ca="1">INDIRECT(""&amp;$E109 &amp; "!AT9")</f>
        <v>-0.26891137476653726</v>
      </c>
      <c r="L111" s="165"/>
      <c r="M111" s="101">
        <f t="array" aca="1" ref="M111" ca="1">INDIRECT(""&amp;$E109 &amp; "!AV9")</f>
        <v>-0.2587605957443132</v>
      </c>
      <c r="N111" s="165"/>
      <c r="O111" s="101">
        <f t="array" aca="1" ref="O111" ca="1">INDIRECT(""&amp;$E109 &amp; "!Ax9")</f>
        <v>-0.27777325721881718</v>
      </c>
      <c r="P111" s="171"/>
      <c r="Q111" s="125">
        <f t="array" aca="1" ref="Q111" ca="1">INDIRECT(""&amp;$E109 &amp; "!Az9")</f>
        <v>0</v>
      </c>
      <c r="R111" s="171"/>
    </row>
    <row r="112" spans="4:18" x14ac:dyDescent="0.2">
      <c r="D112" s="224"/>
      <c r="E112" s="212" t="s">
        <v>72</v>
      </c>
      <c r="F112" s="84" t="s">
        <v>13</v>
      </c>
      <c r="G112" s="44">
        <f ca="1">AVERAGE(G88,G91,G94,G97,G100,G103,G106,G109)</f>
        <v>-0.25138442800059319</v>
      </c>
      <c r="H112" s="172">
        <f ca="1">AVERAGE(H88:H111)</f>
        <v>-0.28961947238941571</v>
      </c>
      <c r="I112" s="172">
        <f ca="1">AVERAGE(I88:I111)</f>
        <v>-0.39307477082082537</v>
      </c>
      <c r="J112" s="172">
        <f ca="1">AVERAGE(J88:J111)</f>
        <v>-0.39992556836041182</v>
      </c>
      <c r="K112" s="56">
        <f ca="1">AVERAGE(K88,K91,K94,K97,K100,K103,K106,K109)</f>
        <v>-0.23348712483272227</v>
      </c>
      <c r="L112" s="172">
        <f ca="1">AVERAGE(L88:L111)</f>
        <v>-0.26248072202286538</v>
      </c>
      <c r="M112" s="56">
        <f ca="1">AVERAGE(M88,M91,M94,M97,M100,M103,M106,M109)</f>
        <v>-0.24382983657160667</v>
      </c>
      <c r="N112" s="172">
        <f ca="1">AVERAGE(N88:N111)</f>
        <v>-0.27718273865890231</v>
      </c>
      <c r="O112" s="56">
        <f ca="1">AVERAGE(O88,O91,O94,O97,O100,O103,O106,O109)</f>
        <v>-0.29809909934692608</v>
      </c>
      <c r="P112" s="188">
        <f ca="1">AVERAGE(P88:P111)</f>
        <v>-0.35166730748112529</v>
      </c>
      <c r="Q112" s="120">
        <f ca="1">SUM(Q88,Q91,Q94,Q97,Q100,Q103,Q106,Q109)</f>
        <v>0</v>
      </c>
      <c r="R112" s="190">
        <f ca="1">SUM(R88:R111)</f>
        <v>0</v>
      </c>
    </row>
    <row r="113" spans="4:18" x14ac:dyDescent="0.2">
      <c r="D113" s="224"/>
      <c r="E113" s="178"/>
      <c r="F113" s="85" t="s">
        <v>14</v>
      </c>
      <c r="G113" s="17">
        <f ca="1">AVERAGE(G89,G92,G95,G98,G101,G104,G107,G110)</f>
        <v>-0.28597455673221883</v>
      </c>
      <c r="H113" s="164"/>
      <c r="I113" s="164"/>
      <c r="J113" s="164"/>
      <c r="K113" s="42">
        <f ca="1">AVERAGE(K89,K92,K95,K98,K101,K104,K107,K110)</f>
        <v>-0.2629037776143186</v>
      </c>
      <c r="L113" s="164"/>
      <c r="M113" s="42">
        <f ca="1">AVERAGE(M89,M92,M95,M98,M101,M104,M107,M110)</f>
        <v>-0.27662976525047017</v>
      </c>
      <c r="N113" s="164"/>
      <c r="O113" s="42">
        <f ca="1">AVERAGE(O89,O92,O95,O98,O101,O104,O107,O110)</f>
        <v>-0.32993600196236234</v>
      </c>
      <c r="P113" s="170"/>
      <c r="Q113" s="121">
        <f ca="1">SUM(Q89,Q92,Q95,Q98,Q101,Q104,Q107,Q110)</f>
        <v>0</v>
      </c>
      <c r="R113" s="170"/>
    </row>
    <row r="114" spans="4:18" ht="17" customHeight="1" thickBot="1" x14ac:dyDescent="0.25">
      <c r="D114" s="225"/>
      <c r="E114" s="213"/>
      <c r="F114" s="86" t="s">
        <v>15</v>
      </c>
      <c r="G114" s="47">
        <f ca="1">AVERAGE(G90,G93,G96,G99,G102,G105,G108,G111)</f>
        <v>-0.31773847120936732</v>
      </c>
      <c r="H114" s="165"/>
      <c r="I114" s="165"/>
      <c r="J114" s="165"/>
      <c r="K114" s="57">
        <f ca="1">AVERAGE(K90,K93,K96,K99,K102,K105,K108,K111)</f>
        <v>-0.29135416397273317</v>
      </c>
      <c r="L114" s="165"/>
      <c r="M114" s="57">
        <f ca="1">AVERAGE(M90,M93,M96,M99,M102,M105,M108,M111)</f>
        <v>-0.30599057012033493</v>
      </c>
      <c r="N114" s="165"/>
      <c r="O114" s="57">
        <f ca="1">AVERAGE(O90,O93,O96,O99,O102,O105,O108,O111)</f>
        <v>-0.37170009633941709</v>
      </c>
      <c r="P114" s="171"/>
      <c r="Q114" s="122">
        <f ca="1">SUM(Q90,Q93,Q96,Q99,Q102,Q105,Q108,Q111)</f>
        <v>0</v>
      </c>
      <c r="R114" s="171"/>
    </row>
    <row r="115" spans="4:18" ht="17" customHeight="1" thickBot="1" x14ac:dyDescent="0.25">
      <c r="D115" s="88"/>
      <c r="E115" s="89"/>
      <c r="F115" s="112"/>
      <c r="G115" s="102"/>
      <c r="H115" s="83"/>
      <c r="I115" s="83"/>
      <c r="J115" s="83"/>
      <c r="K115" s="100"/>
      <c r="L115" s="83"/>
      <c r="M115" s="100"/>
      <c r="N115" s="83"/>
      <c r="O115" s="100"/>
      <c r="P115" s="113"/>
    </row>
    <row r="116" spans="4:18" x14ac:dyDescent="0.2">
      <c r="D116" s="223" t="str">
        <f>BoxingPractice!A11</f>
        <v>2560x1440</v>
      </c>
      <c r="E116" s="212" t="str">
        <f>E88</f>
        <v>BoxingPractice</v>
      </c>
      <c r="F116" s="84" t="str">
        <f t="array" aca="1" ref="F116" ca="1">INDIRECT(""&amp;$E116 &amp; "!AO11")</f>
        <v>High</v>
      </c>
      <c r="G116" s="44">
        <f t="array" aca="1" ref="G116" ca="1">INDIRECT(""&amp;$E116 &amp; "!AP11")</f>
        <v>-0.24679055665217364</v>
      </c>
      <c r="H116" s="172">
        <f t="array" aca="1" ref="H116" ca="1">INDIRECT(""&amp;$E116 &amp; "!AQ11")</f>
        <v>-0.28206296158668465</v>
      </c>
      <c r="I116" s="172">
        <f t="array" aca="1" ref="I116" ca="1">INDIRECT(""&amp;$E116 &amp; "!AR11")</f>
        <v>-0.32673525710797235</v>
      </c>
      <c r="J116" s="172">
        <f t="array" aca="1" ref="J116" ca="1">INDIRECT(""&amp;$E116 &amp; "!AS11")</f>
        <v>-0.42971019060318161</v>
      </c>
      <c r="K116" s="56">
        <f t="array" aca="1" ref="K116" ca="1">INDIRECT(""&amp;$E116 &amp; "!AT11")</f>
        <v>-0.21953853267861956</v>
      </c>
      <c r="L116" s="172">
        <f t="array" aca="1" ref="L116" ca="1">INDIRECT(""&amp;$E116 &amp; "!AU11")</f>
        <v>-0.2439428378554801</v>
      </c>
      <c r="M116" s="56">
        <f t="array" aca="1" ref="M116" ca="1">INDIRECT(""&amp;$E116 &amp; "!AV11")</f>
        <v>-0.2291829775867138</v>
      </c>
      <c r="N116" s="172">
        <f t="array" aca="1" ref="N116" ca="1">INDIRECT(""&amp;$E116 &amp; "!AW11")</f>
        <v>-0.26304685200140709</v>
      </c>
      <c r="O116" s="56">
        <f t="array" aca="1" ref="O116" ca="1">INDIRECT(""&amp;$E116 &amp; "!AX11")</f>
        <v>-0.25086363957295887</v>
      </c>
      <c r="P116" s="189">
        <f t="array" aca="1" ref="P116" ca="1">INDIRECT(""&amp;$E116 &amp; "!AY11")</f>
        <v>-0.32226792199277787</v>
      </c>
      <c r="Q116" s="120">
        <f t="array" aca="1" ref="Q116" ca="1">INDIRECT(""&amp;$E116 &amp; "!AZ11")</f>
        <v>0</v>
      </c>
      <c r="R116" s="169">
        <f t="array" aca="1" ref="R116" ca="1">INDIRECT(""&amp;$E116 &amp; "!BA11")</f>
        <v>0</v>
      </c>
    </row>
    <row r="117" spans="4:18" x14ac:dyDescent="0.2">
      <c r="D117" s="224"/>
      <c r="E117" s="178"/>
      <c r="F117" s="85" t="str">
        <f t="array" aca="1" ref="F117" ca="1">INDIRECT(""&amp;$E116 &amp; "!AO13")</f>
        <v>Med</v>
      </c>
      <c r="G117" s="17">
        <f t="array" aca="1" ref="G117" ca="1">INDIRECT(""&amp;$E116 &amp; "!AP13")</f>
        <v>-0.26870758250397075</v>
      </c>
      <c r="H117" s="164"/>
      <c r="I117" s="164"/>
      <c r="J117" s="164"/>
      <c r="K117" s="42">
        <f t="array" aca="1" ref="K117" ca="1">INDIRECT(""&amp;$E116 &amp; "!AT13")</f>
        <v>-0.23701703220251469</v>
      </c>
      <c r="L117" s="164"/>
      <c r="M117" s="42">
        <f t="array" aca="1" ref="M117" ca="1">INDIRECT(""&amp;$E116 &amp; "!AV13")</f>
        <v>-0.25121779056503113</v>
      </c>
      <c r="N117" s="164"/>
      <c r="O117" s="42">
        <f t="array" aca="1" ref="O117" ca="1">INDIRECT(""&amp;$E116 &amp; "!AX13")</f>
        <v>-0.29544034182926482</v>
      </c>
      <c r="P117" s="170"/>
      <c r="Q117" s="121">
        <f t="array" aca="1" ref="Q117" ca="1">INDIRECT(""&amp;$E116 &amp; "!AZ13")</f>
        <v>0</v>
      </c>
      <c r="R117" s="170"/>
    </row>
    <row r="118" spans="4:18" ht="17" customHeight="1" thickBot="1" x14ac:dyDescent="0.25">
      <c r="D118" s="224"/>
      <c r="E118" s="213"/>
      <c r="F118" s="86" t="str">
        <f t="array" aca="1" ref="F118" ca="1">INDIRECT(""&amp;$E116 &amp; "!AO15")</f>
        <v>Low</v>
      </c>
      <c r="G118" s="17">
        <f t="array" aca="1" ref="G118" ca="1">INDIRECT(""&amp;$E116 &amp; "!AP15")</f>
        <v>-0.29754287002254742</v>
      </c>
      <c r="H118" s="165"/>
      <c r="I118" s="165"/>
      <c r="J118" s="165"/>
      <c r="K118" s="42">
        <f t="array" aca="1" ref="K118" ca="1">INDIRECT(""&amp;$E116 &amp; "!AT15")</f>
        <v>-0.25988700712440804</v>
      </c>
      <c r="L118" s="165"/>
      <c r="M118" s="42">
        <f t="array" aca="1" ref="M118" ca="1">INDIRECT(""&amp;$E116 &amp; "!AV15")</f>
        <v>-0.27969294639354969</v>
      </c>
      <c r="N118" s="165"/>
      <c r="O118" s="42">
        <f t="array" aca="1" ref="O118" ca="1">INDIRECT(""&amp;$E116 &amp; "!Ax15")</f>
        <v>-0.3469204168627904</v>
      </c>
      <c r="P118" s="171"/>
      <c r="Q118" s="121">
        <f t="array" aca="1" ref="Q118" ca="1">INDIRECT(""&amp;$E116 &amp; "!Az15")</f>
        <v>0</v>
      </c>
      <c r="R118" s="171"/>
    </row>
    <row r="119" spans="4:18" x14ac:dyDescent="0.2">
      <c r="D119" s="224"/>
      <c r="E119" s="212" t="str">
        <f>E91</f>
        <v>CrossWalk</v>
      </c>
      <c r="F119" s="84" t="str">
        <f t="array" aca="1" ref="F119" ca="1">INDIRECT(""&amp;$E119 &amp; "!AO11")</f>
        <v>High</v>
      </c>
      <c r="G119" s="17">
        <f t="array" aca="1" ref="G119" ca="1">INDIRECT(""&amp;$E119 &amp; "!AP11")</f>
        <v>-0.27867508120947304</v>
      </c>
      <c r="H119" s="166">
        <f t="array" aca="1" ref="H119" ca="1">INDIRECT(""&amp;$E119 &amp; "!AQ11")</f>
        <v>-0.31604279495974574</v>
      </c>
      <c r="I119" s="166">
        <f t="array" aca="1" ref="I119" ca="1">INDIRECT(""&amp;$E119 &amp; "!AR11")</f>
        <v>-0.37420491744026207</v>
      </c>
      <c r="J119" s="166">
        <f t="array" aca="1" ref="J119" ca="1">INDIRECT(""&amp;$E119 &amp; "!AS11")</f>
        <v>-0.35142470150697924</v>
      </c>
      <c r="K119" s="42">
        <f t="array" aca="1" ref="K119" ca="1">INDIRECT(""&amp;$E119 &amp; "!AT11")</f>
        <v>-0.25651897103109533</v>
      </c>
      <c r="L119" s="166">
        <f t="array" aca="1" ref="L119" ca="1">INDIRECT(""&amp;$E119 &amp; "!AU11")</f>
        <v>-0.2896729104204403</v>
      </c>
      <c r="M119" s="42">
        <f t="array" aca="1" ref="M119" ca="1">INDIRECT(""&amp;$E119 &amp; "!AV11")</f>
        <v>-0.27645942766713827</v>
      </c>
      <c r="N119" s="166">
        <f t="array" aca="1" ref="N119" ca="1">INDIRECT(""&amp;$E119 &amp; "!AW11")</f>
        <v>-0.31692812885963217</v>
      </c>
      <c r="O119" s="42">
        <f t="array" aca="1" ref="O119" ca="1">INDIRECT(""&amp;$E119 &amp; "!AX11")</f>
        <v>-0.31952085065086822</v>
      </c>
      <c r="P119" s="189">
        <f t="array" aca="1" ref="P119" ca="1">INDIRECT(""&amp;$E119 &amp; "!AY11")</f>
        <v>-0.37439155595467577</v>
      </c>
      <c r="Q119" s="120">
        <f t="array" aca="1" ref="Q119" ca="1">INDIRECT(""&amp;$E119 &amp; "!AZ11")</f>
        <v>0</v>
      </c>
      <c r="R119" s="169">
        <f t="array" aca="1" ref="R119" ca="1">INDIRECT(""&amp;$E119 &amp; "!BA11")</f>
        <v>0</v>
      </c>
    </row>
    <row r="120" spans="4:18" x14ac:dyDescent="0.2">
      <c r="D120" s="224"/>
      <c r="E120" s="178"/>
      <c r="F120" s="85" t="str">
        <f t="array" aca="1" ref="F120" ca="1">INDIRECT(""&amp;$E119 &amp; "!AO13")</f>
        <v>Med</v>
      </c>
      <c r="G120" s="17">
        <f t="array" aca="1" ref="G120" ca="1">INDIRECT(""&amp;$E119 &amp; "!AP13")</f>
        <v>-0.30469861860857939</v>
      </c>
      <c r="H120" s="164"/>
      <c r="I120" s="164"/>
      <c r="J120" s="164"/>
      <c r="K120" s="42">
        <f t="array" aca="1" ref="K120" ca="1">INDIRECT(""&amp;$E119 &amp; "!AT13")</f>
        <v>-0.28392613683149748</v>
      </c>
      <c r="L120" s="164"/>
      <c r="M120" s="42">
        <f t="array" aca="1" ref="M120" ca="1">INDIRECT(""&amp;$E119 &amp; "!AV13")</f>
        <v>-0.306435937945853</v>
      </c>
      <c r="N120" s="164"/>
      <c r="O120" s="42">
        <f t="array" aca="1" ref="O120" ca="1">INDIRECT(""&amp;$E119 &amp; "!AX13")</f>
        <v>-0.35757868226681522</v>
      </c>
      <c r="P120" s="170"/>
      <c r="Q120" s="121">
        <f t="array" aca="1" ref="Q120" ca="1">INDIRECT(""&amp;$E119 &amp; "!AZ13")</f>
        <v>0</v>
      </c>
      <c r="R120" s="170"/>
    </row>
    <row r="121" spans="4:18" ht="17" customHeight="1" thickBot="1" x14ac:dyDescent="0.25">
      <c r="D121" s="224"/>
      <c r="E121" s="213"/>
      <c r="F121" s="86" t="str">
        <f t="array" aca="1" ref="F121" ca="1">INDIRECT(""&amp;$E119 &amp; "!AO15")</f>
        <v>Low</v>
      </c>
      <c r="G121" s="17">
        <f t="array" aca="1" ref="G121" ca="1">INDIRECT(""&amp;$E119 &amp; "!AP15")</f>
        <v>-0.33347335781294718</v>
      </c>
      <c r="H121" s="165"/>
      <c r="I121" s="165"/>
      <c r="J121" s="165"/>
      <c r="K121" s="42">
        <f t="array" aca="1" ref="K121" ca="1">INDIRECT(""&amp;$E119 &amp; "!AT15")</f>
        <v>-0.31976673938910571</v>
      </c>
      <c r="L121" s="165"/>
      <c r="M121" s="42">
        <f t="array" aca="1" ref="M121" ca="1">INDIRECT(""&amp;$E119 &amp; "!AV15")</f>
        <v>-0.34201400234373769</v>
      </c>
      <c r="N121" s="165"/>
      <c r="O121" s="42">
        <f t="array" aca="1" ref="O121" ca="1">INDIRECT(""&amp;$E119 &amp; "!Ax15")</f>
        <v>-0.40414026079061627</v>
      </c>
      <c r="P121" s="171"/>
      <c r="Q121" s="121">
        <f t="array" aca="1" ref="Q121" ca="1">INDIRECT(""&amp;$E119 &amp; "!Az15")</f>
        <v>0</v>
      </c>
      <c r="R121" s="171"/>
    </row>
    <row r="122" spans="4:18" x14ac:dyDescent="0.2">
      <c r="D122" s="224"/>
      <c r="E122" s="212" t="str">
        <f>E94</f>
        <v>FoodMarket2</v>
      </c>
      <c r="F122" s="84" t="str">
        <f t="array" aca="1" ref="F122" ca="1">INDIRECT(""&amp;$E122 &amp; "!AO11")</f>
        <v>High</v>
      </c>
      <c r="G122" s="17">
        <f t="array" aca="1" ref="G122" ca="1">INDIRECT(""&amp;$E122 &amp; "!AP11")</f>
        <v>-0.2759218734502622</v>
      </c>
      <c r="H122" s="166">
        <f t="array" aca="1" ref="H122" ca="1">INDIRECT(""&amp;$E122 &amp; "!AQ11")</f>
        <v>-0.31352796528681925</v>
      </c>
      <c r="I122" s="166">
        <f t="array" aca="1" ref="I122" ca="1">INDIRECT(""&amp;$E122 &amp; "!AR11")</f>
        <v>-0.41944702485011309</v>
      </c>
      <c r="J122" s="166">
        <f t="array" aca="1" ref="J122" ca="1">INDIRECT(""&amp;$E122 &amp; "!AS11")</f>
        <v>-0.35173817572072263</v>
      </c>
      <c r="K122" s="42">
        <f t="array" aca="1" ref="K122" ca="1">INDIRECT(""&amp;$E122 &amp; "!AT11")</f>
        <v>-0.25425239931480936</v>
      </c>
      <c r="L122" s="166">
        <f t="array" aca="1" ref="L122" ca="1">INDIRECT(""&amp;$E122 &amp; "!AU11")</f>
        <v>-0.28851495396924487</v>
      </c>
      <c r="M122" s="42">
        <f t="array" aca="1" ref="M122" ca="1">INDIRECT(""&amp;$E122 &amp; "!AV11")</f>
        <v>-0.26937145615516089</v>
      </c>
      <c r="N122" s="166">
        <f t="array" aca="1" ref="N122" ca="1">INDIRECT(""&amp;$E122 &amp; "!AW11")</f>
        <v>-0.3041839496332015</v>
      </c>
      <c r="O122" s="42">
        <f t="array" aca="1" ref="O122" ca="1">INDIRECT(""&amp;$E122 &amp; "!AX11")</f>
        <v>-0.31684245426544211</v>
      </c>
      <c r="P122" s="189">
        <f t="array" aca="1" ref="P122" ca="1">INDIRECT(""&amp;$E122 &amp; "!AY11")</f>
        <v>-0.38907814826246157</v>
      </c>
      <c r="Q122" s="120">
        <f t="array" aca="1" ref="Q122" ca="1">INDIRECT(""&amp;$E122 &amp; "!AZ11")</f>
        <v>0</v>
      </c>
      <c r="R122" s="169">
        <f t="array" aca="1" ref="R122" ca="1">INDIRECT(""&amp;$E122 &amp; "!BA11")</f>
        <v>0</v>
      </c>
    </row>
    <row r="123" spans="4:18" x14ac:dyDescent="0.2">
      <c r="D123" s="224"/>
      <c r="E123" s="178"/>
      <c r="F123" s="85" t="str">
        <f t="array" aca="1" ref="F123" ca="1">INDIRECT(""&amp;$E122 &amp; "!AO13")</f>
        <v>Med</v>
      </c>
      <c r="G123" s="17">
        <f t="array" aca="1" ref="G123" ca="1">INDIRECT(""&amp;$E122 &amp; "!AP13")</f>
        <v>-0.30591039211778703</v>
      </c>
      <c r="H123" s="164"/>
      <c r="I123" s="164"/>
      <c r="J123" s="164"/>
      <c r="K123" s="42">
        <f t="array" aca="1" ref="K123" ca="1">INDIRECT(""&amp;$E122 &amp; "!AT13")</f>
        <v>-0.28513511095334487</v>
      </c>
      <c r="L123" s="164"/>
      <c r="M123" s="42">
        <f t="array" aca="1" ref="M123" ca="1">INDIRECT(""&amp;$E122 &amp; "!AV13")</f>
        <v>-0.30003214834741565</v>
      </c>
      <c r="N123" s="164"/>
      <c r="O123" s="42">
        <f t="array" aca="1" ref="O123" ca="1">INDIRECT(""&amp;$E122 &amp; "!AX13")</f>
        <v>-0.34992562672489236</v>
      </c>
      <c r="P123" s="170"/>
      <c r="Q123" s="121">
        <f t="array" aca="1" ref="Q123" ca="1">INDIRECT(""&amp;$E122 &amp; "!AZ13")</f>
        <v>0</v>
      </c>
      <c r="R123" s="170"/>
    </row>
    <row r="124" spans="4:18" ht="17" customHeight="1" thickBot="1" x14ac:dyDescent="0.25">
      <c r="D124" s="224"/>
      <c r="E124" s="213"/>
      <c r="F124" s="86" t="str">
        <f t="array" aca="1" ref="F124" ca="1">INDIRECT(""&amp;$E122 &amp; "!AO15")</f>
        <v>Low</v>
      </c>
      <c r="G124" s="17">
        <f t="array" aca="1" ref="G124" ca="1">INDIRECT(""&amp;$E122 &amp; "!AP15")</f>
        <v>-0.34093179857123312</v>
      </c>
      <c r="H124" s="165"/>
      <c r="I124" s="165"/>
      <c r="J124" s="165"/>
      <c r="K124" s="42">
        <f t="array" aca="1" ref="K124" ca="1">INDIRECT(""&amp;$E122 &amp; "!AT15")</f>
        <v>-0.32137207443511451</v>
      </c>
      <c r="L124" s="165"/>
      <c r="M124" s="42">
        <f t="array" aca="1" ref="M124" ca="1">INDIRECT(""&amp;$E122 &amp; "!AV15")</f>
        <v>-0.33547023886516614</v>
      </c>
      <c r="N124" s="165"/>
      <c r="O124" s="42">
        <f t="array" aca="1" ref="O124" ca="1">INDIRECT(""&amp;$E122 &amp; "!Ax15")</f>
        <v>-0.41140306066013033</v>
      </c>
      <c r="P124" s="171"/>
      <c r="Q124" s="121">
        <f t="array" aca="1" ref="Q124" ca="1">INDIRECT(""&amp;$E122 &amp; "!Az15")</f>
        <v>0</v>
      </c>
      <c r="R124" s="171"/>
    </row>
    <row r="125" spans="4:18" x14ac:dyDescent="0.2">
      <c r="D125" s="224"/>
      <c r="E125" s="212" t="str">
        <f>E97</f>
        <v>Neon1224</v>
      </c>
      <c r="F125" s="84" t="str">
        <f t="array" aca="1" ref="F125" ca="1">INDIRECT(""&amp;$E125 &amp; "!AO11")</f>
        <v>High</v>
      </c>
      <c r="G125" s="17">
        <f t="array" aca="1" ref="G125" ca="1">INDIRECT(""&amp;$E125 &amp; "!AP11")</f>
        <v>-0.24057498799343224</v>
      </c>
      <c r="H125" s="166">
        <f t="array" aca="1" ref="H125" ca="1">INDIRECT(""&amp;$E125 &amp; "!AQ11")</f>
        <v>-0.27165031087514324</v>
      </c>
      <c r="I125" s="166">
        <f t="array" aca="1" ref="I125" ca="1">INDIRECT(""&amp;$E125 &amp; "!AR11")</f>
        <v>-0.2409787333595913</v>
      </c>
      <c r="J125" s="166">
        <f t="array" aca="1" ref="J125" ca="1">INDIRECT(""&amp;$E125 &amp; "!AS11")</f>
        <v>-0.25238565623376874</v>
      </c>
      <c r="K125" s="42">
        <f t="array" aca="1" ref="K125" ca="1">INDIRECT(""&amp;$E125 &amp; "!AT11")</f>
        <v>-0.2275997080178821</v>
      </c>
      <c r="L125" s="166">
        <f t="array" aca="1" ref="L125" ca="1">INDIRECT(""&amp;$E125 &amp; "!AU11")</f>
        <v>-0.24620475206351333</v>
      </c>
      <c r="M125" s="42">
        <f t="array" aca="1" ref="M125" ca="1">INDIRECT(""&amp;$E125 &amp; "!AV11")</f>
        <v>-0.24871317618788991</v>
      </c>
      <c r="N125" s="166">
        <f t="array" aca="1" ref="N125" ca="1">INDIRECT(""&amp;$E125 &amp; "!AW11")</f>
        <v>-0.27059422096532637</v>
      </c>
      <c r="O125" s="42">
        <f t="array" aca="1" ref="O125" ca="1">INDIRECT(""&amp;$E125 &amp; "!AX11")</f>
        <v>-0.2615085764942009</v>
      </c>
      <c r="P125" s="189">
        <f t="array" aca="1" ref="P125" ca="1">INDIRECT(""&amp;$E125 &amp; "!AY11")</f>
        <v>-0.33230481867441264</v>
      </c>
      <c r="Q125" s="120">
        <f t="array" aca="1" ref="Q125" ca="1">INDIRECT(""&amp;$E125 &amp; "!AZ11")</f>
        <v>0</v>
      </c>
      <c r="R125" s="169">
        <f t="array" aca="1" ref="R125" ca="1">INDIRECT(""&amp;$E125 &amp; "!BA11")</f>
        <v>0</v>
      </c>
    </row>
    <row r="126" spans="4:18" x14ac:dyDescent="0.2">
      <c r="D126" s="224"/>
      <c r="E126" s="178"/>
      <c r="F126" s="85" t="str">
        <f t="array" aca="1" ref="F126" ca="1">INDIRECT(""&amp;$E125 &amp; "!AO13")</f>
        <v>Med</v>
      </c>
      <c r="G126" s="17">
        <f t="array" aca="1" ref="G126" ca="1">INDIRECT(""&amp;$E125 &amp; "!AP13")</f>
        <v>-0.28208382437903357</v>
      </c>
      <c r="H126" s="164"/>
      <c r="I126" s="164"/>
      <c r="J126" s="164"/>
      <c r="K126" s="42">
        <f t="array" aca="1" ref="K126" ca="1">INDIRECT(""&amp;$E125 &amp; "!AT13")</f>
        <v>-0.26239213510335413</v>
      </c>
      <c r="L126" s="164"/>
      <c r="M126" s="42">
        <f t="array" aca="1" ref="M126" ca="1">INDIRECT(""&amp;$E125 &amp; "!AV13")</f>
        <v>-0.28448594836490393</v>
      </c>
      <c r="N126" s="164"/>
      <c r="O126" s="42">
        <f t="array" aca="1" ref="O126" ca="1">INDIRECT(""&amp;$E125 &amp; "!AX13")</f>
        <v>-0.31093041644007247</v>
      </c>
      <c r="P126" s="170"/>
      <c r="Q126" s="121">
        <f t="array" aca="1" ref="Q126" ca="1">INDIRECT(""&amp;$E125 &amp; "!AZ13")</f>
        <v>0</v>
      </c>
      <c r="R126" s="170"/>
    </row>
    <row r="127" spans="4:18" ht="17" customHeight="1" thickBot="1" x14ac:dyDescent="0.25">
      <c r="D127" s="224"/>
      <c r="E127" s="213"/>
      <c r="F127" s="86" t="str">
        <f t="array" aca="1" ref="F127" ca="1">INDIRECT(""&amp;$E125 &amp; "!AO15")</f>
        <v>Low</v>
      </c>
      <c r="G127" s="17">
        <f t="array" aca="1" ref="G127" ca="1">INDIRECT(""&amp;$E125 &amp; "!AP15")</f>
        <v>-0.30370630867339699</v>
      </c>
      <c r="H127" s="165"/>
      <c r="I127" s="165"/>
      <c r="J127" s="165"/>
      <c r="K127" s="42">
        <f t="array" aca="1" ref="K127" ca="1">INDIRECT(""&amp;$E125 &amp; "!AT15")</f>
        <v>-0.27319140725467239</v>
      </c>
      <c r="L127" s="165"/>
      <c r="M127" s="42">
        <f t="array" aca="1" ref="M127" ca="1">INDIRECT(""&amp;$E125 &amp; "!AV15")</f>
        <v>-0.29851704691100234</v>
      </c>
      <c r="N127" s="165"/>
      <c r="O127" s="42">
        <f t="array" aca="1" ref="O127" ca="1">INDIRECT(""&amp;$E125 &amp; "!Ax15")</f>
        <v>-0.36743146632774604</v>
      </c>
      <c r="P127" s="171"/>
      <c r="Q127" s="121">
        <f t="array" aca="1" ref="Q127" ca="1">INDIRECT(""&amp;$E125 &amp; "!Az15")</f>
        <v>0</v>
      </c>
      <c r="R127" s="171"/>
    </row>
    <row r="128" spans="4:18" x14ac:dyDescent="0.2">
      <c r="D128" s="224"/>
      <c r="E128" s="212" t="str">
        <f>E100</f>
        <v>NocturneDance</v>
      </c>
      <c r="F128" s="84" t="str">
        <f t="array" aca="1" ref="F128" ca="1">INDIRECT(""&amp;$E128 &amp; "!AO11")</f>
        <v>High</v>
      </c>
      <c r="G128" s="17">
        <f t="array" aca="1" ref="G128" ca="1">INDIRECT(""&amp;$E128 &amp; "!AP11")</f>
        <v>-0.21484977703800612</v>
      </c>
      <c r="H128" s="166">
        <f t="array" aca="1" ref="H128" ca="1">INDIRECT(""&amp;$E128 &amp; "!AQ11")</f>
        <v>-0.25393835914801066</v>
      </c>
      <c r="I128" s="166">
        <f t="array" aca="1" ref="I128" ca="1">INDIRECT(""&amp;$E128 &amp; "!AR11")</f>
        <v>-0.50130065082534614</v>
      </c>
      <c r="J128" s="166">
        <f t="array" aca="1" ref="J128" ca="1">INDIRECT(""&amp;$E128 &amp; "!AS11")</f>
        <v>-0.50010867099378675</v>
      </c>
      <c r="K128" s="42">
        <f t="array" aca="1" ref="K128" ca="1">INDIRECT(""&amp;$E128 &amp; "!AT11")</f>
        <v>-0.21266089051737913</v>
      </c>
      <c r="L128" s="166">
        <f t="array" aca="1" ref="L128" ca="1">INDIRECT(""&amp;$E128 &amp; "!AU11")</f>
        <v>-0.24052698875325129</v>
      </c>
      <c r="M128" s="42">
        <f t="array" aca="1" ref="M128" ca="1">INDIRECT(""&amp;$E128 &amp; "!AV11")</f>
        <v>-0.21032352443596725</v>
      </c>
      <c r="N128" s="166">
        <f t="array" aca="1" ref="N128" ca="1">INDIRECT(""&amp;$E128 &amp; "!AW11")</f>
        <v>-0.24186626714932102</v>
      </c>
      <c r="O128" s="42">
        <f t="array" aca="1" ref="O128" ca="1">INDIRECT(""&amp;$E128 &amp; "!AX11")</f>
        <v>-0.26429149491062176</v>
      </c>
      <c r="P128" s="189">
        <f t="array" aca="1" ref="P128" ca="1">INDIRECT(""&amp;$E128 &amp; "!AY11")</f>
        <v>-0.34259407132195674</v>
      </c>
      <c r="Q128" s="120">
        <f t="array" aca="1" ref="Q128" ca="1">INDIRECT(""&amp;$E128 &amp; "!AZ11")</f>
        <v>0</v>
      </c>
      <c r="R128" s="169">
        <f t="array" aca="1" ref="R128" ca="1">INDIRECT(""&amp;$E128 &amp; "!BA11")</f>
        <v>0</v>
      </c>
    </row>
    <row r="129" spans="4:18" x14ac:dyDescent="0.2">
      <c r="D129" s="224"/>
      <c r="E129" s="178"/>
      <c r="F129" s="85" t="str">
        <f t="array" aca="1" ref="F129" ca="1">INDIRECT(""&amp;$E128 &amp; "!AO13")</f>
        <v>Med</v>
      </c>
      <c r="G129" s="17">
        <f t="array" aca="1" ref="G129" ca="1">INDIRECT(""&amp;$E128 &amp; "!AP13")</f>
        <v>-0.26638109498902118</v>
      </c>
      <c r="H129" s="164"/>
      <c r="I129" s="164"/>
      <c r="J129" s="164"/>
      <c r="K129" s="42">
        <f t="array" aca="1" ref="K129" ca="1">INDIRECT(""&amp;$E128 &amp; "!AT13")</f>
        <v>-0.25859417383724037</v>
      </c>
      <c r="L129" s="164"/>
      <c r="M129" s="42">
        <f t="array" aca="1" ref="M129" ca="1">INDIRECT(""&amp;$E128 &amp; "!AV13")</f>
        <v>-0.25842116952156513</v>
      </c>
      <c r="N129" s="164"/>
      <c r="O129" s="42">
        <f t="array" aca="1" ref="O129" ca="1">INDIRECT(""&amp;$E128 &amp; "!AX13")</f>
        <v>-0.34148115608539853</v>
      </c>
      <c r="P129" s="170"/>
      <c r="Q129" s="121">
        <f t="array" aca="1" ref="Q129" ca="1">INDIRECT(""&amp;$E128 &amp; "!AZ13")</f>
        <v>0</v>
      </c>
      <c r="R129" s="170"/>
    </row>
    <row r="130" spans="4:18" ht="17" customHeight="1" thickBot="1" x14ac:dyDescent="0.25">
      <c r="D130" s="224"/>
      <c r="E130" s="213"/>
      <c r="F130" s="86" t="str">
        <f t="array" aca="1" ref="F130" ca="1">INDIRECT(""&amp;$E128 &amp; "!AO15")</f>
        <v>Low</v>
      </c>
      <c r="G130" s="17">
        <f t="array" aca="1" ref="G130" ca="1">INDIRECT(""&amp;$E128 &amp; "!AP15")</f>
        <v>-0.31512529692407443</v>
      </c>
      <c r="H130" s="165"/>
      <c r="I130" s="165"/>
      <c r="J130" s="165"/>
      <c r="K130" s="42">
        <f t="array" aca="1" ref="K130" ca="1">INDIRECT(""&amp;$E128 &amp; "!AT15")</f>
        <v>-0.29254882530716586</v>
      </c>
      <c r="L130" s="165"/>
      <c r="M130" s="42">
        <f t="array" aca="1" ref="M130" ca="1">INDIRECT(""&amp;$E128 &amp; "!AV15")</f>
        <v>-0.30079348163043829</v>
      </c>
      <c r="N130" s="165"/>
      <c r="O130" s="42">
        <f t="array" aca="1" ref="O130" ca="1">INDIRECT(""&amp;$E128 &amp; "!Ax15")</f>
        <v>-0.43138753179318823</v>
      </c>
      <c r="P130" s="171"/>
      <c r="Q130" s="121">
        <f t="array" aca="1" ref="Q130" ca="1">INDIRECT(""&amp;$E128 &amp; "!Az15")</f>
        <v>0</v>
      </c>
      <c r="R130" s="171"/>
    </row>
    <row r="131" spans="4:18" x14ac:dyDescent="0.2">
      <c r="D131" s="224"/>
      <c r="E131" s="212" t="str">
        <f>E103</f>
        <v>PierSeaside</v>
      </c>
      <c r="F131" s="84" t="str">
        <f t="array" aca="1" ref="F131" ca="1">INDIRECT(""&amp;$E131 &amp; "!AO11")</f>
        <v>High</v>
      </c>
      <c r="G131" s="17">
        <f t="array" aca="1" ref="G131" ca="1">INDIRECT(""&amp;$E131 &amp; "!AP11")</f>
        <v>-0.20605431780740158</v>
      </c>
      <c r="H131" s="166">
        <f t="array" aca="1" ref="H131" ca="1">INDIRECT(""&amp;$E131 &amp; "!AQ11")</f>
        <v>-0.2514492034493111</v>
      </c>
      <c r="I131" s="166">
        <f t="array" aca="1" ref="I131" ca="1">INDIRECT(""&amp;$E131 &amp; "!AR11")</f>
        <v>-0.35534148146999778</v>
      </c>
      <c r="J131" s="166">
        <f t="array" aca="1" ref="J131" ca="1">INDIRECT(""&amp;$E131 &amp; "!AS11")</f>
        <v>-0.43071001620811356</v>
      </c>
      <c r="K131" s="42">
        <f t="array" aca="1" ref="K131" ca="1">INDIRECT(""&amp;$E131 &amp; "!AT11")</f>
        <v>-0.19357816643709091</v>
      </c>
      <c r="L131" s="166">
        <f t="array" aca="1" ref="L131" ca="1">INDIRECT(""&amp;$E131 &amp; "!AU11")</f>
        <v>-0.22997104343344121</v>
      </c>
      <c r="M131" s="42">
        <f t="array" aca="1" ref="M131" ca="1">INDIRECT(""&amp;$E131 &amp; "!AV11")</f>
        <v>-0.19610626109609697</v>
      </c>
      <c r="N131" s="166">
        <f t="array" aca="1" ref="N131" ca="1">INDIRECT(""&amp;$E131 &amp; "!AW11")</f>
        <v>-0.23569111767560447</v>
      </c>
      <c r="O131" s="42">
        <f t="array" aca="1" ref="O131" ca="1">INDIRECT(""&amp;$E131 &amp; "!AX11")</f>
        <v>-0.1367096452518064</v>
      </c>
      <c r="P131" s="189">
        <f t="array" aca="1" ref="P131" ca="1">INDIRECT(""&amp;$E131 &amp; "!AY11")</f>
        <v>-0.26697895337600708</v>
      </c>
      <c r="Q131" s="120">
        <f t="array" aca="1" ref="Q131" ca="1">INDIRECT(""&amp;$E131 &amp; "!AZ11")</f>
        <v>0</v>
      </c>
      <c r="R131" s="169">
        <f t="array" aca="1" ref="R131" ca="1">INDIRECT(""&amp;$E131 &amp; "!BA11")</f>
        <v>0</v>
      </c>
    </row>
    <row r="132" spans="4:18" x14ac:dyDescent="0.2">
      <c r="D132" s="224"/>
      <c r="E132" s="178"/>
      <c r="F132" s="85" t="str">
        <f t="array" aca="1" ref="F132" ca="1">INDIRECT(""&amp;$E131 &amp; "!AO13")</f>
        <v>Med</v>
      </c>
      <c r="G132" s="17">
        <f t="array" aca="1" ref="G132" ca="1">INDIRECT(""&amp;$E131 &amp; "!AP13")</f>
        <v>-0.23570758582158835</v>
      </c>
      <c r="H132" s="164"/>
      <c r="I132" s="164"/>
      <c r="J132" s="164"/>
      <c r="K132" s="42">
        <f t="array" aca="1" ref="K132" ca="1">INDIRECT(""&amp;$E131 &amp; "!AT13")</f>
        <v>-0.22447430673367541</v>
      </c>
      <c r="L132" s="164"/>
      <c r="M132" s="42">
        <f t="array" aca="1" ref="M132" ca="1">INDIRECT(""&amp;$E131 &amp; "!AV13")</f>
        <v>-0.22765865656003637</v>
      </c>
      <c r="N132" s="164"/>
      <c r="O132" s="42">
        <f t="array" aca="1" ref="O132" ca="1">INDIRECT(""&amp;$E131 &amp; "!AX13")</f>
        <v>-0.22041518119435866</v>
      </c>
      <c r="P132" s="170"/>
      <c r="Q132" s="121">
        <f t="array" aca="1" ref="Q132" ca="1">INDIRECT(""&amp;$E131 &amp; "!AZ13")</f>
        <v>0</v>
      </c>
      <c r="R132" s="170"/>
    </row>
    <row r="133" spans="4:18" ht="17" customHeight="1" thickBot="1" x14ac:dyDescent="0.25">
      <c r="D133" s="224"/>
      <c r="E133" s="213"/>
      <c r="F133" s="86" t="str">
        <f t="array" aca="1" ref="F133" ca="1">INDIRECT(""&amp;$E131 &amp; "!AO15")</f>
        <v>Low</v>
      </c>
      <c r="G133" s="17">
        <f t="array" aca="1" ref="G133" ca="1">INDIRECT(""&amp;$E131 &amp; "!AP15")</f>
        <v>-0.2807353085260057</v>
      </c>
      <c r="H133" s="165"/>
      <c r="I133" s="165"/>
      <c r="J133" s="165"/>
      <c r="K133" s="42">
        <f t="array" aca="1" ref="K133" ca="1">INDIRECT(""&amp;$E131 &amp; "!AT15")</f>
        <v>-0.26880399784268538</v>
      </c>
      <c r="L133" s="165"/>
      <c r="M133" s="42">
        <f t="array" aca="1" ref="M133" ca="1">INDIRECT(""&amp;$E131 &amp; "!AV15")</f>
        <v>-0.27280553893283477</v>
      </c>
      <c r="N133" s="165"/>
      <c r="O133" s="42">
        <f t="array" aca="1" ref="O133" ca="1">INDIRECT(""&amp;$E131 &amp; "!Ax15")</f>
        <v>-0.30701406681013876</v>
      </c>
      <c r="P133" s="171"/>
      <c r="Q133" s="121">
        <f t="array" aca="1" ref="Q133" ca="1">INDIRECT(""&amp;$E131 &amp; "!Az15")</f>
        <v>0</v>
      </c>
      <c r="R133" s="171"/>
    </row>
    <row r="134" spans="4:18" x14ac:dyDescent="0.2">
      <c r="D134" s="224"/>
      <c r="E134" s="212" t="str">
        <f>E106</f>
        <v>Tango</v>
      </c>
      <c r="F134" s="84" t="str">
        <f t="array" aca="1" ref="F134" ca="1">INDIRECT(""&amp;$E134 &amp; "!AO11")</f>
        <v>High</v>
      </c>
      <c r="G134" s="17">
        <f t="array" aca="1" ref="G134" ca="1">INDIRECT(""&amp;$E134 &amp; "!AP11")</f>
        <v>-0.29052508155183787</v>
      </c>
      <c r="H134" s="166">
        <f t="array" aca="1" ref="H134" ca="1">INDIRECT(""&amp;$E134 &amp; "!AQ11")</f>
        <v>-0.32728371420965907</v>
      </c>
      <c r="I134" s="166">
        <f t="array" aca="1" ref="I134" ca="1">INDIRECT(""&amp;$E134 &amp; "!AR11")</f>
        <v>-0.40583542464171007</v>
      </c>
      <c r="J134" s="166">
        <f t="array" aca="1" ref="J134" ca="1">INDIRECT(""&amp;$E134 &amp; "!AS11")</f>
        <v>-0.34979998831742731</v>
      </c>
      <c r="K134" s="42">
        <f t="array" aca="1" ref="K134" ca="1">INDIRECT(""&amp;$E134 &amp; "!AT11")</f>
        <v>-0.26861702560689826</v>
      </c>
      <c r="L134" s="166">
        <f t="array" aca="1" ref="L134" ca="1">INDIRECT(""&amp;$E134 &amp; "!AU11")</f>
        <v>-0.29465737158228855</v>
      </c>
      <c r="M134" s="42">
        <f t="array" aca="1" ref="M134" ca="1">INDIRECT(""&amp;$E134 &amp; "!AV11")</f>
        <v>-0.28215288233300795</v>
      </c>
      <c r="N134" s="166">
        <f t="array" aca="1" ref="N134" ca="1">INDIRECT(""&amp;$E134 &amp; "!AW11")</f>
        <v>-0.31719142657822541</v>
      </c>
      <c r="O134" s="42">
        <f t="array" aca="1" ref="O134" ca="1">INDIRECT(""&amp;$E134 &amp; "!AX11")</f>
        <v>-0.32702952050370737</v>
      </c>
      <c r="P134" s="189">
        <f t="array" aca="1" ref="P134" ca="1">INDIRECT(""&amp;$E134 &amp; "!AY11")</f>
        <v>-0.40018107670852632</v>
      </c>
      <c r="Q134" s="120">
        <f t="array" aca="1" ref="Q134" ca="1">INDIRECT(""&amp;$E134 &amp; "!AZ11")</f>
        <v>0</v>
      </c>
      <c r="R134" s="169">
        <f t="array" aca="1" ref="R134" ca="1">INDIRECT(""&amp;$E134 &amp; "!BA11")</f>
        <v>0</v>
      </c>
    </row>
    <row r="135" spans="4:18" x14ac:dyDescent="0.2">
      <c r="D135" s="224"/>
      <c r="E135" s="178"/>
      <c r="F135" s="85" t="str">
        <f t="array" aca="1" ref="F135" ca="1">INDIRECT(""&amp;$E134 &amp; "!AO13")</f>
        <v>Med</v>
      </c>
      <c r="G135" s="17">
        <f t="array" aca="1" ref="G135" ca="1">INDIRECT(""&amp;$E134 &amp; "!AP13")</f>
        <v>-0.31784572789184773</v>
      </c>
      <c r="H135" s="164"/>
      <c r="I135" s="164"/>
      <c r="J135" s="164"/>
      <c r="K135" s="42">
        <f t="array" aca="1" ref="K135" ca="1">INDIRECT(""&amp;$E134 &amp; "!AT13")</f>
        <v>-0.29158496728349181</v>
      </c>
      <c r="L135" s="164"/>
      <c r="M135" s="42">
        <f t="array" aca="1" ref="M135" ca="1">INDIRECT(""&amp;$E134 &amp; "!AV13")</f>
        <v>-0.31034784027664319</v>
      </c>
      <c r="N135" s="164"/>
      <c r="O135" s="42">
        <f t="array" aca="1" ref="O135" ca="1">INDIRECT(""&amp;$E134 &amp; "!AX13")</f>
        <v>-0.37455456612178228</v>
      </c>
      <c r="P135" s="170"/>
      <c r="Q135" s="121">
        <f t="array" aca="1" ref="Q135" ca="1">INDIRECT(""&amp;$E134 &amp; "!AZ13")</f>
        <v>0</v>
      </c>
      <c r="R135" s="170"/>
    </row>
    <row r="136" spans="4:18" ht="17" customHeight="1" thickBot="1" x14ac:dyDescent="0.25">
      <c r="D136" s="224"/>
      <c r="E136" s="213"/>
      <c r="F136" s="86" t="str">
        <f t="array" aca="1" ref="F136" ca="1">INDIRECT(""&amp;$E134 &amp; "!AO15")</f>
        <v>Low</v>
      </c>
      <c r="G136" s="17">
        <f t="array" aca="1" ref="G136" ca="1">INDIRECT(""&amp;$E134 &amp; "!AP15")</f>
        <v>-0.34441821168220266</v>
      </c>
      <c r="H136" s="165"/>
      <c r="I136" s="165"/>
      <c r="J136" s="165"/>
      <c r="K136" s="42">
        <f t="array" aca="1" ref="K136" ca="1">INDIRECT(""&amp;$E134 &amp; "!AT15")</f>
        <v>-0.3184078367254003</v>
      </c>
      <c r="L136" s="165"/>
      <c r="M136" s="42">
        <f t="array" aca="1" ref="M136" ca="1">INDIRECT(""&amp;$E134 &amp; "!AV15")</f>
        <v>-0.33999664997972179</v>
      </c>
      <c r="N136" s="165"/>
      <c r="O136" s="42">
        <f t="array" aca="1" ref="O136" ca="1">INDIRECT(""&amp;$E134 &amp; "!Ax15")</f>
        <v>-0.43917822196305223</v>
      </c>
      <c r="P136" s="171"/>
      <c r="Q136" s="121">
        <f t="array" aca="1" ref="Q136" ca="1">INDIRECT(""&amp;$E134 &amp; "!Az15")</f>
        <v>0</v>
      </c>
      <c r="R136" s="171"/>
    </row>
    <row r="137" spans="4:18" x14ac:dyDescent="0.2">
      <c r="D137" s="224"/>
      <c r="E137" s="216" t="str">
        <f>E109</f>
        <v>Timelapse</v>
      </c>
      <c r="F137" s="84" t="str">
        <f t="array" aca="1" ref="F137" ca="1">INDIRECT(""&amp;$E137 &amp; "!AO11")</f>
        <v>High</v>
      </c>
      <c r="G137" s="17">
        <f t="array" aca="1" ref="G137" ca="1">INDIRECT(""&amp;$E137 &amp; "!AP11")</f>
        <v>-0.22969873326448564</v>
      </c>
      <c r="H137" s="166">
        <f t="array" aca="1" ref="H137" ca="1">INDIRECT(""&amp;$E137 &amp; "!AQ11")</f>
        <v>-0.25918830967488737</v>
      </c>
      <c r="I137" s="166">
        <f t="array" aca="1" ref="I137" ca="1">INDIRECT(""&amp;$E137 &amp; "!AR11")</f>
        <v>-0.51717860754321099</v>
      </c>
      <c r="J137" s="166">
        <f t="array" aca="1" ref="J137" ca="1">INDIRECT(""&amp;$E137 &amp; "!AS11")</f>
        <v>-0.49434478836111695</v>
      </c>
      <c r="K137" s="42">
        <f t="array" aca="1" ref="K137" ca="1">INDIRECT(""&amp;$E137 &amp; "!AT11")</f>
        <v>-0.22317684233842805</v>
      </c>
      <c r="L137" s="166">
        <f t="array" aca="1" ref="L137" ca="1">INDIRECT(""&amp;$E137 &amp; "!AU11")</f>
        <v>-0.24113534406752368</v>
      </c>
      <c r="M137" s="42">
        <f t="array" aca="1" ref="M137" ca="1">INDIRECT(""&amp;$E137 &amp; "!AV11")</f>
        <v>-0.21596461973079351</v>
      </c>
      <c r="N137" s="166">
        <f t="array" aca="1" ref="N137" ca="1">INDIRECT(""&amp;$E137 &amp; "!AW11")</f>
        <v>-0.23277247155003344</v>
      </c>
      <c r="O137" s="42">
        <f t="array" aca="1" ref="O137" ca="1">INDIRECT(""&amp;$E137 &amp; "!AX11")</f>
        <v>-0.2379812510453434</v>
      </c>
      <c r="P137" s="189">
        <f t="array" aca="1" ref="P137" ca="1">INDIRECT(""&amp;$E137 &amp; "!AY11")</f>
        <v>-0.2709383479306432</v>
      </c>
      <c r="Q137" s="120">
        <f t="array" aca="1" ref="Q137" ca="1">INDIRECT(""&amp;$E137 &amp; "!AZ11")</f>
        <v>0</v>
      </c>
      <c r="R137" s="169">
        <f t="array" aca="1" ref="R137" ca="1">INDIRECT(""&amp;$E137 &amp; "!BA11")</f>
        <v>0</v>
      </c>
    </row>
    <row r="138" spans="4:18" x14ac:dyDescent="0.2">
      <c r="D138" s="224"/>
      <c r="E138" s="178"/>
      <c r="F138" s="85" t="str">
        <f t="array" aca="1" ref="F138" ca="1">INDIRECT(""&amp;$E137 &amp; "!AO13")</f>
        <v>Med</v>
      </c>
      <c r="G138" s="17">
        <f t="array" aca="1" ref="G138" ca="1">INDIRECT(""&amp;$E137 &amp; "!AP13")</f>
        <v>-0.25264121342481005</v>
      </c>
      <c r="H138" s="164"/>
      <c r="I138" s="164"/>
      <c r="J138" s="164"/>
      <c r="K138" s="42">
        <f t="array" aca="1" ref="K138" ca="1">INDIRECT(""&amp;$E137 &amp; "!AT13")</f>
        <v>-0.24491067878483319</v>
      </c>
      <c r="L138" s="164"/>
      <c r="M138" s="42">
        <f t="array" aca="1" ref="M138" ca="1">INDIRECT(""&amp;$E137 &amp; "!AV13")</f>
        <v>-0.23375812882068014</v>
      </c>
      <c r="N138" s="164"/>
      <c r="O138" s="42">
        <f t="array" aca="1" ref="O138" ca="1">INDIRECT(""&amp;$E137 &amp; "!AX13")</f>
        <v>-0.25707022619279263</v>
      </c>
      <c r="P138" s="170"/>
      <c r="Q138" s="121">
        <f t="array" aca="1" ref="Q138" ca="1">INDIRECT(""&amp;$E137 &amp; "!AZ13")</f>
        <v>0</v>
      </c>
      <c r="R138" s="170"/>
    </row>
    <row r="139" spans="4:18" ht="17" customHeight="1" thickBot="1" x14ac:dyDescent="0.25">
      <c r="D139" s="224"/>
      <c r="E139" s="178"/>
      <c r="F139" s="105" t="str">
        <f t="array" aca="1" ref="F139" ca="1">INDIRECT(""&amp;$E137 &amp; "!AO15")</f>
        <v>Low</v>
      </c>
      <c r="G139" s="49">
        <f t="array" aca="1" ref="G139" ca="1">INDIRECT(""&amp;$E137 &amp; "!AP15")</f>
        <v>-0.28147835156418111</v>
      </c>
      <c r="H139" s="165"/>
      <c r="I139" s="165"/>
      <c r="J139" s="165"/>
      <c r="K139" s="101">
        <f t="array" aca="1" ref="K139" ca="1">INDIRECT(""&amp;$E137 &amp; "!AT15")</f>
        <v>-0.26193752584428753</v>
      </c>
      <c r="L139" s="165"/>
      <c r="M139" s="101">
        <f t="array" aca="1" ref="M139" ca="1">INDIRECT(""&amp;$E137 &amp; "!AV15")</f>
        <v>-0.25091483168583795</v>
      </c>
      <c r="N139" s="165"/>
      <c r="O139" s="101">
        <f t="array" aca="1" ref="O139" ca="1">INDIRECT(""&amp;$E137 &amp; "!Ax15")</f>
        <v>-0.28481237711420593</v>
      </c>
      <c r="P139" s="171"/>
      <c r="Q139" s="121">
        <f t="array" aca="1" ref="Q139" ca="1">INDIRECT(""&amp;$E137 &amp; "!Az15")</f>
        <v>0</v>
      </c>
      <c r="R139" s="171"/>
    </row>
    <row r="140" spans="4:18" x14ac:dyDescent="0.2">
      <c r="D140" s="224"/>
      <c r="E140" s="212" t="s">
        <v>72</v>
      </c>
      <c r="F140" s="84" t="s">
        <v>13</v>
      </c>
      <c r="G140" s="44">
        <f ca="1">AVERAGE(G116,G119,G122,G125,G128,G131,G134,G137)</f>
        <v>-0.24788630112088406</v>
      </c>
      <c r="H140" s="172">
        <f ca="1">AVERAGE(H116:H139)</f>
        <v>-0.28439295239878265</v>
      </c>
      <c r="I140" s="172">
        <f ca="1">AVERAGE(I116:I139)</f>
        <v>-0.39262776215477546</v>
      </c>
      <c r="J140" s="172">
        <f ca="1">AVERAGE(J116:J139)</f>
        <v>-0.39502777349313711</v>
      </c>
      <c r="K140" s="56">
        <f ca="1">AVERAGE(K116,K119,K122,K125,K128,K131,K134,K137)</f>
        <v>-0.2319928169927753</v>
      </c>
      <c r="L140" s="172">
        <f ca="1">AVERAGE(L116:L139)</f>
        <v>-0.25932827526814789</v>
      </c>
      <c r="M140" s="56">
        <f ca="1">AVERAGE(M116,M119,M122,M125,M128,M131,M134,M137)</f>
        <v>-0.24103429064909609</v>
      </c>
      <c r="N140" s="172">
        <f ca="1">AVERAGE(N116:N139)</f>
        <v>-0.27278430430159395</v>
      </c>
      <c r="O140" s="56">
        <f ca="1">AVERAGE(O116,O119,O122,O125,O128,O131,O134,O137)</f>
        <v>-0.26434342908686859</v>
      </c>
      <c r="P140" s="188">
        <f ca="1">AVERAGE(P116:P139)</f>
        <v>-0.33734186177768261</v>
      </c>
      <c r="Q140" s="120">
        <f ca="1">SUM(Q116,Q119,Q122,Q125,Q128,Q131,Q134,Q137)</f>
        <v>0</v>
      </c>
      <c r="R140" s="190">
        <f ca="1">SUM(R116:R139)</f>
        <v>0</v>
      </c>
    </row>
    <row r="141" spans="4:18" x14ac:dyDescent="0.2">
      <c r="D141" s="224"/>
      <c r="E141" s="178"/>
      <c r="F141" s="85" t="s">
        <v>14</v>
      </c>
      <c r="G141" s="17">
        <f ca="1">AVERAGE(G117,G120,G123,G126,G129,G132,G135,G138)</f>
        <v>-0.27924700496707971</v>
      </c>
      <c r="H141" s="164"/>
      <c r="I141" s="164"/>
      <c r="J141" s="164"/>
      <c r="K141" s="42">
        <f ca="1">AVERAGE(K117,K120,K123,K126,K129,K132,K135,K138)</f>
        <v>-0.26100431771624399</v>
      </c>
      <c r="L141" s="164"/>
      <c r="M141" s="42">
        <f ca="1">AVERAGE(M117,M120,M123,M126,M129,M132,M135,M138)</f>
        <v>-0.27154470255026608</v>
      </c>
      <c r="N141" s="164"/>
      <c r="O141" s="42">
        <f ca="1">AVERAGE(O117,O120,O123,O126,O129,O132,O135,O138)</f>
        <v>-0.31342452460692216</v>
      </c>
      <c r="P141" s="170"/>
      <c r="Q141" s="121">
        <f ca="1">SUM(Q117,Q120,Q123,Q126,Q129,Q132,Q135,Q138)</f>
        <v>0</v>
      </c>
      <c r="R141" s="170"/>
    </row>
    <row r="142" spans="4:18" ht="17" customHeight="1" thickBot="1" x14ac:dyDescent="0.25">
      <c r="D142" s="225"/>
      <c r="E142" s="213"/>
      <c r="F142" s="86" t="s">
        <v>15</v>
      </c>
      <c r="G142" s="47">
        <f ca="1">AVERAGE(G118,G121,G124,G127,G130,G133,G136,G139)</f>
        <v>-0.31217643797207356</v>
      </c>
      <c r="H142" s="165"/>
      <c r="I142" s="165"/>
      <c r="J142" s="165"/>
      <c r="K142" s="57">
        <f ca="1">AVERAGE(K118,K121,K124,K127,K130,K133,K136,K139)</f>
        <v>-0.28948942674035494</v>
      </c>
      <c r="L142" s="165"/>
      <c r="M142" s="57">
        <f ca="1">AVERAGE(M118,M121,M124,M127,M130,M133,M136,M139)</f>
        <v>-0.30252559209278607</v>
      </c>
      <c r="N142" s="165"/>
      <c r="O142" s="57">
        <f ca="1">AVERAGE(O118,O121,O124,O127,O130,O133,O136,O139)</f>
        <v>-0.37403592529023355</v>
      </c>
      <c r="P142" s="171"/>
      <c r="Q142" s="122">
        <f ca="1">SUM(Q118,Q121,Q124,Q127,Q130,Q133,Q136,Q139)</f>
        <v>0</v>
      </c>
      <c r="R142" s="171"/>
    </row>
    <row r="143" spans="4:18" ht="17" customHeight="1" thickBot="1" x14ac:dyDescent="0.25">
      <c r="D143" s="88"/>
      <c r="E143" s="89"/>
      <c r="F143" s="112"/>
      <c r="G143" s="102"/>
      <c r="H143" s="83"/>
      <c r="I143" s="83"/>
      <c r="J143" s="83"/>
      <c r="K143" s="100"/>
      <c r="L143" s="83"/>
      <c r="M143" s="100"/>
      <c r="N143" s="83"/>
      <c r="O143" s="100"/>
      <c r="P143" s="113"/>
    </row>
    <row r="144" spans="4:18" x14ac:dyDescent="0.2">
      <c r="D144" s="223" t="str">
        <f>BoxingPractice!A17</f>
        <v>1920x1080</v>
      </c>
      <c r="E144" s="212" t="str">
        <f>D5</f>
        <v>BoxingPractice</v>
      </c>
      <c r="F144" s="84" t="str">
        <f t="array" aca="1" ref="F144" ca="1">INDIRECT(""&amp;$E88 &amp; "!AO17")</f>
        <v>High</v>
      </c>
      <c r="G144" s="44">
        <f t="array" aca="1" ref="G144" ca="1">INDIRECT(""&amp;$E88 &amp; "!AP17")</f>
        <v>-0.24634842580324767</v>
      </c>
      <c r="H144" s="172">
        <f t="array" aca="1" ref="H144" ca="1">INDIRECT(""&amp;$E88 &amp; "!AQ17")</f>
        <v>-0.28408758879832019</v>
      </c>
      <c r="I144" s="172">
        <f t="array" aca="1" ref="I144" ca="1">INDIRECT(""&amp;$E88 &amp; "!AR17")</f>
        <v>-0.32344538063309403</v>
      </c>
      <c r="J144" s="172">
        <f t="array" aca="1" ref="J144" ca="1">INDIRECT(""&amp;$E88 &amp; "!AS17")</f>
        <v>-0.42270778586607061</v>
      </c>
      <c r="K144" s="56">
        <f t="array" aca="1" ref="K144" ca="1">INDIRECT(""&amp;$E88 &amp; "!AT17")</f>
        <v>-0.22225327965670738</v>
      </c>
      <c r="L144" s="172">
        <f t="array" aca="1" ref="L144" ca="1">INDIRECT(""&amp;$E88 &amp; "!AU17")</f>
        <v>-0.2501983350179332</v>
      </c>
      <c r="M144" s="56">
        <f t="array" aca="1" ref="M144" ca="1">INDIRECT(""&amp;$E88 &amp; "!AV17")</f>
        <v>-0.22933388619981032</v>
      </c>
      <c r="N144" s="172">
        <f t="array" aca="1" ref="N144" ca="1">INDIRECT(""&amp;$E88 &amp; "!AW17")</f>
        <v>-0.26561488514973275</v>
      </c>
      <c r="O144" s="56">
        <f t="array" aca="1" ref="O144" ca="1">INDIRECT(""&amp;$E88 &amp; "!AX17")</f>
        <v>-0.24510045664679248</v>
      </c>
      <c r="P144" s="188">
        <f t="array" aca="1" ref="P144" ca="1">INDIRECT(""&amp;$E88 &amp; "!AY17")</f>
        <v>-0.32120114219384277</v>
      </c>
      <c r="Q144" s="120">
        <f t="array" aca="1" ref="Q144" ca="1">INDIRECT(""&amp;$E88 &amp; "!AZ17")</f>
        <v>0</v>
      </c>
      <c r="R144" s="190">
        <f t="array" aca="1" ref="R144" ca="1">INDIRECT(""&amp;$E88 &amp; "!BA17")</f>
        <v>0</v>
      </c>
    </row>
    <row r="145" spans="4:18" x14ac:dyDescent="0.2">
      <c r="D145" s="224"/>
      <c r="E145" s="178"/>
      <c r="F145" s="85" t="str">
        <f t="array" aca="1" ref="F145" ca="1">INDIRECT(""&amp;$E88 &amp; "!AO19")</f>
        <v>Med</v>
      </c>
      <c r="G145" s="17">
        <f t="array" aca="1" ref="G145" ca="1">INDIRECT(""&amp;$E88 &amp; "!AP19")</f>
        <v>-0.27055438117255814</v>
      </c>
      <c r="H145" s="164"/>
      <c r="I145" s="164"/>
      <c r="J145" s="164"/>
      <c r="K145" s="42">
        <f t="array" aca="1" ref="K145" ca="1">INDIRECT(""&amp;$E88 &amp; "!AT19")</f>
        <v>-0.24395767238805754</v>
      </c>
      <c r="L145" s="164"/>
      <c r="M145" s="42">
        <f t="array" aca="1" ref="M145" ca="1">INDIRECT(""&amp;$E88 &amp; "!AV19")</f>
        <v>-0.25456912127734377</v>
      </c>
      <c r="N145" s="164"/>
      <c r="O145" s="42">
        <f t="array" aca="1" ref="O145" ca="1">INDIRECT(""&amp;$E88 &amp; "!AX19")</f>
        <v>-0.29485594148479066</v>
      </c>
      <c r="P145" s="170"/>
      <c r="Q145" s="121">
        <f t="array" aca="1" ref="Q145" ca="1">INDIRECT(""&amp;$E88 &amp; "!AZ19")</f>
        <v>0</v>
      </c>
      <c r="R145" s="170"/>
    </row>
    <row r="146" spans="4:18" ht="17" customHeight="1" thickBot="1" x14ac:dyDescent="0.25">
      <c r="D146" s="224"/>
      <c r="E146" s="213"/>
      <c r="F146" s="86" t="str">
        <f t="array" aca="1" ref="F146" ca="1">INDIRECT(""&amp;$E88 &amp; "!AO21")</f>
        <v>Low</v>
      </c>
      <c r="G146" s="17">
        <f t="array" aca="1" ref="G146" ca="1">INDIRECT(""&amp;$E88 &amp; "!AP21")</f>
        <v>-0.30171078994904377</v>
      </c>
      <c r="H146" s="165"/>
      <c r="I146" s="165"/>
      <c r="J146" s="165"/>
      <c r="K146" s="42">
        <f t="array" aca="1" ref="K146" ca="1">INDIRECT(""&amp;$E88 &amp; "!AT21")</f>
        <v>-0.27111330094512687</v>
      </c>
      <c r="L146" s="165"/>
      <c r="M146" s="42">
        <f t="array" aca="1" ref="M146" ca="1">INDIRECT(""&amp;$E88 &amp; "!AV21")</f>
        <v>-0.28623461040110265</v>
      </c>
      <c r="N146" s="165"/>
      <c r="O146" s="42">
        <f t="array" aca="1" ref="O146" ca="1">INDIRECT(""&amp;$E88 &amp; "!Ax21")</f>
        <v>-0.35128515810244676</v>
      </c>
      <c r="P146" s="171"/>
      <c r="Q146" s="121">
        <f t="array" aca="1" ref="Q146" ca="1">INDIRECT(""&amp;$E88 &amp; "!AZ21")</f>
        <v>0</v>
      </c>
      <c r="R146" s="171"/>
    </row>
    <row r="147" spans="4:18" x14ac:dyDescent="0.2">
      <c r="D147" s="224"/>
      <c r="E147" s="212" t="str">
        <f>D8</f>
        <v>CrossWalk</v>
      </c>
      <c r="F147" s="84" t="str">
        <f t="array" aca="1" ref="F147" ca="1">INDIRECT(""&amp;$E91 &amp; "!AO17")</f>
        <v>High</v>
      </c>
      <c r="G147" s="17">
        <f t="array" aca="1" ref="G147" ca="1">INDIRECT(""&amp;$E91 &amp; "!AP17")</f>
        <v>-0.27472161839781206</v>
      </c>
      <c r="H147" s="166">
        <f t="array" aca="1" ref="H147" ca="1">INDIRECT(""&amp;$E91 &amp; "!AQ17")</f>
        <v>-0.31016981347975048</v>
      </c>
      <c r="I147" s="166">
        <f t="array" aca="1" ref="I147" ca="1">INDIRECT(""&amp;$E91 &amp; "!AR17")</f>
        <v>-0.36939361280018379</v>
      </c>
      <c r="J147" s="166">
        <f t="array" aca="1" ref="J147" ca="1">INDIRECT(""&amp;$E91 &amp; "!AS17")</f>
        <v>-0.34657641387801852</v>
      </c>
      <c r="K147" s="42">
        <f t="array" aca="1" ref="K147" ca="1">INDIRECT(""&amp;$E91 &amp; "!AT17")</f>
        <v>-0.25625512592679744</v>
      </c>
      <c r="L147" s="166">
        <f t="array" aca="1" ref="L147" ca="1">INDIRECT(""&amp;$E91 &amp; "!AU17")</f>
        <v>-0.28873333949614111</v>
      </c>
      <c r="M147" s="42">
        <f t="array" aca="1" ref="M147" ca="1">INDIRECT(""&amp;$E91 &amp; "!AV17")</f>
        <v>-0.27327854207976954</v>
      </c>
      <c r="N147" s="166">
        <f t="array" aca="1" ref="N147" ca="1">INDIRECT(""&amp;$E91 &amp; "!AW17")</f>
        <v>-0.31189005719584617</v>
      </c>
      <c r="O147" s="42">
        <f t="array" aca="1" ref="O147" ca="1">INDIRECT(""&amp;$E91 &amp; "!AX17")</f>
        <v>-0.30409827463907635</v>
      </c>
      <c r="P147" s="189">
        <f t="array" aca="1" ref="P147" ca="1">INDIRECT(""&amp;$E91 &amp; "!AY17")</f>
        <v>-0.36262726395598355</v>
      </c>
      <c r="Q147" s="121">
        <f t="array" aca="1" ref="Q147" ca="1">INDIRECT(""&amp;$E91 &amp; "!AZ17")</f>
        <v>0</v>
      </c>
      <c r="R147" s="169">
        <f t="array" aca="1" ref="R147" ca="1">INDIRECT(""&amp;$E91 &amp; "!BA17")</f>
        <v>0</v>
      </c>
    </row>
    <row r="148" spans="4:18" x14ac:dyDescent="0.2">
      <c r="D148" s="224"/>
      <c r="E148" s="178"/>
      <c r="F148" s="85" t="str">
        <f t="array" aca="1" ref="F148" ca="1">INDIRECT(""&amp;$E91 &amp; "!AO19")</f>
        <v>Med</v>
      </c>
      <c r="G148" s="17">
        <f t="array" aca="1" ref="G148" ca="1">INDIRECT(""&amp;$E91 &amp; "!AP19")</f>
        <v>-0.30102604985395154</v>
      </c>
      <c r="H148" s="164"/>
      <c r="I148" s="164"/>
      <c r="J148" s="164"/>
      <c r="K148" s="42">
        <f t="array" aca="1" ref="K148" ca="1">INDIRECT(""&amp;$E91 &amp; "!AT19")</f>
        <v>-0.28556635602893155</v>
      </c>
      <c r="L148" s="164"/>
      <c r="M148" s="42">
        <f t="array" aca="1" ref="M148" ca="1">INDIRECT(""&amp;$E91 &amp; "!AV19")</f>
        <v>-0.30474854357098857</v>
      </c>
      <c r="N148" s="164"/>
      <c r="O148" s="42">
        <f t="array" aca="1" ref="O148" ca="1">INDIRECT(""&amp;$E91 &amp; "!AX19")</f>
        <v>-0.34892474858400924</v>
      </c>
      <c r="P148" s="170"/>
      <c r="Q148" s="121">
        <f t="array" aca="1" ref="Q148" ca="1">INDIRECT(""&amp;$E91 &amp; "!AZ19")</f>
        <v>0</v>
      </c>
      <c r="R148" s="170"/>
    </row>
    <row r="149" spans="4:18" ht="17" customHeight="1" thickBot="1" x14ac:dyDescent="0.25">
      <c r="D149" s="224"/>
      <c r="E149" s="213"/>
      <c r="F149" s="86" t="str">
        <f t="array" aca="1" ref="F149" ca="1">INDIRECT(""&amp;$E91 &amp; "!AO21")</f>
        <v>Low</v>
      </c>
      <c r="G149" s="17">
        <f t="array" aca="1" ref="G149" ca="1">INDIRECT(""&amp;$E91 &amp; "!AP21")</f>
        <v>-0.32875232185914771</v>
      </c>
      <c r="H149" s="165"/>
      <c r="I149" s="165"/>
      <c r="J149" s="165"/>
      <c r="K149" s="42">
        <f t="array" aca="1" ref="K149" ca="1">INDIRECT(""&amp;$E91 &amp; "!AT21")</f>
        <v>-0.32105544524681839</v>
      </c>
      <c r="L149" s="165"/>
      <c r="M149" s="42">
        <f t="array" aca="1" ref="M149" ca="1">INDIRECT(""&amp;$E91 &amp; "!AV21")</f>
        <v>-0.33906671148557066</v>
      </c>
      <c r="N149" s="165"/>
      <c r="O149" s="42">
        <f t="array" aca="1" ref="O149" ca="1">INDIRECT(""&amp;$E91 &amp; "!Ax21")</f>
        <v>-0.3988384353742912</v>
      </c>
      <c r="P149" s="171"/>
      <c r="Q149" s="121">
        <f t="array" aca="1" ref="Q149" ca="1">INDIRECT(""&amp;$E91 &amp; "!AZ21")</f>
        <v>0</v>
      </c>
      <c r="R149" s="171"/>
    </row>
    <row r="150" spans="4:18" x14ac:dyDescent="0.2">
      <c r="D150" s="224"/>
      <c r="E150" s="212" t="str">
        <f>D11</f>
        <v>FoodMarket2</v>
      </c>
      <c r="F150" s="84" t="str">
        <f t="array" aca="1" ref="F150" ca="1">INDIRECT(""&amp;$E94 &amp; "!AO17")</f>
        <v>High</v>
      </c>
      <c r="G150" s="17">
        <f t="array" aca="1" ref="G150" ca="1">INDIRECT(""&amp;$E94 &amp; "!AP17")</f>
        <v>-0.2753092116929734</v>
      </c>
      <c r="H150" s="166">
        <f t="array" aca="1" ref="H150" ca="1">INDIRECT(""&amp;$E94 &amp; "!AQ17")</f>
        <v>-0.31285561997821199</v>
      </c>
      <c r="I150" s="166">
        <f t="array" aca="1" ref="I150" ca="1">INDIRECT(""&amp;$E94 &amp; "!AR17")</f>
        <v>-0.4157824778679563</v>
      </c>
      <c r="J150" s="166">
        <f t="array" aca="1" ref="J150" ca="1">INDIRECT(""&amp;$E94 &amp; "!AS17")</f>
        <v>-0.32914249970586917</v>
      </c>
      <c r="K150" s="42">
        <f t="array" aca="1" ref="K150" ca="1">INDIRECT(""&amp;$E94 &amp; "!AT17")</f>
        <v>-0.25484400571556931</v>
      </c>
      <c r="L150" s="166">
        <f t="array" aca="1" ref="L150" ca="1">INDIRECT(""&amp;$E94 &amp; "!AU17")</f>
        <v>-0.28802775729767005</v>
      </c>
      <c r="M150" s="42">
        <f t="array" aca="1" ref="M150" ca="1">INDIRECT(""&amp;$E94 &amp; "!AV17")</f>
        <v>-0.26768666307695321</v>
      </c>
      <c r="N150" s="166">
        <f t="array" aca="1" ref="N150" ca="1">INDIRECT(""&amp;$E94 &amp; "!AW17")</f>
        <v>-0.30325370921228723</v>
      </c>
      <c r="O150" s="42">
        <f t="array" aca="1" ref="O150" ca="1">INDIRECT(""&amp;$E94 &amp; "!AX17")</f>
        <v>-0.29460649552136331</v>
      </c>
      <c r="P150" s="189">
        <f t="array" aca="1" ref="P150" ca="1">INDIRECT(""&amp;$E94 &amp; "!AY17")</f>
        <v>-0.37677817384356693</v>
      </c>
      <c r="Q150" s="121">
        <f t="array" aca="1" ref="Q150" ca="1">INDIRECT(""&amp;$E94 &amp; "!AZ17")</f>
        <v>0</v>
      </c>
      <c r="R150" s="169">
        <f t="array" aca="1" ref="R150" ca="1">INDIRECT(""&amp;$E94 &amp; "!BA17")</f>
        <v>0</v>
      </c>
    </row>
    <row r="151" spans="4:18" x14ac:dyDescent="0.2">
      <c r="D151" s="224"/>
      <c r="E151" s="178"/>
      <c r="F151" s="85" t="str">
        <f t="array" aca="1" ref="F151" ca="1">INDIRECT(""&amp;$E94 &amp; "!AO19")</f>
        <v>Med</v>
      </c>
      <c r="G151" s="17">
        <f t="array" aca="1" ref="G151" ca="1">INDIRECT(""&amp;$E94 &amp; "!AP19")</f>
        <v>-0.30744739571764101</v>
      </c>
      <c r="H151" s="164"/>
      <c r="I151" s="164"/>
      <c r="J151" s="164"/>
      <c r="K151" s="42">
        <f t="array" aca="1" ref="K151" ca="1">INDIRECT(""&amp;$E94 &amp; "!AT19")</f>
        <v>-0.28638779458417551</v>
      </c>
      <c r="L151" s="164"/>
      <c r="M151" s="42">
        <f t="array" aca="1" ref="M151" ca="1">INDIRECT(""&amp;$E94 &amp; "!AV19")</f>
        <v>-0.30126985260508354</v>
      </c>
      <c r="N151" s="164"/>
      <c r="O151" s="42">
        <f t="array" aca="1" ref="O151" ca="1">INDIRECT(""&amp;$E94 &amp; "!AX19")</f>
        <v>-0.33956338087390237</v>
      </c>
      <c r="P151" s="170"/>
      <c r="Q151" s="121">
        <f t="array" aca="1" ref="Q151" ca="1">INDIRECT(""&amp;$E94 &amp; "!AZ19")</f>
        <v>0</v>
      </c>
      <c r="R151" s="170"/>
    </row>
    <row r="152" spans="4:18" ht="17" customHeight="1" thickBot="1" x14ac:dyDescent="0.25">
      <c r="D152" s="224"/>
      <c r="E152" s="213"/>
      <c r="F152" s="86" t="str">
        <f t="array" aca="1" ref="F152" ca="1">INDIRECT(""&amp;$E94 &amp; "!AO21")</f>
        <v>Low</v>
      </c>
      <c r="G152" s="17">
        <f t="array" aca="1" ref="G152" ca="1">INDIRECT(""&amp;$E94 &amp; "!AP21")</f>
        <v>-0.34250744544294764</v>
      </c>
      <c r="H152" s="165"/>
      <c r="I152" s="165"/>
      <c r="J152" s="165"/>
      <c r="K152" s="42">
        <f t="array" aca="1" ref="K152" ca="1">INDIRECT(""&amp;$E94 &amp; "!AT21")</f>
        <v>-0.32236182996595764</v>
      </c>
      <c r="L152" s="165"/>
      <c r="M152" s="42">
        <f t="array" aca="1" ref="M152" ca="1">INDIRECT(""&amp;$E94 &amp; "!AV21")</f>
        <v>-0.33844336736412195</v>
      </c>
      <c r="N152" s="165"/>
      <c r="O152" s="42">
        <f t="array" aca="1" ref="O152" ca="1">INDIRECT(""&amp;$E94 &amp; "!Ax21")</f>
        <v>-0.41137578525836993</v>
      </c>
      <c r="P152" s="171"/>
      <c r="Q152" s="121">
        <f t="array" aca="1" ref="Q152" ca="1">INDIRECT(""&amp;$E94 &amp; "!AZ21")</f>
        <v>0</v>
      </c>
      <c r="R152" s="171"/>
    </row>
    <row r="153" spans="4:18" x14ac:dyDescent="0.2">
      <c r="D153" s="224"/>
      <c r="E153" s="212" t="str">
        <f>D14</f>
        <v>Neon1224</v>
      </c>
      <c r="F153" s="84" t="str">
        <f t="array" aca="1" ref="F153" ca="1">INDIRECT(""&amp;$E97 &amp; "!AO17")</f>
        <v>High</v>
      </c>
      <c r="G153" s="17">
        <f t="array" aca="1" ref="G153" ca="1">INDIRECT(""&amp;$E97 &amp; "!AP17")</f>
        <v>-0.24742851417861955</v>
      </c>
      <c r="H153" s="166">
        <f t="array" aca="1" ref="H153" ca="1">INDIRECT(""&amp;$E97 &amp; "!AQ17")</f>
        <v>-0.27337037387232777</v>
      </c>
      <c r="I153" s="166">
        <f t="array" aca="1" ref="I153" ca="1">INDIRECT(""&amp;$E97 &amp; "!AR17")</f>
        <v>-0.23553308269304873</v>
      </c>
      <c r="J153" s="166">
        <f t="array" aca="1" ref="J153" ca="1">INDIRECT(""&amp;$E97 &amp; "!AS17")</f>
        <v>-0.24732191976777596</v>
      </c>
      <c r="K153" s="42">
        <f t="array" aca="1" ref="K153" ca="1">INDIRECT(""&amp;$E97 &amp; "!AT17")</f>
        <v>-0.24346488079942141</v>
      </c>
      <c r="L153" s="166">
        <f t="array" aca="1" ref="L153" ca="1">INDIRECT(""&amp;$E97 &amp; "!AU17")</f>
        <v>-0.25637931239996314</v>
      </c>
      <c r="M153" s="42">
        <f t="array" aca="1" ref="M153" ca="1">INDIRECT(""&amp;$E97 &amp; "!AV17")</f>
        <v>-0.25941830859972892</v>
      </c>
      <c r="N153" s="166">
        <f t="array" aca="1" ref="N153" ca="1">INDIRECT(""&amp;$E97 &amp; "!AW17")</f>
        <v>-0.27581910004759413</v>
      </c>
      <c r="O153" s="42">
        <f t="array" aca="1" ref="O153" ca="1">INDIRECT(""&amp;$E97 &amp; "!AX17")</f>
        <v>-0.26757358443447787</v>
      </c>
      <c r="P153" s="189">
        <f t="array" aca="1" ref="P153" ca="1">INDIRECT(""&amp;$E97 &amp; "!AY17")</f>
        <v>-0.33477784825458901</v>
      </c>
      <c r="Q153" s="121">
        <f t="array" aca="1" ref="Q153" ca="1">INDIRECT(""&amp;$E97 &amp; "!AZ17")</f>
        <v>0</v>
      </c>
      <c r="R153" s="169">
        <f t="array" aca="1" ref="R153" ca="1">INDIRECT(""&amp;$E97 &amp; "!BA17")</f>
        <v>0</v>
      </c>
    </row>
    <row r="154" spans="4:18" x14ac:dyDescent="0.2">
      <c r="D154" s="224"/>
      <c r="E154" s="178"/>
      <c r="F154" s="85" t="str">
        <f t="array" aca="1" ref="F154" ca="1">INDIRECT(""&amp;$E97 &amp; "!AO19")</f>
        <v>Med</v>
      </c>
      <c r="G154" s="17">
        <f t="array" aca="1" ref="G154" ca="1">INDIRECT(""&amp;$E97 &amp; "!AP19")</f>
        <v>-0.28229124396931971</v>
      </c>
      <c r="H154" s="164"/>
      <c r="I154" s="164"/>
      <c r="J154" s="164"/>
      <c r="K154" s="42">
        <f t="array" aca="1" ref="K154" ca="1">INDIRECT(""&amp;$E97 &amp; "!AT19")</f>
        <v>-0.27061778692557126</v>
      </c>
      <c r="L154" s="164"/>
      <c r="M154" s="42">
        <f t="array" aca="1" ref="M154" ca="1">INDIRECT(""&amp;$E97 &amp; "!AV19")</f>
        <v>-0.28792901621358846</v>
      </c>
      <c r="N154" s="164"/>
      <c r="O154" s="42">
        <f t="array" aca="1" ref="O154" ca="1">INDIRECT(""&amp;$E97 &amp; "!AX19")</f>
        <v>-0.32211265104545661</v>
      </c>
      <c r="P154" s="170"/>
      <c r="Q154" s="121">
        <f t="array" aca="1" ref="Q154" ca="1">INDIRECT(""&amp;$E97 &amp; "!AZ19")</f>
        <v>0</v>
      </c>
      <c r="R154" s="170"/>
    </row>
    <row r="155" spans="4:18" ht="17" customHeight="1" thickBot="1" x14ac:dyDescent="0.25">
      <c r="D155" s="224"/>
      <c r="E155" s="213"/>
      <c r="F155" s="86" t="str">
        <f t="array" aca="1" ref="F155" ca="1">INDIRECT(""&amp;$E97 &amp; "!AO21")</f>
        <v>Low</v>
      </c>
      <c r="G155" s="17">
        <f t="array" aca="1" ref="G155" ca="1">INDIRECT(""&amp;$E97 &amp; "!AP21")</f>
        <v>-0.3004686424157037</v>
      </c>
      <c r="H155" s="165"/>
      <c r="I155" s="165"/>
      <c r="J155" s="165"/>
      <c r="K155" s="42">
        <f t="array" aca="1" ref="K155" ca="1">INDIRECT(""&amp;$E97 &amp; "!AT21")</f>
        <v>-0.27731257163195733</v>
      </c>
      <c r="L155" s="165"/>
      <c r="M155" s="42">
        <f t="array" aca="1" ref="M155" ca="1">INDIRECT(""&amp;$E97 &amp; "!AV21")</f>
        <v>-0.2984846852072307</v>
      </c>
      <c r="N155" s="165"/>
      <c r="O155" s="42">
        <f t="array" aca="1" ref="O155" ca="1">INDIRECT(""&amp;$E97 &amp; "!Ax21")</f>
        <v>-0.37820641123668175</v>
      </c>
      <c r="P155" s="171"/>
      <c r="Q155" s="121">
        <f t="array" aca="1" ref="Q155" ca="1">INDIRECT(""&amp;$E97 &amp; "!AZ21")</f>
        <v>0</v>
      </c>
      <c r="R155" s="171"/>
    </row>
    <row r="156" spans="4:18" x14ac:dyDescent="0.2">
      <c r="D156" s="224"/>
      <c r="E156" s="212" t="str">
        <f>D17</f>
        <v>NocturneDance</v>
      </c>
      <c r="F156" s="84" t="str">
        <f t="array" aca="1" ref="F156" ca="1">INDIRECT(""&amp;$E100 &amp; "!AO17")</f>
        <v>High</v>
      </c>
      <c r="G156" s="17">
        <f t="array" aca="1" ref="G156" ca="1">INDIRECT(""&amp;$E100 &amp; "!AP17")</f>
        <v>-0.2181100320570255</v>
      </c>
      <c r="H156" s="166">
        <f t="array" aca="1" ref="H156" ca="1">INDIRECT(""&amp;$E100 &amp; "!AQ17")</f>
        <v>-0.25667318997407518</v>
      </c>
      <c r="I156" s="166">
        <f t="array" aca="1" ref="I156" ca="1">INDIRECT(""&amp;$E100 &amp; "!AR17")</f>
        <v>-0.52536419973131454</v>
      </c>
      <c r="J156" s="166">
        <f t="array" aca="1" ref="J156" ca="1">INDIRECT(""&amp;$E100 &amp; "!AS17")</f>
        <v>-0.49995174943727982</v>
      </c>
      <c r="K156" s="42">
        <f t="array" aca="1" ref="K156" ca="1">INDIRECT(""&amp;$E100 &amp; "!AT17")</f>
        <v>-0.21257260188383054</v>
      </c>
      <c r="L156" s="166">
        <f t="array" aca="1" ref="L156" ca="1">INDIRECT(""&amp;$E100 &amp; "!AU17")</f>
        <v>-0.23812695687694818</v>
      </c>
      <c r="M156" s="42">
        <f t="array" aca="1" ref="M156" ca="1">INDIRECT(""&amp;$E100 &amp; "!AV17")</f>
        <v>-0.21110328534170786</v>
      </c>
      <c r="N156" s="166">
        <f t="array" aca="1" ref="N156" ca="1">INDIRECT(""&amp;$E100 &amp; "!AW17")</f>
        <v>-0.23956717617781897</v>
      </c>
      <c r="O156" s="42">
        <f t="array" aca="1" ref="O156" ca="1">INDIRECT(""&amp;$E100 &amp; "!AX17")</f>
        <v>-0.26491011738475112</v>
      </c>
      <c r="P156" s="189">
        <f t="array" aca="1" ref="P156" ca="1">INDIRECT(""&amp;$E100 &amp; "!AY17")</f>
        <v>-0.34392080917992851</v>
      </c>
      <c r="Q156" s="121">
        <f t="array" aca="1" ref="Q156" ca="1">INDIRECT(""&amp;$E100 &amp; "!AZ17")</f>
        <v>0</v>
      </c>
      <c r="R156" s="169">
        <f t="array" aca="1" ref="R156" ca="1">INDIRECT(""&amp;$E100 &amp; "!BA17")</f>
        <v>0</v>
      </c>
    </row>
    <row r="157" spans="4:18" x14ac:dyDescent="0.2">
      <c r="D157" s="224"/>
      <c r="E157" s="178"/>
      <c r="F157" s="85" t="str">
        <f t="array" aca="1" ref="F157" ca="1">INDIRECT(""&amp;$E100 &amp; "!AO19")</f>
        <v>Med</v>
      </c>
      <c r="G157" s="17">
        <f t="array" aca="1" ref="G157" ca="1">INDIRECT(""&amp;$E100 &amp; "!AP19")</f>
        <v>-0.26910071159340931</v>
      </c>
      <c r="H157" s="164"/>
      <c r="I157" s="164"/>
      <c r="J157" s="164"/>
      <c r="K157" s="42">
        <f t="array" aca="1" ref="K157" ca="1">INDIRECT(""&amp;$E100 &amp; "!AT19")</f>
        <v>-0.25821684470195827</v>
      </c>
      <c r="L157" s="164"/>
      <c r="M157" s="42">
        <f t="array" aca="1" ref="M157" ca="1">INDIRECT(""&amp;$E100 &amp; "!AV19")</f>
        <v>-0.25825084138511212</v>
      </c>
      <c r="N157" s="164"/>
      <c r="O157" s="42">
        <f t="array" aca="1" ref="O157" ca="1">INDIRECT(""&amp;$E100 &amp; "!AX19")</f>
        <v>-0.35201048459256179</v>
      </c>
      <c r="P157" s="170"/>
      <c r="Q157" s="121">
        <f t="array" aca="1" ref="Q157" ca="1">INDIRECT(""&amp;$E100 &amp; "!AZ19")</f>
        <v>0</v>
      </c>
      <c r="R157" s="170"/>
    </row>
    <row r="158" spans="4:18" ht="17" customHeight="1" thickBot="1" x14ac:dyDescent="0.25">
      <c r="D158" s="224"/>
      <c r="E158" s="213"/>
      <c r="F158" s="86" t="str">
        <f t="array" aca="1" ref="F158" ca="1">INDIRECT(""&amp;$E100 &amp; "!AO21")</f>
        <v>Low</v>
      </c>
      <c r="G158" s="17">
        <f t="array" aca="1" ref="G158" ca="1">INDIRECT(""&amp;$E100 &amp; "!AP21")</f>
        <v>-0.32567391568899684</v>
      </c>
      <c r="H158" s="165"/>
      <c r="I158" s="165"/>
      <c r="J158" s="165"/>
      <c r="K158" s="42">
        <f t="array" aca="1" ref="K158" ca="1">INDIRECT(""&amp;$E100 &amp; "!AT21")</f>
        <v>-0.29803887539608009</v>
      </c>
      <c r="L158" s="165"/>
      <c r="M158" s="42">
        <f t="array" aca="1" ref="M158" ca="1">INDIRECT(""&amp;$E100 &amp; "!AV21")</f>
        <v>-0.30642346107113405</v>
      </c>
      <c r="N158" s="165"/>
      <c r="O158" s="42">
        <f t="array" aca="1" ref="O158" ca="1">INDIRECT(""&amp;$E100 &amp; "!Ax21")</f>
        <v>-0.46843361601494549</v>
      </c>
      <c r="P158" s="171"/>
      <c r="Q158" s="121">
        <f t="array" aca="1" ref="Q158" ca="1">INDIRECT(""&amp;$E100 &amp; "!AZ21")</f>
        <v>0</v>
      </c>
      <c r="R158" s="171"/>
    </row>
    <row r="159" spans="4:18" x14ac:dyDescent="0.2">
      <c r="D159" s="224"/>
      <c r="E159" s="212" t="str">
        <f>D20</f>
        <v>PierSeaside</v>
      </c>
      <c r="F159" s="84" t="str">
        <f t="array" aca="1" ref="F159" ca="1">INDIRECT(""&amp;$E103 &amp; "!AO17")</f>
        <v>High</v>
      </c>
      <c r="G159" s="17">
        <f t="array" aca="1" ref="G159" ca="1">INDIRECT(""&amp;$E103 &amp; "!AP17")</f>
        <v>-0.21380283619893259</v>
      </c>
      <c r="H159" s="166">
        <f t="array" aca="1" ref="H159" ca="1">INDIRECT(""&amp;$E103 &amp; "!AQ17")</f>
        <v>-0.26384970308536504</v>
      </c>
      <c r="I159" s="166">
        <f t="array" aca="1" ref="I159" ca="1">INDIRECT(""&amp;$E103 &amp; "!AR17")</f>
        <v>-0.35215519317775135</v>
      </c>
      <c r="J159" s="166">
        <f t="array" aca="1" ref="J159" ca="1">INDIRECT(""&amp;$E103 &amp; "!AS17")</f>
        <v>-0.41014286804814359</v>
      </c>
      <c r="K159" s="42">
        <f t="array" aca="1" ref="K159" ca="1">INDIRECT(""&amp;$E103 &amp; "!AT17")</f>
        <v>-0.19813949304393785</v>
      </c>
      <c r="L159" s="166">
        <f t="array" aca="1" ref="L159" ca="1">INDIRECT(""&amp;$E103 &amp; "!AU17")</f>
        <v>-0.23715036622786823</v>
      </c>
      <c r="M159" s="42">
        <f t="array" aca="1" ref="M159" ca="1">INDIRECT(""&amp;$E103 &amp; "!AV17")</f>
        <v>-0.20168810383762892</v>
      </c>
      <c r="N159" s="166">
        <f t="array" aca="1" ref="N159" ca="1">INDIRECT(""&amp;$E103 &amp; "!AW17")</f>
        <v>-0.2464448044148948</v>
      </c>
      <c r="O159" s="42">
        <f t="array" aca="1" ref="O159" ca="1">INDIRECT(""&amp;$E103 &amp; "!AX17")</f>
        <v>-0.14250380947352337</v>
      </c>
      <c r="P159" s="189">
        <f t="array" aca="1" ref="P159" ca="1">INDIRECT(""&amp;$E103 &amp; "!AY17")</f>
        <v>-0.26963731491964293</v>
      </c>
      <c r="Q159" s="121">
        <f t="array" aca="1" ref="Q159" ca="1">INDIRECT(""&amp;$E103 &amp; "!AZ17")</f>
        <v>0</v>
      </c>
      <c r="R159" s="169">
        <f t="array" aca="1" ref="R159" ca="1">INDIRECT(""&amp;$E103 &amp; "!BA17")</f>
        <v>0</v>
      </c>
    </row>
    <row r="160" spans="4:18" x14ac:dyDescent="0.2">
      <c r="D160" s="224"/>
      <c r="E160" s="178"/>
      <c r="F160" s="85" t="str">
        <f t="array" aca="1" ref="F160" ca="1">INDIRECT(""&amp;$E103 &amp; "!AO19")</f>
        <v>Med</v>
      </c>
      <c r="G160" s="17">
        <f t="array" aca="1" ref="G160" ca="1">INDIRECT(""&amp;$E103 &amp; "!AP19")</f>
        <v>-0.23893521365839288</v>
      </c>
      <c r="H160" s="164"/>
      <c r="I160" s="164"/>
      <c r="J160" s="164"/>
      <c r="K160" s="42">
        <f t="array" aca="1" ref="K160" ca="1">INDIRECT(""&amp;$E103 &amp; "!AT19")</f>
        <v>-0.2259249984002043</v>
      </c>
      <c r="L160" s="164"/>
      <c r="M160" s="42">
        <f t="array" aca="1" ref="M160" ca="1">INDIRECT(""&amp;$E103 &amp; "!AV19")</f>
        <v>-0.23065095095040677</v>
      </c>
      <c r="N160" s="164"/>
      <c r="O160" s="42">
        <f t="array" aca="1" ref="O160" ca="1">INDIRECT(""&amp;$E103 &amp; "!AX19")</f>
        <v>-0.22133041703848089</v>
      </c>
      <c r="P160" s="170"/>
      <c r="Q160" s="121">
        <f t="array" aca="1" ref="Q160" ca="1">INDIRECT(""&amp;$E103 &amp; "!AZ19")</f>
        <v>0</v>
      </c>
      <c r="R160" s="170"/>
    </row>
    <row r="161" spans="4:18" ht="17" customHeight="1" thickBot="1" x14ac:dyDescent="0.25">
      <c r="D161" s="224"/>
      <c r="E161" s="213"/>
      <c r="F161" s="86" t="str">
        <f t="array" aca="1" ref="F161" ca="1">INDIRECT(""&amp;$E103 &amp; "!AO21")</f>
        <v>Low</v>
      </c>
      <c r="G161" s="17">
        <f t="array" aca="1" ref="G161" ca="1">INDIRECT(""&amp;$E103 &amp; "!AP21")</f>
        <v>-0.28973705594180221</v>
      </c>
      <c r="H161" s="165"/>
      <c r="I161" s="165"/>
      <c r="J161" s="165"/>
      <c r="K161" s="42">
        <f t="array" aca="1" ref="K161" ca="1">INDIRECT(""&amp;$E103 &amp; "!AT21")</f>
        <v>-0.27346071858024901</v>
      </c>
      <c r="L161" s="165"/>
      <c r="M161" s="42">
        <f t="array" aca="1" ref="M161" ca="1">INDIRECT(""&amp;$E103 &amp; "!AV21")</f>
        <v>-0.28202296242104041</v>
      </c>
      <c r="N161" s="165"/>
      <c r="O161" s="42">
        <f t="array" aca="1" ref="O161" ca="1">INDIRECT(""&amp;$E103 &amp; "!Ax21")</f>
        <v>-0.31234572838588348</v>
      </c>
      <c r="P161" s="171"/>
      <c r="Q161" s="121">
        <f t="array" aca="1" ref="Q161" ca="1">INDIRECT(""&amp;$E103 &amp; "!AZ21")</f>
        <v>0</v>
      </c>
      <c r="R161" s="171"/>
    </row>
    <row r="162" spans="4:18" x14ac:dyDescent="0.2">
      <c r="D162" s="224"/>
      <c r="E162" s="212" t="str">
        <f>D23</f>
        <v>Tango</v>
      </c>
      <c r="F162" s="84" t="str">
        <f t="array" aca="1" ref="F162" ca="1">INDIRECT(""&amp;$E106 &amp; "!AO17")</f>
        <v>High</v>
      </c>
      <c r="G162" s="17">
        <f t="array" aca="1" ref="G162" ca="1">INDIRECT(""&amp;$E106 &amp; "!AP17")</f>
        <v>-0.2870178061383547</v>
      </c>
      <c r="H162" s="166">
        <f t="array" aca="1" ref="H162" ca="1">INDIRECT(""&amp;$E106 &amp; "!AQ17")</f>
        <v>-0.32602770562191363</v>
      </c>
      <c r="I162" s="166">
        <f t="array" aca="1" ref="I162" ca="1">INDIRECT(""&amp;$E106 &amp; "!AR17")</f>
        <v>-0.39803120183073881</v>
      </c>
      <c r="J162" s="166">
        <f t="array" aca="1" ref="J162" ca="1">INDIRECT(""&amp;$E106 &amp; "!AS17")</f>
        <v>-0.33846068536766161</v>
      </c>
      <c r="K162" s="42">
        <f t="array" aca="1" ref="K162" ca="1">INDIRECT(""&amp;$E106 &amp; "!AT17")</f>
        <v>-0.26599730681063316</v>
      </c>
      <c r="L162" s="166">
        <f t="array" aca="1" ref="L162" ca="1">INDIRECT(""&amp;$E106 &amp; "!AU17")</f>
        <v>-0.29464746034664591</v>
      </c>
      <c r="M162" s="42">
        <f t="array" aca="1" ref="M162" ca="1">INDIRECT(""&amp;$E106 &amp; "!AV17")</f>
        <v>-0.27840128305629319</v>
      </c>
      <c r="N162" s="166">
        <f t="array" aca="1" ref="N162" ca="1">INDIRECT(""&amp;$E106 &amp; "!AW17")</f>
        <v>-0.31572881873694769</v>
      </c>
      <c r="O162" s="42">
        <f t="array" aca="1" ref="O162" ca="1">INDIRECT(""&amp;$E106 &amp; "!AX17")</f>
        <v>-0.31982160015227123</v>
      </c>
      <c r="P162" s="189">
        <f t="array" aca="1" ref="P162" ca="1">INDIRECT(""&amp;$E106 &amp; "!AY17")</f>
        <v>-0.3956576557875372</v>
      </c>
      <c r="Q162" s="121">
        <f t="array" aca="1" ref="Q162" ca="1">INDIRECT(""&amp;$E106 &amp; "!AZ17")</f>
        <v>0</v>
      </c>
      <c r="R162" s="169">
        <f t="array" aca="1" ref="R162" ca="1">INDIRECT(""&amp;$E106 &amp; "!BA17")</f>
        <v>0</v>
      </c>
    </row>
    <row r="163" spans="4:18" x14ac:dyDescent="0.2">
      <c r="D163" s="224"/>
      <c r="E163" s="178"/>
      <c r="F163" s="85" t="str">
        <f t="array" aca="1" ref="F163" ca="1">INDIRECT(""&amp;$E106 &amp; "!AO19")</f>
        <v>Med</v>
      </c>
      <c r="G163" s="17">
        <f t="array" aca="1" ref="G163" ca="1">INDIRECT(""&amp;$E106 &amp; "!AP19")</f>
        <v>-0.3172050910415074</v>
      </c>
      <c r="H163" s="164"/>
      <c r="I163" s="164"/>
      <c r="J163" s="164"/>
      <c r="K163" s="42">
        <f t="array" aca="1" ref="K163" ca="1">INDIRECT(""&amp;$E106 &amp; "!AT19")</f>
        <v>-0.29308007194091579</v>
      </c>
      <c r="L163" s="164"/>
      <c r="M163" s="42">
        <f t="array" aca="1" ref="M163" ca="1">INDIRECT(""&amp;$E106 &amp; "!AV19")</f>
        <v>-0.30978052298592529</v>
      </c>
      <c r="N163" s="164"/>
      <c r="O163" s="42">
        <f t="array" aca="1" ref="O163" ca="1">INDIRECT(""&amp;$E106 &amp; "!AX19")</f>
        <v>-0.37416988398797968</v>
      </c>
      <c r="P163" s="170"/>
      <c r="Q163" s="121">
        <f t="array" aca="1" ref="Q163" ca="1">INDIRECT(""&amp;$E106 &amp; "!AZ19")</f>
        <v>0</v>
      </c>
      <c r="R163" s="170"/>
    </row>
    <row r="164" spans="4:18" ht="17" customHeight="1" thickBot="1" x14ac:dyDescent="0.25">
      <c r="D164" s="224"/>
      <c r="E164" s="213"/>
      <c r="F164" s="86" t="str">
        <f t="array" aca="1" ref="F164" ca="1">INDIRECT(""&amp;$E106 &amp; "!AO21")</f>
        <v>Low</v>
      </c>
      <c r="G164" s="17">
        <f t="array" aca="1" ref="G164" ca="1">INDIRECT(""&amp;$E106 &amp; "!AP21")</f>
        <v>-0.34631976972070955</v>
      </c>
      <c r="H164" s="165"/>
      <c r="I164" s="165"/>
      <c r="J164" s="165"/>
      <c r="K164" s="42">
        <f t="array" aca="1" ref="K164" ca="1">INDIRECT(""&amp;$E106 &amp; "!AT21")</f>
        <v>-0.32363160931924373</v>
      </c>
      <c r="L164" s="165"/>
      <c r="M164" s="42">
        <f t="array" aca="1" ref="M164" ca="1">INDIRECT(""&amp;$E106 &amp; "!AV21")</f>
        <v>-0.34298081466173336</v>
      </c>
      <c r="N164" s="165"/>
      <c r="O164" s="42">
        <f t="array" aca="1" ref="O164" ca="1">INDIRECT(""&amp;$E106 &amp; "!Ax21")</f>
        <v>-0.44348387965818692</v>
      </c>
      <c r="P164" s="171"/>
      <c r="Q164" s="121">
        <f t="array" aca="1" ref="Q164" ca="1">INDIRECT(""&amp;$E106 &amp; "!AZ21")</f>
        <v>0</v>
      </c>
      <c r="R164" s="171"/>
    </row>
    <row r="165" spans="4:18" x14ac:dyDescent="0.2">
      <c r="D165" s="224"/>
      <c r="E165" s="216" t="str">
        <f>D26</f>
        <v>Timelapse</v>
      </c>
      <c r="F165" s="84" t="str">
        <f t="array" aca="1" ref="F165" ca="1">INDIRECT(""&amp;$E109 &amp; "!AO17")</f>
        <v>High</v>
      </c>
      <c r="G165" s="17">
        <f t="array" aca="1" ref="G165" ca="1">INDIRECT(""&amp;$E109 &amp; "!AP17")</f>
        <v>-0.22073825406338976</v>
      </c>
      <c r="H165" s="166">
        <f t="array" aca="1" ref="H165" ca="1">INDIRECT(""&amp;$E109 &amp; "!AQ17")</f>
        <v>-0.25441756842336782</v>
      </c>
      <c r="I165" s="166">
        <f t="array" aca="1" ref="I165" ca="1">INDIRECT(""&amp;$E109 &amp; "!AR17")</f>
        <v>-0.51110360707922742</v>
      </c>
      <c r="J165" s="166">
        <f t="array" aca="1" ref="J165" ca="1">INDIRECT(""&amp;$E109 &amp; "!AS17")</f>
        <v>-0.48594857331229735</v>
      </c>
      <c r="K165" s="42">
        <f t="array" aca="1" ref="K165" ca="1">INDIRECT(""&amp;$E109 &amp; "!AT17")</f>
        <v>-0.21862099912752386</v>
      </c>
      <c r="L165" s="166">
        <f t="array" aca="1" ref="L165" ca="1">INDIRECT(""&amp;$E109 &amp; "!AU17")</f>
        <v>-0.23472747010454598</v>
      </c>
      <c r="M165" s="42">
        <f t="array" aca="1" ref="M165" ca="1">INDIRECT(""&amp;$E109 &amp; "!AV17")</f>
        <v>-0.20815824128936411</v>
      </c>
      <c r="N165" s="166">
        <f t="array" aca="1" ref="N165" ca="1">INDIRECT(""&amp;$E109 &amp; "!AW17")</f>
        <v>-0.22708960428597891</v>
      </c>
      <c r="O165" s="42">
        <f t="array" aca="1" ref="O165" ca="1">INDIRECT(""&amp;$E109 &amp; "!AX17")</f>
        <v>-0.24331495708132733</v>
      </c>
      <c r="P165" s="189">
        <f t="array" aca="1" ref="P165" ca="1">INDIRECT(""&amp;$E109 &amp; "!AY17")</f>
        <v>-0.27882935231913963</v>
      </c>
      <c r="Q165" s="121">
        <f t="array" aca="1" ref="Q165" ca="1">INDIRECT(""&amp;$E109 &amp; "!AZ17")</f>
        <v>0</v>
      </c>
      <c r="R165" s="169">
        <f t="array" aca="1" ref="R165" ca="1">INDIRECT(""&amp;$E109 &amp; "!BA17")</f>
        <v>0</v>
      </c>
    </row>
    <row r="166" spans="4:18" x14ac:dyDescent="0.2">
      <c r="D166" s="224"/>
      <c r="E166" s="178"/>
      <c r="F166" s="85" t="str">
        <f t="array" aca="1" ref="F166" ca="1">INDIRECT(""&amp;$E109 &amp; "!AO19")</f>
        <v>Med</v>
      </c>
      <c r="G166" s="17">
        <f t="array" aca="1" ref="G166" ca="1">INDIRECT(""&amp;$E109 &amp; "!AP19")</f>
        <v>-0.24504322810451085</v>
      </c>
      <c r="H166" s="164"/>
      <c r="I166" s="164"/>
      <c r="J166" s="164"/>
      <c r="K166" s="42">
        <f t="array" aca="1" ref="K166" ca="1">INDIRECT(""&amp;$E109 &amp; "!AT19")</f>
        <v>-0.23742805173774262</v>
      </c>
      <c r="L166" s="164"/>
      <c r="M166" s="42">
        <f t="array" aca="1" ref="M166" ca="1">INDIRECT(""&amp;$E109 &amp; "!AV19")</f>
        <v>-0.22559734586639224</v>
      </c>
      <c r="N166" s="164"/>
      <c r="O166" s="42">
        <f t="array" aca="1" ref="O166" ca="1">INDIRECT(""&amp;$E109 &amp; "!AX19")</f>
        <v>-0.26394001915286425</v>
      </c>
      <c r="P166" s="170"/>
      <c r="Q166" s="121">
        <f t="array" aca="1" ref="Q166" ca="1">INDIRECT(""&amp;$E109 &amp; "!AZ19")</f>
        <v>0</v>
      </c>
      <c r="R166" s="170"/>
    </row>
    <row r="167" spans="4:18" ht="17" customHeight="1" thickBot="1" x14ac:dyDescent="0.25">
      <c r="D167" s="224"/>
      <c r="E167" s="178"/>
      <c r="F167" s="105" t="str">
        <f t="array" aca="1" ref="F167" ca="1">INDIRECT(""&amp;$E109 &amp; "!AO21")</f>
        <v>Low</v>
      </c>
      <c r="G167" s="49">
        <f t="array" aca="1" ref="G167" ca="1">INDIRECT(""&amp;$E109 &amp; "!AP21")</f>
        <v>-0.27720784278868704</v>
      </c>
      <c r="H167" s="165"/>
      <c r="I167" s="165"/>
      <c r="J167" s="165"/>
      <c r="K167" s="101">
        <f t="array" aca="1" ref="K167" ca="1">INDIRECT(""&amp;$E109 &amp; "!AT21")</f>
        <v>-0.2531317335344383</v>
      </c>
      <c r="L167" s="165"/>
      <c r="M167" s="101">
        <f t="array" aca="1" ref="M167" ca="1">INDIRECT(""&amp;$E109 &amp; "!AV21")</f>
        <v>-0.24590620070356572</v>
      </c>
      <c r="N167" s="165"/>
      <c r="O167" s="101">
        <f t="array" aca="1" ref="O167" ca="1">INDIRECT(""&amp;$E109 &amp; "!Ax21")</f>
        <v>-0.29544433085559829</v>
      </c>
      <c r="P167" s="171"/>
      <c r="Q167" s="126">
        <f t="array" aca="1" ref="Q167" ca="1">INDIRECT(""&amp;$E109 &amp; "!AZ21")</f>
        <v>0</v>
      </c>
      <c r="R167" s="171"/>
    </row>
    <row r="168" spans="4:18" x14ac:dyDescent="0.2">
      <c r="D168" s="224"/>
      <c r="E168" s="212" t="s">
        <v>72</v>
      </c>
      <c r="F168" s="84" t="s">
        <v>13</v>
      </c>
      <c r="G168" s="44">
        <f ca="1">AVERAGE(G144,G147,G150,G153,G156,G159,G162,G165)</f>
        <v>-0.24793458731629442</v>
      </c>
      <c r="H168" s="172">
        <f ca="1">AVERAGE(H144:H167)</f>
        <v>-0.28518144540416657</v>
      </c>
      <c r="I168" s="172">
        <f ca="1">AVERAGE(I144:I167)</f>
        <v>-0.39135109447666439</v>
      </c>
      <c r="J168" s="172">
        <f ca="1">AVERAGE(J144:J167)</f>
        <v>-0.38503156192288962</v>
      </c>
      <c r="K168" s="56">
        <f ca="1">AVERAGE(K144,K147,K150,K153,K156,K159,K162,K165)</f>
        <v>-0.23401846162055265</v>
      </c>
      <c r="L168" s="172">
        <f ca="1">AVERAGE(L144:L167)</f>
        <v>-0.26099887472096445</v>
      </c>
      <c r="M168" s="56">
        <f ca="1">AVERAGE(M144,M147,M150,M153,M156,M159,M162,M165)</f>
        <v>-0.24113353918515701</v>
      </c>
      <c r="N168" s="172">
        <f ca="1">AVERAGE(N144:N167)</f>
        <v>-0.27317601940263758</v>
      </c>
      <c r="O168" s="56">
        <f ca="1">AVERAGE(O144,O147,O150,O153,O156,O159,O162,O165)</f>
        <v>-0.26024116191669788</v>
      </c>
      <c r="P168" s="188">
        <f ca="1">AVERAGE(P144:P167)</f>
        <v>-0.3354286950567788</v>
      </c>
      <c r="Q168" s="120">
        <f ca="1">SUM(Q144,Q147,Q150,Q153,Q156,Q159,Q162,Q165)</f>
        <v>0</v>
      </c>
      <c r="R168" s="190">
        <f ca="1">SUM(R144:R167)</f>
        <v>0</v>
      </c>
    </row>
    <row r="169" spans="4:18" x14ac:dyDescent="0.2">
      <c r="D169" s="224"/>
      <c r="E169" s="178"/>
      <c r="F169" s="85" t="s">
        <v>14</v>
      </c>
      <c r="G169" s="17">
        <f ca="1">AVERAGE(G145,G148,G151,G154,G157,G160,G163,G166)</f>
        <v>-0.27895041438891138</v>
      </c>
      <c r="H169" s="164"/>
      <c r="I169" s="164"/>
      <c r="J169" s="164"/>
      <c r="K169" s="42">
        <f ca="1">AVERAGE(K145,K148,K151,K154,K157,K160,K163,K166)</f>
        <v>-0.26264744708844456</v>
      </c>
      <c r="L169" s="164"/>
      <c r="M169" s="42">
        <f ca="1">AVERAGE(M145,M148,M151,M154,M157,M160,M163,M166)</f>
        <v>-0.27159952435685508</v>
      </c>
      <c r="N169" s="164"/>
      <c r="O169" s="42">
        <f ca="1">AVERAGE(O145,O148,O151,O154,O157,O160,O163,O166)</f>
        <v>-0.31461344084500564</v>
      </c>
      <c r="P169" s="170"/>
      <c r="Q169" s="121">
        <f ca="1">SUM(Q145,Q148,Q151,Q154,Q157,Q160,Q163,Q166)</f>
        <v>0</v>
      </c>
      <c r="R169" s="170"/>
    </row>
    <row r="170" spans="4:18" ht="17" customHeight="1" thickBot="1" x14ac:dyDescent="0.25">
      <c r="D170" s="225"/>
      <c r="E170" s="213"/>
      <c r="F170" s="86" t="s">
        <v>15</v>
      </c>
      <c r="G170" s="47">
        <f ca="1">AVERAGE(G146,G149,G152,G155,G158,G161,G164,G167)</f>
        <v>-0.31404722297587978</v>
      </c>
      <c r="H170" s="165"/>
      <c r="I170" s="165"/>
      <c r="J170" s="165"/>
      <c r="K170" s="57">
        <f ca="1">AVERAGE(K146,K149,K152,K155,K158,K161,K164,K167)</f>
        <v>-0.29251326057748395</v>
      </c>
      <c r="L170" s="165"/>
      <c r="M170" s="57">
        <f ca="1">AVERAGE(M146,M149,M152,M155,M158,M161,M164,M167)</f>
        <v>-0.30494535166443748</v>
      </c>
      <c r="N170" s="165"/>
      <c r="O170" s="57">
        <f ca="1">AVERAGE(O146,O149,O152,O155,O158,O161,O164,O167)</f>
        <v>-0.38242666811080045</v>
      </c>
      <c r="P170" s="171"/>
      <c r="Q170" s="122">
        <f ca="1">SUM(Q146,Q149,Q152,Q155,Q158,Q161,Q164,Q167)</f>
        <v>0</v>
      </c>
      <c r="R170" s="171"/>
    </row>
    <row r="171" spans="4:18" ht="17" customHeight="1" thickBot="1" x14ac:dyDescent="0.25">
      <c r="D171" s="88"/>
      <c r="E171" s="89"/>
      <c r="F171" s="112"/>
      <c r="G171" s="102"/>
      <c r="H171" s="83"/>
      <c r="I171" s="83"/>
      <c r="J171" s="83"/>
      <c r="K171" s="100"/>
      <c r="L171" s="83"/>
      <c r="M171" s="100"/>
      <c r="N171" s="83"/>
      <c r="O171" s="100"/>
      <c r="P171" s="113"/>
    </row>
    <row r="172" spans="4:18" x14ac:dyDescent="0.2">
      <c r="D172" s="223" t="str">
        <f>BoxingPractice!A23</f>
        <v>1280x720</v>
      </c>
      <c r="E172" s="212" t="str">
        <f>D5</f>
        <v>BoxingPractice</v>
      </c>
      <c r="F172" s="84" t="str">
        <f t="array" aca="1" ref="F172" ca="1">INDIRECT(""&amp;$E88 &amp; "!AO23")</f>
        <v>High</v>
      </c>
      <c r="G172" s="44">
        <f t="array" aca="1" ref="G172" ca="1">INDIRECT(""&amp;$E88 &amp; "!AP23")</f>
        <v>-0.24967756302279664</v>
      </c>
      <c r="H172" s="172">
        <f t="array" aca="1" ref="H172" ca="1">INDIRECT(""&amp;$E88 &amp; "!AQ23")</f>
        <v>-0.29112417105221255</v>
      </c>
      <c r="I172" s="172">
        <f t="array" aca="1" ref="I172" ca="1">INDIRECT(""&amp;$E88 &amp; "!AR23")</f>
        <v>-0.3235774780976759</v>
      </c>
      <c r="J172" s="172">
        <f t="array" aca="1" ref="J172" ca="1">INDIRECT(""&amp;$E88 &amp; "!AS23")</f>
        <v>-0.396114182367727</v>
      </c>
      <c r="K172" s="56">
        <f t="array" aca="1" ref="K172" ca="1">INDIRECT(""&amp;$E88 &amp; "!AT23")</f>
        <v>-0.22326435344742446</v>
      </c>
      <c r="L172" s="172">
        <f t="array" aca="1" ref="L172" ca="1">INDIRECT(""&amp;$E88 &amp; "!AU23")</f>
        <v>-0.25439062526545864</v>
      </c>
      <c r="M172" s="56">
        <f t="array" aca="1" ref="M172" ca="1">INDIRECT(""&amp;$E88 &amp; "!AV23")</f>
        <v>-0.22939185074329582</v>
      </c>
      <c r="N172" s="172">
        <f t="array" aca="1" ref="N172" ca="1">INDIRECT(""&amp;$E88 &amp; "!AW23")</f>
        <v>-0.26868240733510829</v>
      </c>
      <c r="O172" s="56">
        <f t="array" aca="1" ref="O172" ca="1">INDIRECT(""&amp;$E88 &amp; "!AX23")</f>
        <v>-0.25653742481095598</v>
      </c>
      <c r="P172" s="188">
        <f t="array" aca="1" ref="P172" ca="1">INDIRECT(""&amp;$E88 &amp; "!AY23")</f>
        <v>-0.33364154300245141</v>
      </c>
      <c r="Q172" s="120">
        <f t="array" aca="1" ref="Q172" ca="1">INDIRECT(""&amp;$E88 &amp; "!AZ23")</f>
        <v>0</v>
      </c>
      <c r="R172" s="190">
        <f t="array" aca="1" ref="R172" ca="1">INDIRECT(""&amp;$E88 &amp; "!BA23")</f>
        <v>0</v>
      </c>
    </row>
    <row r="173" spans="4:18" x14ac:dyDescent="0.2">
      <c r="D173" s="224"/>
      <c r="E173" s="178"/>
      <c r="F173" s="85" t="str">
        <f t="array" aca="1" ref="F173" ca="1">INDIRECT(""&amp;$E88 &amp; "!AO25")</f>
        <v>Med</v>
      </c>
      <c r="G173" s="17">
        <f t="array" aca="1" ref="G173" ca="1">INDIRECT(""&amp;$E88 &amp; "!AP25")</f>
        <v>-0.27617467585647526</v>
      </c>
      <c r="H173" s="164"/>
      <c r="I173" s="164"/>
      <c r="J173" s="164"/>
      <c r="K173" s="42">
        <f t="array" aca="1" ref="K173" ca="1">INDIRECT(""&amp;$E88 &amp; "!AT25")</f>
        <v>-0.24714916338644111</v>
      </c>
      <c r="L173" s="164"/>
      <c r="M173" s="42">
        <f t="array" aca="1" ref="M173" ca="1">INDIRECT(""&amp;$E88 &amp; "!AV25")</f>
        <v>-0.25663940511170169</v>
      </c>
      <c r="N173" s="164"/>
      <c r="O173" s="42">
        <f t="array" aca="1" ref="O173" ca="1">INDIRECT(""&amp;$E88 &amp; "!AX25")</f>
        <v>-0.30543696235015916</v>
      </c>
      <c r="P173" s="170"/>
      <c r="Q173" s="121">
        <f t="array" aca="1" ref="Q173" ca="1">INDIRECT(""&amp;$E88 &amp; "!AZ25")</f>
        <v>0</v>
      </c>
      <c r="R173" s="170"/>
    </row>
    <row r="174" spans="4:18" ht="17" customHeight="1" thickBot="1" x14ac:dyDescent="0.25">
      <c r="D174" s="224"/>
      <c r="E174" s="213"/>
      <c r="F174" s="86" t="str">
        <f t="array" aca="1" ref="F174" ca="1">INDIRECT(""&amp;$E88 &amp; "!AO27")</f>
        <v>Low</v>
      </c>
      <c r="G174" s="17">
        <f t="array" aca="1" ref="G174" ca="1">INDIRECT(""&amp;$E88 &amp; "!AP27")</f>
        <v>-0.30980591550067149</v>
      </c>
      <c r="H174" s="165"/>
      <c r="I174" s="165"/>
      <c r="J174" s="165"/>
      <c r="K174" s="42">
        <f t="array" aca="1" ref="K174" ca="1">INDIRECT(""&amp;$E88 &amp; "!AT27")</f>
        <v>-0.2797423145550535</v>
      </c>
      <c r="L174" s="165"/>
      <c r="M174" s="42">
        <f t="array" aca="1" ref="M174" ca="1">INDIRECT(""&amp;$E88 &amp; "!AV27")</f>
        <v>-0.29283558030767809</v>
      </c>
      <c r="N174" s="165"/>
      <c r="O174" s="42">
        <f t="array" aca="1" ref="O174" ca="1">INDIRECT(""&amp;$E88 &amp; "!Ax27")</f>
        <v>-0.36999975037564692</v>
      </c>
      <c r="P174" s="171"/>
      <c r="Q174" s="121">
        <f t="array" aca="1" ref="Q174" ca="1">INDIRECT(""&amp;$E88 &amp; "!AZ27")</f>
        <v>0</v>
      </c>
      <c r="R174" s="171"/>
    </row>
    <row r="175" spans="4:18" x14ac:dyDescent="0.2">
      <c r="D175" s="224"/>
      <c r="E175" s="212" t="str">
        <f>D8</f>
        <v>CrossWalk</v>
      </c>
      <c r="F175" s="84" t="str">
        <f t="array" aca="1" ref="F175" ca="1">INDIRECT(""&amp;$E91 &amp; "!AO23")</f>
        <v>High</v>
      </c>
      <c r="G175" s="17">
        <f t="array" aca="1" ref="G175" ca="1">INDIRECT(""&amp;$E91 &amp; "!AP23")</f>
        <v>-0.27240667093450943</v>
      </c>
      <c r="H175" s="166">
        <f t="array" aca="1" ref="H175" ca="1">INDIRECT(""&amp;$E91 &amp; "!AQ23")</f>
        <v>-0.31059537693128947</v>
      </c>
      <c r="I175" s="166">
        <f t="array" aca="1" ref="I175" ca="1">INDIRECT(""&amp;$E91 &amp; "!AR23")</f>
        <v>-0.36644979301765035</v>
      </c>
      <c r="J175" s="166">
        <f t="array" aca="1" ref="J175" ca="1">INDIRECT(""&amp;$E91 &amp; "!AS23")</f>
        <v>-0.35772954395030798</v>
      </c>
      <c r="K175" s="42">
        <f t="array" aca="1" ref="K175" ca="1">INDIRECT(""&amp;$E91 &amp; "!AT23")</f>
        <v>-0.25557695953442883</v>
      </c>
      <c r="L175" s="166">
        <f t="array" aca="1" ref="L175" ca="1">INDIRECT(""&amp;$E91 &amp; "!AU23")</f>
        <v>-0.29006551475412923</v>
      </c>
      <c r="M175" s="42">
        <f t="array" aca="1" ref="M175" ca="1">INDIRECT(""&amp;$E91 &amp; "!AV23")</f>
        <v>-0.27017282596022807</v>
      </c>
      <c r="N175" s="166">
        <f t="array" aca="1" ref="N175" ca="1">INDIRECT(""&amp;$E91 &amp; "!AW23")</f>
        <v>-0.31011386037900601</v>
      </c>
      <c r="O175" s="42">
        <f t="array" aca="1" ref="O175" ca="1">INDIRECT(""&amp;$E91 &amp; "!AX23")</f>
        <v>-0.30576287999111895</v>
      </c>
      <c r="P175" s="189">
        <f t="array" aca="1" ref="P175" ca="1">INDIRECT(""&amp;$E91 &amp; "!AY23")</f>
        <v>-0.36178169480375</v>
      </c>
      <c r="Q175" s="121">
        <f t="array" aca="1" ref="Q175" ca="1">INDIRECT(""&amp;$E91 &amp; "!AZ23")</f>
        <v>0</v>
      </c>
      <c r="R175" s="169">
        <f t="array" aca="1" ref="R175" ca="1">INDIRECT(""&amp;$E91 &amp; "!BA23")</f>
        <v>0</v>
      </c>
    </row>
    <row r="176" spans="4:18" x14ac:dyDescent="0.2">
      <c r="D176" s="224"/>
      <c r="E176" s="178"/>
      <c r="F176" s="85" t="str">
        <f t="array" aca="1" ref="F176" ca="1">INDIRECT(""&amp;$E91 &amp; "!AO25")</f>
        <v>Med</v>
      </c>
      <c r="G176" s="17">
        <f t="array" aca="1" ref="G176" ca="1">INDIRECT(""&amp;$E91 &amp; "!AP25")</f>
        <v>-0.30156332656955742</v>
      </c>
      <c r="H176" s="164"/>
      <c r="I176" s="164"/>
      <c r="J176" s="164"/>
      <c r="K176" s="42">
        <f t="array" aca="1" ref="K176" ca="1">INDIRECT(""&amp;$E91 &amp; "!AT25")</f>
        <v>-0.28974979150007774</v>
      </c>
      <c r="L176" s="164"/>
      <c r="M176" s="42">
        <f t="array" aca="1" ref="M176" ca="1">INDIRECT(""&amp;$E91 &amp; "!AV25")</f>
        <v>-0.304018543074695</v>
      </c>
      <c r="N176" s="164"/>
      <c r="O176" s="42">
        <f t="array" aca="1" ref="O176" ca="1">INDIRECT(""&amp;$E91 &amp; "!AX25")</f>
        <v>-0.35546231409088547</v>
      </c>
      <c r="P176" s="170"/>
      <c r="Q176" s="121">
        <f t="array" aca="1" ref="Q176" ca="1">INDIRECT(""&amp;$E91 &amp; "!AZ25")</f>
        <v>0</v>
      </c>
      <c r="R176" s="170"/>
    </row>
    <row r="177" spans="4:18" ht="17" customHeight="1" thickBot="1" x14ac:dyDescent="0.25">
      <c r="D177" s="224"/>
      <c r="E177" s="213"/>
      <c r="F177" s="86" t="str">
        <f t="array" aca="1" ref="F177" ca="1">INDIRECT(""&amp;$E91 &amp; "!AO27")</f>
        <v>Low</v>
      </c>
      <c r="G177" s="17">
        <f t="array" aca="1" ref="G177" ca="1">INDIRECT(""&amp;$E91 &amp; "!AP27")</f>
        <v>-0.33286896452767645</v>
      </c>
      <c r="H177" s="165"/>
      <c r="I177" s="165"/>
      <c r="J177" s="165"/>
      <c r="K177" s="42">
        <f t="array" aca="1" ref="K177" ca="1">INDIRECT(""&amp;$E91 &amp; "!AT27")</f>
        <v>-0.32855429845775685</v>
      </c>
      <c r="L177" s="165"/>
      <c r="M177" s="42">
        <f t="array" aca="1" ref="M177" ca="1">INDIRECT(""&amp;$E91 &amp; "!AV27")</f>
        <v>-0.34179377428321256</v>
      </c>
      <c r="N177" s="165"/>
      <c r="O177" s="42">
        <f t="array" aca="1" ref="O177" ca="1">INDIRECT(""&amp;$E91 &amp; "!Ax27")</f>
        <v>-0.40828947804942894</v>
      </c>
      <c r="P177" s="171"/>
      <c r="Q177" s="121">
        <f t="array" aca="1" ref="Q177" ca="1">INDIRECT(""&amp;$E91 &amp; "!AZ27")</f>
        <v>0</v>
      </c>
      <c r="R177" s="171"/>
    </row>
    <row r="178" spans="4:18" x14ac:dyDescent="0.2">
      <c r="D178" s="224"/>
      <c r="E178" s="212" t="str">
        <f>D11</f>
        <v>FoodMarket2</v>
      </c>
      <c r="F178" s="84" t="str">
        <f t="array" aca="1" ref="F178" ca="1">INDIRECT(""&amp;$E94 &amp; "!AO23")</f>
        <v>High</v>
      </c>
      <c r="G178" s="17">
        <f t="array" aca="1" ref="G178" ca="1">INDIRECT(""&amp;$E94 &amp; "!AP23")</f>
        <v>-0.28167366270964933</v>
      </c>
      <c r="H178" s="166">
        <f t="array" aca="1" ref="H178" ca="1">INDIRECT(""&amp;$E94 &amp; "!AQ23")</f>
        <v>-0.31625546895583068</v>
      </c>
      <c r="I178" s="166">
        <f t="array" aca="1" ref="I178" ca="1">INDIRECT(""&amp;$E94 &amp; "!AR23")</f>
        <v>-0.38403908621802652</v>
      </c>
      <c r="J178" s="166">
        <f t="array" aca="1" ref="J178" ca="1">INDIRECT(""&amp;$E94 &amp; "!AS23")</f>
        <v>-0.30796893344477616</v>
      </c>
      <c r="K178" s="42">
        <f t="array" aca="1" ref="K178" ca="1">INDIRECT(""&amp;$E94 &amp; "!AT23")</f>
        <v>-0.25775246195997525</v>
      </c>
      <c r="L178" s="166">
        <f t="array" aca="1" ref="L178" ca="1">INDIRECT(""&amp;$E94 &amp; "!AU23")</f>
        <v>-0.28857689163811939</v>
      </c>
      <c r="M178" s="42">
        <f t="array" aca="1" ref="M178" ca="1">INDIRECT(""&amp;$E94 &amp; "!AV23")</f>
        <v>-0.27046899523722978</v>
      </c>
      <c r="N178" s="166">
        <f t="array" aca="1" ref="N178" ca="1">INDIRECT(""&amp;$E94 &amp; "!AW23")</f>
        <v>-0.30248822421985044</v>
      </c>
      <c r="O178" s="42">
        <f t="array" aca="1" ref="O178" ca="1">INDIRECT(""&amp;$E94 &amp; "!AX23")</f>
        <v>-0.28399417388212667</v>
      </c>
      <c r="P178" s="189">
        <f t="array" aca="1" ref="P178" ca="1">INDIRECT(""&amp;$E94 &amp; "!AY23")</f>
        <v>-0.36448515083399169</v>
      </c>
      <c r="Q178" s="121">
        <f t="array" aca="1" ref="Q178" ca="1">INDIRECT(""&amp;$E94 &amp; "!AZ23")</f>
        <v>0</v>
      </c>
      <c r="R178" s="169">
        <f t="array" aca="1" ref="R178" ca="1">INDIRECT(""&amp;$E94 &amp; "!BA23")</f>
        <v>0</v>
      </c>
    </row>
    <row r="179" spans="4:18" x14ac:dyDescent="0.2">
      <c r="D179" s="224"/>
      <c r="E179" s="178"/>
      <c r="F179" s="85" t="str">
        <f t="array" aca="1" ref="F179" ca="1">INDIRECT(""&amp;$E94 &amp; "!AO25")</f>
        <v>Med</v>
      </c>
      <c r="G179" s="17">
        <f t="array" aca="1" ref="G179" ca="1">INDIRECT(""&amp;$E94 &amp; "!AP25")</f>
        <v>-0.30872225455037883</v>
      </c>
      <c r="H179" s="164"/>
      <c r="I179" s="164"/>
      <c r="J179" s="164"/>
      <c r="K179" s="42">
        <f t="array" aca="1" ref="K179" ca="1">INDIRECT(""&amp;$E94 &amp; "!AT25")</f>
        <v>-0.2880421861843856</v>
      </c>
      <c r="L179" s="164"/>
      <c r="M179" s="42">
        <f t="array" aca="1" ref="M179" ca="1">INDIRECT(""&amp;$E94 &amp; "!AV25")</f>
        <v>-0.30031169702135863</v>
      </c>
      <c r="N179" s="164"/>
      <c r="O179" s="42">
        <f t="array" aca="1" ref="O179" ca="1">INDIRECT(""&amp;$E94 &amp; "!AX25")</f>
        <v>-0.33970199162948556</v>
      </c>
      <c r="P179" s="170"/>
      <c r="Q179" s="121">
        <f t="array" aca="1" ref="Q179" ca="1">INDIRECT(""&amp;$E94 &amp; "!AZ25")</f>
        <v>0</v>
      </c>
      <c r="R179" s="170"/>
    </row>
    <row r="180" spans="4:18" ht="17" customHeight="1" thickBot="1" x14ac:dyDescent="0.25">
      <c r="D180" s="224"/>
      <c r="E180" s="213"/>
      <c r="F180" s="86" t="str">
        <f t="array" aca="1" ref="F180" ca="1">INDIRECT(""&amp;$E94 &amp; "!AO27")</f>
        <v>Low</v>
      </c>
      <c r="G180" s="17">
        <f t="array" aca="1" ref="G180" ca="1">INDIRECT(""&amp;$E94 &amp; "!AP27")</f>
        <v>-0.34137929386175148</v>
      </c>
      <c r="H180" s="165"/>
      <c r="I180" s="165"/>
      <c r="J180" s="165"/>
      <c r="K180" s="42">
        <f t="array" aca="1" ref="K180" ca="1">INDIRECT(""&amp;$E94 &amp; "!AT27")</f>
        <v>-0.3227416608979613</v>
      </c>
      <c r="L180" s="165"/>
      <c r="M180" s="42">
        <f t="array" aca="1" ref="M180" ca="1">INDIRECT(""&amp;$E94 &amp; "!AV27")</f>
        <v>-0.33519641381206433</v>
      </c>
      <c r="N180" s="165"/>
      <c r="O180" s="42">
        <f t="array" aca="1" ref="O180" ca="1">INDIRECT(""&amp;$E94 &amp; "!Ax27")</f>
        <v>-0.42200591776879259</v>
      </c>
      <c r="P180" s="171"/>
      <c r="Q180" s="121">
        <f t="array" aca="1" ref="Q180" ca="1">INDIRECT(""&amp;$E94 &amp; "!AZ27")</f>
        <v>0</v>
      </c>
      <c r="R180" s="171"/>
    </row>
    <row r="181" spans="4:18" x14ac:dyDescent="0.2">
      <c r="D181" s="224"/>
      <c r="E181" s="212" t="str">
        <f>D14</f>
        <v>Neon1224</v>
      </c>
      <c r="F181" s="84" t="str">
        <f t="array" aca="1" ref="F181" ca="1">INDIRECT(""&amp;$E97 &amp; "!AO23")</f>
        <v>High</v>
      </c>
      <c r="G181" s="17">
        <f t="array" aca="1" ref="G181" ca="1">INDIRECT(""&amp;$E97 &amp; "!AP23")</f>
        <v>-0.24634676484051299</v>
      </c>
      <c r="H181" s="166">
        <f t="array" aca="1" ref="H181" ca="1">INDIRECT(""&amp;$E97 &amp; "!AQ23")</f>
        <v>-0.26825480679463998</v>
      </c>
      <c r="I181" s="166">
        <f t="array" aca="1" ref="I181" ca="1">INDIRECT(""&amp;$E97 &amp; "!AR23")</f>
        <v>-0.22109949977129384</v>
      </c>
      <c r="J181" s="166">
        <f t="array" aca="1" ref="J181" ca="1">INDIRECT(""&amp;$E97 &amp; "!AS23")</f>
        <v>-0.23899052406843369</v>
      </c>
      <c r="K181" s="42">
        <f t="array" aca="1" ref="K181" ca="1">INDIRECT(""&amp;$E97 &amp; "!AT23")</f>
        <v>-0.24908347958054333</v>
      </c>
      <c r="L181" s="166">
        <f t="array" aca="1" ref="L181" ca="1">INDIRECT(""&amp;$E97 &amp; "!AU23")</f>
        <v>-0.25555802908811032</v>
      </c>
      <c r="M181" s="42">
        <f t="array" aca="1" ref="M181" ca="1">INDIRECT(""&amp;$E97 &amp; "!AV23")</f>
        <v>-0.25957717615426135</v>
      </c>
      <c r="N181" s="166">
        <f t="array" aca="1" ref="N181" ca="1">INDIRECT(""&amp;$E97 &amp; "!AW23")</f>
        <v>-0.27190567678618061</v>
      </c>
      <c r="O181" s="42">
        <f t="array" aca="1" ref="O181" ca="1">INDIRECT(""&amp;$E97 &amp; "!AX23")</f>
        <v>-0.26276021831198693</v>
      </c>
      <c r="P181" s="189">
        <f t="array" aca="1" ref="P181" ca="1">INDIRECT(""&amp;$E97 &amp; "!AY23")</f>
        <v>-0.3187570383295355</v>
      </c>
      <c r="Q181" s="121">
        <f t="array" aca="1" ref="Q181" ca="1">INDIRECT(""&amp;$E97 &amp; "!AZ23")</f>
        <v>0</v>
      </c>
      <c r="R181" s="169">
        <f t="array" aca="1" ref="R181" ca="1">INDIRECT(""&amp;$E97 &amp; "!BA23")</f>
        <v>0</v>
      </c>
    </row>
    <row r="182" spans="4:18" x14ac:dyDescent="0.2">
      <c r="D182" s="224"/>
      <c r="E182" s="178"/>
      <c r="F182" s="85" t="str">
        <f t="array" aca="1" ref="F182" ca="1">INDIRECT(""&amp;$E97 &amp; "!AO25")</f>
        <v>Med</v>
      </c>
      <c r="G182" s="17">
        <f t="array" aca="1" ref="G182" ca="1">INDIRECT(""&amp;$E97 &amp; "!AP25")</f>
        <v>-0.27446213492514382</v>
      </c>
      <c r="H182" s="164"/>
      <c r="I182" s="164"/>
      <c r="J182" s="164"/>
      <c r="K182" s="42">
        <f t="array" aca="1" ref="K182" ca="1">INDIRECT(""&amp;$E97 &amp; "!AT25")</f>
        <v>-0.26688808174632483</v>
      </c>
      <c r="L182" s="164"/>
      <c r="M182" s="42">
        <f t="array" aca="1" ref="M182" ca="1">INDIRECT(""&amp;$E97 &amp; "!AV25")</f>
        <v>-0.28172580797857028</v>
      </c>
      <c r="N182" s="164"/>
      <c r="O182" s="42">
        <f t="array" aca="1" ref="O182" ca="1">INDIRECT(""&amp;$E97 &amp; "!AX25")</f>
        <v>-0.31983476185886173</v>
      </c>
      <c r="P182" s="170"/>
      <c r="Q182" s="121">
        <f t="array" aca="1" ref="Q182" ca="1">INDIRECT(""&amp;$E97 &amp; "!AZ25")</f>
        <v>0</v>
      </c>
      <c r="R182" s="170"/>
    </row>
    <row r="183" spans="4:18" ht="17" customHeight="1" thickBot="1" x14ac:dyDescent="0.25">
      <c r="D183" s="224"/>
      <c r="E183" s="213"/>
      <c r="F183" s="86" t="str">
        <f t="array" aca="1" ref="F183" ca="1">INDIRECT(""&amp;$E97 &amp; "!AO27")</f>
        <v>Low</v>
      </c>
      <c r="G183" s="17">
        <f t="array" aca="1" ref="G183" ca="1">INDIRECT(""&amp;$E97 &amp; "!AP27")</f>
        <v>-0.28960595815768797</v>
      </c>
      <c r="H183" s="165"/>
      <c r="I183" s="165"/>
      <c r="J183" s="165"/>
      <c r="K183" s="42">
        <f t="array" aca="1" ref="K183" ca="1">INDIRECT(""&amp;$E97 &amp; "!AT27")</f>
        <v>-0.2689668757004906</v>
      </c>
      <c r="L183" s="165"/>
      <c r="M183" s="42">
        <f t="array" aca="1" ref="M183" ca="1">INDIRECT(""&amp;$E97 &amp; "!AV27")</f>
        <v>-0.29016399497702194</v>
      </c>
      <c r="N183" s="165"/>
      <c r="O183" s="42">
        <f t="array" aca="1" ref="O183" ca="1">INDIRECT(""&amp;$E97 &amp; "!Ax27")</f>
        <v>-0.36808892996376719</v>
      </c>
      <c r="P183" s="171"/>
      <c r="Q183" s="121">
        <f t="array" aca="1" ref="Q183" ca="1">INDIRECT(""&amp;$E97 &amp; "!AZ27")</f>
        <v>0</v>
      </c>
      <c r="R183" s="171"/>
    </row>
    <row r="184" spans="4:18" x14ac:dyDescent="0.2">
      <c r="D184" s="224"/>
      <c r="E184" s="212" t="str">
        <f>D17</f>
        <v>NocturneDance</v>
      </c>
      <c r="F184" s="84" t="str">
        <f t="array" aca="1" ref="F184" ca="1">INDIRECT(""&amp;$E100 &amp; "!AO23")</f>
        <v>High</v>
      </c>
      <c r="G184" s="17">
        <f t="array" aca="1" ref="G184" ca="1">INDIRECT(""&amp;$E100 &amp; "!AP23")</f>
        <v>-0.22534636440292677</v>
      </c>
      <c r="H184" s="166">
        <f t="array" aca="1" ref="H184" ca="1">INDIRECT(""&amp;$E100 &amp; "!AQ23")</f>
        <v>-0.26675109890947901</v>
      </c>
      <c r="I184" s="166">
        <f t="array" aca="1" ref="I184" ca="1">INDIRECT(""&amp;$E100 &amp; "!AR23")</f>
        <v>-0.53730415203995863</v>
      </c>
      <c r="J184" s="166">
        <f t="array" aca="1" ref="J184" ca="1">INDIRECT(""&amp;$E100 &amp; "!AS23")</f>
        <v>-0.46448984668316196</v>
      </c>
      <c r="K184" s="42">
        <f t="array" aca="1" ref="K184" ca="1">INDIRECT(""&amp;$E100 &amp; "!AT23")</f>
        <v>-0.21503999051747735</v>
      </c>
      <c r="L184" s="166">
        <f t="array" aca="1" ref="L184" ca="1">INDIRECT(""&amp;$E100 &amp; "!AU23")</f>
        <v>-0.2392689982174433</v>
      </c>
      <c r="M184" s="42">
        <f t="array" aca="1" ref="M184" ca="1">INDIRECT(""&amp;$E100 &amp; "!AV23")</f>
        <v>-0.21548204217539424</v>
      </c>
      <c r="N184" s="166">
        <f t="array" aca="1" ref="N184" ca="1">INDIRECT(""&amp;$E100 &amp; "!AW23")</f>
        <v>-0.24364311792920901</v>
      </c>
      <c r="O184" s="42">
        <f t="array" aca="1" ref="O184" ca="1">INDIRECT(""&amp;$E100 &amp; "!AX23")</f>
        <v>-0.26428984670997202</v>
      </c>
      <c r="P184" s="189">
        <f t="array" aca="1" ref="P184" ca="1">INDIRECT(""&amp;$E100 &amp; "!AY23")</f>
        <v>-0.35221279866556465</v>
      </c>
      <c r="Q184" s="121">
        <f t="array" aca="1" ref="Q184" ca="1">INDIRECT(""&amp;$E100 &amp; "!AZ23")</f>
        <v>0</v>
      </c>
      <c r="R184" s="169">
        <f t="array" aca="1" ref="R184" ca="1">INDIRECT(""&amp;$E100 &amp; "!BA23")</f>
        <v>0</v>
      </c>
    </row>
    <row r="185" spans="4:18" x14ac:dyDescent="0.2">
      <c r="D185" s="224"/>
      <c r="E185" s="178"/>
      <c r="F185" s="85" t="str">
        <f t="array" aca="1" ref="F185" ca="1">INDIRECT(""&amp;$E100 &amp; "!AO25")</f>
        <v>Med</v>
      </c>
      <c r="G185" s="17">
        <f t="array" aca="1" ref="G185" ca="1">INDIRECT(""&amp;$E100 &amp; "!AP25")</f>
        <v>-0.27624472053580884</v>
      </c>
      <c r="H185" s="164"/>
      <c r="I185" s="164"/>
      <c r="J185" s="164"/>
      <c r="K185" s="42">
        <f t="array" aca="1" ref="K185" ca="1">INDIRECT(""&amp;$E100 &amp; "!AT25")</f>
        <v>-0.25905436151061245</v>
      </c>
      <c r="L185" s="164"/>
      <c r="M185" s="42">
        <f t="array" aca="1" ref="M185" ca="1">INDIRECT(""&amp;$E100 &amp; "!AV25")</f>
        <v>-0.26224527565103417</v>
      </c>
      <c r="N185" s="164"/>
      <c r="O185" s="42">
        <f t="array" aca="1" ref="O185" ca="1">INDIRECT(""&amp;$E100 &amp; "!AX25")</f>
        <v>-0.35955756586645826</v>
      </c>
      <c r="P185" s="170"/>
      <c r="Q185" s="121">
        <f t="array" aca="1" ref="Q185" ca="1">INDIRECT(""&amp;$E100 &amp; "!AZ25")</f>
        <v>0</v>
      </c>
      <c r="R185" s="170"/>
    </row>
    <row r="186" spans="4:18" ht="17" customHeight="1" thickBot="1" x14ac:dyDescent="0.25">
      <c r="D186" s="224"/>
      <c r="E186" s="213"/>
      <c r="F186" s="86" t="str">
        <f t="array" aca="1" ref="F186" ca="1">INDIRECT(""&amp;$E100 &amp; "!AO27")</f>
        <v>Low</v>
      </c>
      <c r="G186" s="17">
        <f t="array" aca="1" ref="G186" ca="1">INDIRECT(""&amp;$E100 &amp; "!AP27")</f>
        <v>-0.34293867374266929</v>
      </c>
      <c r="H186" s="165"/>
      <c r="I186" s="165"/>
      <c r="J186" s="165"/>
      <c r="K186" s="42">
        <f t="array" aca="1" ref="K186" ca="1">INDIRECT(""&amp;$E100 &amp; "!AT27")</f>
        <v>-0.30607566745836268</v>
      </c>
      <c r="L186" s="165"/>
      <c r="M186" s="42">
        <f t="array" aca="1" ref="M186" ca="1">INDIRECT(""&amp;$E100 &amp; "!AV27")</f>
        <v>-0.32141777608157196</v>
      </c>
      <c r="N186" s="165"/>
      <c r="O186" s="42">
        <f t="array" aca="1" ref="O186" ca="1">INDIRECT(""&amp;$E100 &amp; "!Ax27")</f>
        <v>-0.53163968794300276</v>
      </c>
      <c r="P186" s="171"/>
      <c r="Q186" s="121">
        <f t="array" aca="1" ref="Q186" ca="1">INDIRECT(""&amp;$E100 &amp; "!AZ27")</f>
        <v>0</v>
      </c>
      <c r="R186" s="171"/>
    </row>
    <row r="187" spans="4:18" x14ac:dyDescent="0.2">
      <c r="D187" s="224"/>
      <c r="E187" s="212" t="str">
        <f>D20</f>
        <v>PierSeaside</v>
      </c>
      <c r="F187" s="84" t="str">
        <f t="array" aca="1" ref="F187" ca="1">INDIRECT(""&amp;$E103 &amp; "!AO23")</f>
        <v>High</v>
      </c>
      <c r="G187" s="17">
        <f t="array" aca="1" ref="G187" ca="1">INDIRECT(""&amp;$E103 &amp; "!AP23")</f>
        <v>-0.22317029677093725</v>
      </c>
      <c r="H187" s="166">
        <f t="array" aca="1" ref="H187" ca="1">INDIRECT(""&amp;$E103 &amp; "!AQ23")</f>
        <v>-0.29095275323931802</v>
      </c>
      <c r="I187" s="166">
        <f t="array" aca="1" ref="I187" ca="1">INDIRECT(""&amp;$E103 &amp; "!AR23")</f>
        <v>-0.3474069377695832</v>
      </c>
      <c r="J187" s="166">
        <f t="array" aca="1" ref="J187" ca="1">INDIRECT(""&amp;$E103 &amp; "!AS23")</f>
        <v>-0.38736595330558043</v>
      </c>
      <c r="K187" s="42">
        <f t="array" aca="1" ref="K187" ca="1">INDIRECT(""&amp;$E103 &amp; "!AT23")</f>
        <v>-0.19823882924515357</v>
      </c>
      <c r="L187" s="166">
        <f t="array" aca="1" ref="L187" ca="1">INDIRECT(""&amp;$E103 &amp; "!AU23")</f>
        <v>-0.25320686180048313</v>
      </c>
      <c r="M187" s="42">
        <f t="array" aca="1" ref="M187" ca="1">INDIRECT(""&amp;$E103 &amp; "!AV23")</f>
        <v>-0.20552370320568114</v>
      </c>
      <c r="N187" s="166">
        <f t="array" aca="1" ref="N187" ca="1">INDIRECT(""&amp;$E103 &amp; "!AW23")</f>
        <v>-0.26945404376901971</v>
      </c>
      <c r="O187" s="42">
        <f t="array" aca="1" ref="O187" ca="1">INDIRECT(""&amp;$E103 &amp; "!AX23")</f>
        <v>-0.19117272918216821</v>
      </c>
      <c r="P187" s="189">
        <f t="array" aca="1" ref="P187" ca="1">INDIRECT(""&amp;$E103 &amp; "!AY23")</f>
        <v>-0.30108271073737547</v>
      </c>
      <c r="Q187" s="121">
        <f t="array" aca="1" ref="Q187" ca="1">INDIRECT(""&amp;$E103 &amp; "!AZ23")</f>
        <v>0</v>
      </c>
      <c r="R187" s="169">
        <f t="array" aca="1" ref="R187" ca="1">INDIRECT(""&amp;$E103 &amp; "!BA23")</f>
        <v>0</v>
      </c>
    </row>
    <row r="188" spans="4:18" x14ac:dyDescent="0.2">
      <c r="D188" s="224"/>
      <c r="E188" s="178"/>
      <c r="F188" s="85" t="str">
        <f t="array" aca="1" ref="F188" ca="1">INDIRECT(""&amp;$E103 &amp; "!AO25")</f>
        <v>Med</v>
      </c>
      <c r="G188" s="17">
        <f t="array" aca="1" ref="G188" ca="1">INDIRECT(""&amp;$E103 &amp; "!AP25")</f>
        <v>-0.24952827225291763</v>
      </c>
      <c r="H188" s="164"/>
      <c r="I188" s="164"/>
      <c r="J188" s="164"/>
      <c r="K188" s="42">
        <f t="array" aca="1" ref="K188" ca="1">INDIRECT(""&amp;$E103 &amp; "!AT25")</f>
        <v>-0.23258483518800688</v>
      </c>
      <c r="L188" s="164"/>
      <c r="M188" s="42">
        <f t="array" aca="1" ref="M188" ca="1">INDIRECT(""&amp;$E103 &amp; "!AV25")</f>
        <v>-0.23904163567755532</v>
      </c>
      <c r="N188" s="164"/>
      <c r="O188" s="42">
        <f t="array" aca="1" ref="O188" ca="1">INDIRECT(""&amp;$E103 &amp; "!AX25")</f>
        <v>-0.2476747806261268</v>
      </c>
      <c r="P188" s="170"/>
      <c r="Q188" s="121">
        <f t="array" aca="1" ref="Q188" ca="1">INDIRECT(""&amp;$E103 &amp; "!AZ25")</f>
        <v>0</v>
      </c>
      <c r="R188" s="170"/>
    </row>
    <row r="189" spans="4:18" ht="17" customHeight="1" thickBot="1" x14ac:dyDescent="0.25">
      <c r="D189" s="224"/>
      <c r="E189" s="213"/>
      <c r="F189" s="86" t="str">
        <f t="array" aca="1" ref="F189" ca="1">INDIRECT(""&amp;$E103 &amp; "!AO27")</f>
        <v>Low</v>
      </c>
      <c r="G189" s="17">
        <f t="array" aca="1" ref="G189" ca="1">INDIRECT(""&amp;$E103 &amp; "!AP27")</f>
        <v>-0.31443459335094281</v>
      </c>
      <c r="H189" s="165"/>
      <c r="I189" s="165"/>
      <c r="J189" s="165"/>
      <c r="K189" s="42">
        <f t="array" aca="1" ref="K189" ca="1">INDIRECT(""&amp;$E103 &amp; "!AT27")</f>
        <v>-0.2957964215481339</v>
      </c>
      <c r="L189" s="165"/>
      <c r="M189" s="42">
        <f t="array" aca="1" ref="M189" ca="1">INDIRECT(""&amp;$E103 &amp; "!AV27")</f>
        <v>-0.30789433235346864</v>
      </c>
      <c r="N189" s="165"/>
      <c r="O189" s="42">
        <f t="array" aca="1" ref="O189" ca="1">INDIRECT(""&amp;$E103 &amp; "!Ax27")</f>
        <v>-0.33871845988678817</v>
      </c>
      <c r="P189" s="171"/>
      <c r="Q189" s="121">
        <f t="array" aca="1" ref="Q189" ca="1">INDIRECT(""&amp;$E103 &amp; "!AZ27")</f>
        <v>0</v>
      </c>
      <c r="R189" s="171"/>
    </row>
    <row r="190" spans="4:18" x14ac:dyDescent="0.2">
      <c r="D190" s="224"/>
      <c r="E190" s="212" t="str">
        <f>D23</f>
        <v>Tango</v>
      </c>
      <c r="F190" s="84" t="str">
        <f t="array" aca="1" ref="F190" ca="1">INDIRECT(""&amp;$E106 &amp; "!AO23")</f>
        <v>High</v>
      </c>
      <c r="G190" s="17">
        <f t="array" aca="1" ref="G190" ca="1">INDIRECT(""&amp;$E106 &amp; "!AP23")</f>
        <v>-0.28384144688551061</v>
      </c>
      <c r="H190" s="166">
        <f t="array" aca="1" ref="H190" ca="1">INDIRECT(""&amp;$E106 &amp; "!AQ23")</f>
        <v>-0.32639939419089914</v>
      </c>
      <c r="I190" s="166">
        <f t="array" aca="1" ref="I190" ca="1">INDIRECT(""&amp;$E106 &amp; "!AR23")</f>
        <v>-0.40020016379389678</v>
      </c>
      <c r="J190" s="166">
        <f t="array" aca="1" ref="J190" ca="1">INDIRECT(""&amp;$E106 &amp; "!AS23")</f>
        <v>-0.32832818937451824</v>
      </c>
      <c r="K190" s="42">
        <f t="array" aca="1" ref="K190" ca="1">INDIRECT(""&amp;$E106 &amp; "!AT23")</f>
        <v>-0.26324260197153204</v>
      </c>
      <c r="L190" s="166">
        <f t="array" aca="1" ref="L190" ca="1">INDIRECT(""&amp;$E106 &amp; "!AU23")</f>
        <v>-0.29623544635105559</v>
      </c>
      <c r="M190" s="42">
        <f t="array" aca="1" ref="M190" ca="1">INDIRECT(""&amp;$E106 &amp; "!AV23")</f>
        <v>-0.2745355688182225</v>
      </c>
      <c r="N190" s="166">
        <f t="array" aca="1" ref="N190" ca="1">INDIRECT(""&amp;$E106 &amp; "!AW23")</f>
        <v>-0.31627401104486752</v>
      </c>
      <c r="O190" s="42">
        <f t="array" aca="1" ref="O190" ca="1">INDIRECT(""&amp;$E106 &amp; "!AX23")</f>
        <v>-0.31373776659943686</v>
      </c>
      <c r="P190" s="189">
        <f t="array" aca="1" ref="P190" ca="1">INDIRECT(""&amp;$E106 &amp; "!AY23")</f>
        <v>-0.40465889293710655</v>
      </c>
      <c r="Q190" s="121">
        <f t="array" aca="1" ref="Q190" ca="1">INDIRECT(""&amp;$E106 &amp; "!AZ23")</f>
        <v>0</v>
      </c>
      <c r="R190" s="169">
        <f t="array" aca="1" ref="R190" ca="1">INDIRECT(""&amp;$E106 &amp; "!BA23")</f>
        <v>0</v>
      </c>
    </row>
    <row r="191" spans="4:18" x14ac:dyDescent="0.2">
      <c r="D191" s="224"/>
      <c r="E191" s="178"/>
      <c r="F191" s="85" t="str">
        <f t="array" aca="1" ref="F191" ca="1">INDIRECT(""&amp;$E106 &amp; "!AO25")</f>
        <v>Med</v>
      </c>
      <c r="G191" s="17">
        <f t="array" aca="1" ref="G191" ca="1">INDIRECT(""&amp;$E106 &amp; "!AP25")</f>
        <v>-0.31718934002797694</v>
      </c>
      <c r="H191" s="164"/>
      <c r="I191" s="164"/>
      <c r="J191" s="164"/>
      <c r="K191" s="42">
        <f t="array" aca="1" ref="K191" ca="1">INDIRECT(""&amp;$E106 &amp; "!AT25")</f>
        <v>-0.29580814127338262</v>
      </c>
      <c r="L191" s="164"/>
      <c r="M191" s="42">
        <f t="array" aca="1" ref="M191" ca="1">INDIRECT(""&amp;$E106 &amp; "!AV25")</f>
        <v>-0.31017226258692376</v>
      </c>
      <c r="N191" s="164"/>
      <c r="O191" s="42">
        <f t="array" aca="1" ref="O191" ca="1">INDIRECT(""&amp;$E106 &amp; "!AX25")</f>
        <v>-0.38027679424386818</v>
      </c>
      <c r="P191" s="170"/>
      <c r="Q191" s="121">
        <f t="array" aca="1" ref="Q191" ca="1">INDIRECT(""&amp;$E106 &amp; "!AZ25")</f>
        <v>0</v>
      </c>
      <c r="R191" s="170"/>
    </row>
    <row r="192" spans="4:18" ht="17" customHeight="1" thickBot="1" x14ac:dyDescent="0.25">
      <c r="D192" s="224"/>
      <c r="E192" s="213"/>
      <c r="F192" s="86" t="str">
        <f t="array" aca="1" ref="F192" ca="1">INDIRECT(""&amp;$E106 &amp; "!AO27")</f>
        <v>Low</v>
      </c>
      <c r="G192" s="17">
        <f t="array" aca="1" ref="G192" ca="1">INDIRECT(""&amp;$E106 &amp; "!AP27")</f>
        <v>-0.35115122349073935</v>
      </c>
      <c r="H192" s="165"/>
      <c r="I192" s="165"/>
      <c r="J192" s="165"/>
      <c r="K192" s="42">
        <f t="array" aca="1" ref="K192" ca="1">INDIRECT(""&amp;$E106 &amp; "!AT27")</f>
        <v>-0.3328819640102586</v>
      </c>
      <c r="L192" s="165"/>
      <c r="M192" s="42">
        <f t="array" aca="1" ref="M192" ca="1">INDIRECT(""&amp;$E106 &amp; "!AV27")</f>
        <v>-0.35047321597491266</v>
      </c>
      <c r="N192" s="165"/>
      <c r="O192" s="42">
        <f t="array" aca="1" ref="O192" ca="1">INDIRECT(""&amp;$E106 &amp; "!Ax27")</f>
        <v>-0.47049273182945384</v>
      </c>
      <c r="P192" s="171"/>
      <c r="Q192" s="121">
        <f t="array" aca="1" ref="Q192" ca="1">INDIRECT(""&amp;$E106 &amp; "!AZ27")</f>
        <v>0</v>
      </c>
      <c r="R192" s="171"/>
    </row>
    <row r="193" spans="4:18" x14ac:dyDescent="0.2">
      <c r="D193" s="224"/>
      <c r="E193" s="216" t="str">
        <f>D26</f>
        <v>Timelapse</v>
      </c>
      <c r="F193" s="84" t="str">
        <f t="array" aca="1" ref="F193" ca="1">INDIRECT(""&amp;$E109 &amp; "!AO23")</f>
        <v>High</v>
      </c>
      <c r="G193" s="17">
        <f t="array" aca="1" ref="G193" ca="1">INDIRECT(""&amp;$E109 &amp; "!AP23")</f>
        <v>-0.20971744644072288</v>
      </c>
      <c r="H193" s="166">
        <f t="array" aca="1" ref="H193" ca="1">INDIRECT(""&amp;$E109 &amp; "!AQ23")</f>
        <v>-0.24946620340711712</v>
      </c>
      <c r="I193" s="166">
        <f t="array" aca="1" ref="I193" ca="1">INDIRECT(""&amp;$E109 &amp; "!AR23")</f>
        <v>-0.45677907152138142</v>
      </c>
      <c r="J193" s="166">
        <f t="array" aca="1" ref="J193" ca="1">INDIRECT(""&amp;$E109 &amp; "!AS23")</f>
        <v>-0.44862544486415157</v>
      </c>
      <c r="K193" s="42">
        <f t="array" aca="1" ref="K193" ca="1">INDIRECT(""&amp;$E109 &amp; "!AT23")</f>
        <v>-0.21188509950225098</v>
      </c>
      <c r="L193" s="166">
        <f t="array" aca="1" ref="L193" ca="1">INDIRECT(""&amp;$E109 &amp; "!AU23")</f>
        <v>-0.22825213903205055</v>
      </c>
      <c r="M193" s="42">
        <f t="array" aca="1" ref="M193" ca="1">INDIRECT(""&amp;$E109 &amp; "!AV23")</f>
        <v>-0.19699662735815116</v>
      </c>
      <c r="N193" s="166">
        <f t="array" aca="1" ref="N193" ca="1">INDIRECT(""&amp;$E109 &amp; "!AW23")</f>
        <v>-0.22028165238544006</v>
      </c>
      <c r="O193" s="42">
        <f t="array" aca="1" ref="O193" ca="1">INDIRECT(""&amp;$E109 &amp; "!AX23")</f>
        <v>-0.21927451083121308</v>
      </c>
      <c r="P193" s="189">
        <f t="array" aca="1" ref="P193" ca="1">INDIRECT(""&amp;$E109 &amp; "!AY23")</f>
        <v>-0.25209059192419581</v>
      </c>
      <c r="Q193" s="121">
        <f t="array" aca="1" ref="Q193" ca="1">INDIRECT(""&amp;$E109 &amp; "!AZ23")</f>
        <v>0</v>
      </c>
      <c r="R193" s="169">
        <f t="array" aca="1" ref="R193" ca="1">INDIRECT(""&amp;$E109 &amp; "!BA23")</f>
        <v>0</v>
      </c>
    </row>
    <row r="194" spans="4:18" x14ac:dyDescent="0.2">
      <c r="D194" s="224"/>
      <c r="E194" s="178"/>
      <c r="F194" s="85" t="str">
        <f t="array" aca="1" ref="F194" ca="1">INDIRECT(""&amp;$E109 &amp; "!AO25")</f>
        <v>Med</v>
      </c>
      <c r="G194" s="17">
        <f t="array" aca="1" ref="G194" ca="1">INDIRECT(""&amp;$E109 &amp; "!AP25")</f>
        <v>-0.23171587947265226</v>
      </c>
      <c r="H194" s="164"/>
      <c r="I194" s="164"/>
      <c r="J194" s="164"/>
      <c r="K194" s="42">
        <f t="array" aca="1" ref="K194" ca="1">INDIRECT(""&amp;$E109 &amp; "!AT25")</f>
        <v>-0.22655521876731188</v>
      </c>
      <c r="L194" s="164"/>
      <c r="M194" s="42">
        <f t="array" aca="1" ref="M194" ca="1">INDIRECT(""&amp;$E109 &amp; "!AV25")</f>
        <v>-0.21321800101608668</v>
      </c>
      <c r="N194" s="164"/>
      <c r="O194" s="42">
        <f t="array" aca="1" ref="O194" ca="1">INDIRECT(""&amp;$E109 &amp; "!AX25")</f>
        <v>-0.23125889607474459</v>
      </c>
      <c r="P194" s="170"/>
      <c r="Q194" s="121">
        <f t="array" aca="1" ref="Q194" ca="1">INDIRECT(""&amp;$E109 &amp; "!AZ25")</f>
        <v>0</v>
      </c>
      <c r="R194" s="170"/>
    </row>
    <row r="195" spans="4:18" ht="17" customHeight="1" thickBot="1" x14ac:dyDescent="0.25">
      <c r="D195" s="224"/>
      <c r="E195" s="178"/>
      <c r="F195" s="105" t="str">
        <f t="array" aca="1" ref="F195" ca="1">INDIRECT(""&amp;$E109 &amp; "!AO27")</f>
        <v>Low</v>
      </c>
      <c r="G195" s="49">
        <f t="array" aca="1" ref="G195" ca="1">INDIRECT(""&amp;$E109 &amp; "!AP27")</f>
        <v>-0.26923219156309508</v>
      </c>
      <c r="H195" s="165"/>
      <c r="I195" s="165"/>
      <c r="J195" s="165"/>
      <c r="K195" s="101">
        <f t="array" aca="1" ref="K195" ca="1">INDIRECT(""&amp;$E109 &amp; "!AT27")</f>
        <v>-0.24524073280362846</v>
      </c>
      <c r="L195" s="165"/>
      <c r="M195" s="101">
        <f t="array" aca="1" ref="M195" ca="1">INDIRECT(""&amp;$E109 &amp; "!AV27")</f>
        <v>-0.23970560318756107</v>
      </c>
      <c r="N195" s="165"/>
      <c r="O195" s="101">
        <f t="array" aca="1" ref="O195" ca="1">INDIRECT(""&amp;$E109 &amp; "!Ax27")</f>
        <v>-0.26821169131872602</v>
      </c>
      <c r="P195" s="171"/>
      <c r="Q195" s="126">
        <f t="array" aca="1" ref="Q195" ca="1">INDIRECT(""&amp;$E109 &amp; "!AZ27")</f>
        <v>0</v>
      </c>
      <c r="R195" s="171"/>
    </row>
    <row r="196" spans="4:18" x14ac:dyDescent="0.2">
      <c r="D196" s="224"/>
      <c r="E196" s="212" t="s">
        <v>72</v>
      </c>
      <c r="F196" s="84" t="s">
        <v>13</v>
      </c>
      <c r="G196" s="44">
        <f ca="1">AVERAGE(G172,G175,G178,G181,G184,G187,G190,G193)</f>
        <v>-0.24902252700094574</v>
      </c>
      <c r="H196" s="172">
        <f ca="1">AVERAGE(H172:H195)</f>
        <v>-0.28997490918509816</v>
      </c>
      <c r="I196" s="172">
        <f ca="1">AVERAGE(I172:I195)</f>
        <v>-0.37960702277868336</v>
      </c>
      <c r="J196" s="172">
        <f ca="1">AVERAGE(J172:J195)</f>
        <v>-0.36620157725733216</v>
      </c>
      <c r="K196" s="56">
        <f ca="1">AVERAGE(K172,K175,K178,K181,K184,K187,K190,K193)</f>
        <v>-0.23426047196984823</v>
      </c>
      <c r="L196" s="172">
        <f ca="1">AVERAGE(L172:L195)</f>
        <v>-0.26319431326835624</v>
      </c>
      <c r="M196" s="56">
        <f ca="1">AVERAGE(M172,M175,M178,M181,M184,M187,M190,M193)</f>
        <v>-0.24026859870655801</v>
      </c>
      <c r="N196" s="172">
        <f ca="1">AVERAGE(N172:N195)</f>
        <v>-0.27535537423108525</v>
      </c>
      <c r="O196" s="56">
        <f ca="1">AVERAGE(O172,O175,O178,O181,O184,O187,O190,O193)</f>
        <v>-0.26219119378987232</v>
      </c>
      <c r="P196" s="188">
        <f ca="1">AVERAGE(P172:P195)</f>
        <v>-0.3360888026542464</v>
      </c>
      <c r="Q196" s="120">
        <f ca="1">SUM(Q172,Q175,Q178,Q181,Q184,Q187,Q190,Q193)</f>
        <v>0</v>
      </c>
      <c r="R196" s="190">
        <f ca="1">SUM(R172:R195)</f>
        <v>0</v>
      </c>
    </row>
    <row r="197" spans="4:18" x14ac:dyDescent="0.2">
      <c r="D197" s="224"/>
      <c r="E197" s="178"/>
      <c r="F197" s="85" t="s">
        <v>14</v>
      </c>
      <c r="G197" s="17">
        <f ca="1">AVERAGE(G173,G176,G179,G182,G185,G188,G191,G194)</f>
        <v>-0.27945007552386392</v>
      </c>
      <c r="H197" s="164"/>
      <c r="I197" s="164"/>
      <c r="J197" s="164"/>
      <c r="K197" s="42">
        <f ca="1">AVERAGE(K173,K176,K179,K182,K185,K188,K191,K194)</f>
        <v>-0.26322897244456789</v>
      </c>
      <c r="L197" s="164"/>
      <c r="M197" s="42">
        <f ca="1">AVERAGE(M173,M176,M179,M182,M185,M188,M191,M194)</f>
        <v>-0.27092157851474069</v>
      </c>
      <c r="N197" s="164"/>
      <c r="O197" s="42">
        <f ca="1">AVERAGE(O173,O176,O179,O182,O185,O188,O191,O194)</f>
        <v>-0.31740050834257372</v>
      </c>
      <c r="P197" s="170"/>
      <c r="Q197" s="121">
        <f ca="1">SUM(Q173,Q176,Q179,Q182,Q185,Q188,Q191,Q194)</f>
        <v>0</v>
      </c>
      <c r="R197" s="170"/>
    </row>
    <row r="198" spans="4:18" ht="17" customHeight="1" thickBot="1" x14ac:dyDescent="0.25">
      <c r="D198" s="225"/>
      <c r="E198" s="213"/>
      <c r="F198" s="86" t="s">
        <v>15</v>
      </c>
      <c r="G198" s="47">
        <f ca="1">AVERAGE(G174,G177,G180,G183,G186,G189,G192,G195)</f>
        <v>-0.31892710177440431</v>
      </c>
      <c r="H198" s="165"/>
      <c r="I198" s="165"/>
      <c r="J198" s="165"/>
      <c r="K198" s="57">
        <f ca="1">AVERAGE(K174,K177,K180,K183,K186,K189,K192,K195)</f>
        <v>-0.29749999192895571</v>
      </c>
      <c r="L198" s="165"/>
      <c r="M198" s="57">
        <f ca="1">AVERAGE(M174,M177,M180,M183,M186,M189,M192,M195)</f>
        <v>-0.30993508637218642</v>
      </c>
      <c r="N198" s="165"/>
      <c r="O198" s="57">
        <f ca="1">AVERAGE(O174,O177,O180,O183,O186,O189,O192,O195)</f>
        <v>-0.39718083089195078</v>
      </c>
      <c r="P198" s="171"/>
      <c r="Q198" s="122">
        <f ca="1">SUM(Q174,Q177,Q180,Q183,Q186,Q189,Q192,Q195)</f>
        <v>0</v>
      </c>
      <c r="R198" s="171"/>
    </row>
    <row r="199" spans="4:18" ht="17" customHeight="1" thickBot="1" x14ac:dyDescent="0.25">
      <c r="D199" s="88"/>
      <c r="E199" s="89"/>
      <c r="F199" s="112"/>
      <c r="G199" s="102"/>
      <c r="H199" s="83"/>
      <c r="I199" s="83"/>
      <c r="J199" s="83"/>
      <c r="K199" s="100"/>
      <c r="L199" s="83"/>
      <c r="M199" s="100"/>
      <c r="N199" s="83"/>
      <c r="O199" s="100"/>
      <c r="P199" s="113"/>
    </row>
    <row r="200" spans="4:18" x14ac:dyDescent="0.2">
      <c r="D200" s="223" t="str">
        <f>BoxingPractice!A29</f>
        <v>960x540</v>
      </c>
      <c r="E200" s="212" t="str">
        <f>D5</f>
        <v>BoxingPractice</v>
      </c>
      <c r="F200" s="84" t="str">
        <f t="array" aca="1" ref="F200" ca="1">INDIRECT(""&amp;$E88 &amp; "!AO29")</f>
        <v>High</v>
      </c>
      <c r="G200" s="44">
        <f t="array" aca="1" ref="G200" ca="1">INDIRECT(""&amp;$E88 &amp; "!AP29")</f>
        <v>-0.25112935539456382</v>
      </c>
      <c r="H200" s="172">
        <f t="array" aca="1" ref="H200" ca="1">INDIRECT(""&amp;$E88 &amp; "!AQ29")</f>
        <v>-0.30173772355650597</v>
      </c>
      <c r="I200" s="172">
        <f t="array" aca="1" ref="I200" ca="1">INDIRECT(""&amp;$E88 &amp; "!AR29")</f>
        <v>-0.30946913750375094</v>
      </c>
      <c r="J200" s="172">
        <f t="array" aca="1" ref="J200" ca="1">INDIRECT(""&amp;$E88 &amp; "!AS29")</f>
        <v>-0.37282332993714573</v>
      </c>
      <c r="K200" s="56">
        <f t="array" aca="1" ref="K200" ca="1">INDIRECT(""&amp;$E88 &amp; "!AT29")</f>
        <v>-0.21724094492245782</v>
      </c>
      <c r="L200" s="172">
        <f t="array" aca="1" ref="L200" ca="1">INDIRECT(""&amp;$E88 &amp; "!AU29")</f>
        <v>-0.25618032331316176</v>
      </c>
      <c r="M200" s="56">
        <f t="array" aca="1" ref="M200" ca="1">INDIRECT(""&amp;$E88 &amp; "!AV29")</f>
        <v>-0.22625036653553332</v>
      </c>
      <c r="N200" s="172">
        <f t="array" aca="1" ref="N200" ca="1">INDIRECT(""&amp;$E88 &amp; "!AW29")</f>
        <v>-0.27516827728157534</v>
      </c>
      <c r="O200" s="56">
        <f t="array" aca="1" ref="O200" ca="1">INDIRECT(""&amp;$E88 &amp; "!AX29")</f>
        <v>-0.2697933096228563</v>
      </c>
      <c r="P200" s="188">
        <f t="array" aca="1" ref="P200" ca="1">INDIRECT(""&amp;$E88 &amp; "!AY29")</f>
        <v>-0.34575853761850373</v>
      </c>
      <c r="Q200" s="120">
        <f t="array" aca="1" ref="Q200" ca="1">INDIRECT(""&amp;$E88 &amp; "!AZ29")</f>
        <v>0</v>
      </c>
      <c r="R200" s="190">
        <f t="array" aca="1" ref="R200" ca="1">INDIRECT(""&amp;$E88 &amp; "!BA29")</f>
        <v>0</v>
      </c>
    </row>
    <row r="201" spans="4:18" x14ac:dyDescent="0.2">
      <c r="D201" s="224"/>
      <c r="E201" s="178"/>
      <c r="F201" s="85" t="str">
        <f t="array" aca="1" ref="F201" ca="1">INDIRECT(""&amp;$E88 &amp; "!AO31")</f>
        <v>Med</v>
      </c>
      <c r="G201" s="17">
        <f t="array" aca="1" ref="G201" ca="1">INDIRECT(""&amp;$E88 &amp; "!AP31")</f>
        <v>-0.28159622629836412</v>
      </c>
      <c r="H201" s="164"/>
      <c r="I201" s="164"/>
      <c r="J201" s="164"/>
      <c r="K201" s="42">
        <f t="array" aca="1" ref="K201" ca="1">INDIRECT(""&amp;$E88 &amp; "!AT31")</f>
        <v>-0.24883844200713245</v>
      </c>
      <c r="L201" s="164"/>
      <c r="M201" s="42">
        <f t="array" aca="1" ref="M201" ca="1">INDIRECT(""&amp;$E88 &amp; "!AV31")</f>
        <v>-0.25971822685295343</v>
      </c>
      <c r="N201" s="164"/>
      <c r="O201" s="42">
        <f t="array" aca="1" ref="O201" ca="1">INDIRECT(""&amp;$E88 &amp; "!AX31")</f>
        <v>-0.31938235292597783</v>
      </c>
      <c r="P201" s="170"/>
      <c r="Q201" s="121">
        <f t="array" aca="1" ref="Q201" ca="1">INDIRECT(""&amp;$E88 &amp; "!AZ31")</f>
        <v>0</v>
      </c>
      <c r="R201" s="170"/>
    </row>
    <row r="202" spans="4:18" ht="17" customHeight="1" thickBot="1" x14ac:dyDescent="0.25">
      <c r="D202" s="224"/>
      <c r="E202" s="213"/>
      <c r="F202" s="86" t="str">
        <f t="array" aca="1" ref="F202" ca="1">INDIRECT(""&amp;$E88 &amp; "!AO33")</f>
        <v>Low</v>
      </c>
      <c r="G202" s="17">
        <f t="array" aca="1" ref="G202" ca="1">INDIRECT(""&amp;$E88 &amp; "!AP33")</f>
        <v>-0.32153416061405204</v>
      </c>
      <c r="H202" s="165"/>
      <c r="I202" s="165"/>
      <c r="J202" s="165"/>
      <c r="K202" s="42">
        <f t="array" aca="1" ref="K202" ca="1">INDIRECT(""&amp;$E88 &amp; "!AT33")</f>
        <v>-0.29057949907930258</v>
      </c>
      <c r="L202" s="165"/>
      <c r="M202" s="42">
        <f t="array" aca="1" ref="M202" ca="1">INDIRECT(""&amp;$E88 &amp; "!AV33")</f>
        <v>-0.30371957335862088</v>
      </c>
      <c r="N202" s="165"/>
      <c r="O202" s="42">
        <f t="array" aca="1" ref="O202" ca="1">INDIRECT(""&amp;$E88 &amp; "!Ax33")</f>
        <v>-0.38810248441306661</v>
      </c>
      <c r="P202" s="171"/>
      <c r="Q202" s="121">
        <f t="array" aca="1" ref="Q202" ca="1">INDIRECT(""&amp;$E88 &amp; "!AZ33")</f>
        <v>0</v>
      </c>
      <c r="R202" s="171"/>
    </row>
    <row r="203" spans="4:18" x14ac:dyDescent="0.2">
      <c r="D203" s="224"/>
      <c r="E203" s="212" t="str">
        <f>D8</f>
        <v>CrossWalk</v>
      </c>
      <c r="F203" s="84" t="str">
        <f t="array" aca="1" ref="F203" ca="1">INDIRECT(""&amp;$E91 &amp; "!AO29")</f>
        <v>High</v>
      </c>
      <c r="G203" s="17">
        <f t="array" aca="1" ref="G203" ca="1">INDIRECT(""&amp;$E91 &amp; "!AP29")</f>
        <v>-0.2705779276253989</v>
      </c>
      <c r="H203" s="166">
        <f t="array" aca="1" ref="H203" ca="1">INDIRECT(""&amp;$E91 &amp; "!AQ29")</f>
        <v>-0.3114066432556728</v>
      </c>
      <c r="I203" s="166">
        <f t="array" aca="1" ref="I203" ca="1">INDIRECT(""&amp;$E91 &amp; "!AR29")</f>
        <v>-0.35566896878977738</v>
      </c>
      <c r="J203" s="166">
        <f t="array" aca="1" ref="J203" ca="1">INDIRECT(""&amp;$E91 &amp; "!AS29")</f>
        <v>-0.3493340878529948</v>
      </c>
      <c r="K203" s="42">
        <f t="array" aca="1" ref="K203" ca="1">INDIRECT(""&amp;$E91 &amp; "!AT29")</f>
        <v>-0.25973027270865712</v>
      </c>
      <c r="L203" s="166">
        <f t="array" aca="1" ref="L203" ca="1">INDIRECT(""&amp;$E91 &amp; "!AU29")</f>
        <v>-0.29394509885439335</v>
      </c>
      <c r="M203" s="42">
        <f t="array" aca="1" ref="M203" ca="1">INDIRECT(""&amp;$E91 &amp; "!AV29")</f>
        <v>-0.27339581736600926</v>
      </c>
      <c r="N203" s="166">
        <f t="array" aca="1" ref="N203" ca="1">INDIRECT(""&amp;$E91 &amp; "!AW29")</f>
        <v>-0.31239163822788496</v>
      </c>
      <c r="O203" s="42">
        <f t="array" aca="1" ref="O203" ca="1">INDIRECT(""&amp;$E91 &amp; "!AX29")</f>
        <v>-0.31273758649360495</v>
      </c>
      <c r="P203" s="189">
        <f t="array" aca="1" ref="P203" ca="1">INDIRECT(""&amp;$E91 &amp; "!AY29")</f>
        <v>-0.3790407439733251</v>
      </c>
      <c r="Q203" s="121">
        <f t="array" aca="1" ref="Q203" ca="1">INDIRECT(""&amp;$E91 &amp; "!AZ29")</f>
        <v>0</v>
      </c>
      <c r="R203" s="169">
        <f t="array" aca="1" ref="R203" ca="1">INDIRECT(""&amp;$E91 &amp; "!BA29")</f>
        <v>0</v>
      </c>
    </row>
    <row r="204" spans="4:18" x14ac:dyDescent="0.2">
      <c r="D204" s="224"/>
      <c r="E204" s="178"/>
      <c r="F204" s="85" t="str">
        <f t="array" aca="1" ref="F204" ca="1">INDIRECT(""&amp;$E91 &amp; "!AO31")</f>
        <v>Med</v>
      </c>
      <c r="G204" s="17">
        <f t="array" aca="1" ref="G204" ca="1">INDIRECT(""&amp;$E91 &amp; "!AP31")</f>
        <v>-0.30139991179506953</v>
      </c>
      <c r="H204" s="164"/>
      <c r="I204" s="164"/>
      <c r="J204" s="164"/>
      <c r="K204" s="42">
        <f t="array" aca="1" ref="K204" ca="1">INDIRECT(""&amp;$E91 &amp; "!AT31")</f>
        <v>-0.29620114347718718</v>
      </c>
      <c r="L204" s="164"/>
      <c r="M204" s="42">
        <f t="array" aca="1" ref="M204" ca="1">INDIRECT(""&amp;$E91 &amp; "!AV31")</f>
        <v>-0.30792731369880644</v>
      </c>
      <c r="N204" s="164"/>
      <c r="O204" s="42">
        <f t="array" aca="1" ref="O204" ca="1">INDIRECT(""&amp;$E91 &amp; "!AX31")</f>
        <v>-0.36923042122681538</v>
      </c>
      <c r="P204" s="170"/>
      <c r="Q204" s="121">
        <f t="array" aca="1" ref="Q204" ca="1">INDIRECT(""&amp;$E91 &amp; "!AZ31")</f>
        <v>0</v>
      </c>
      <c r="R204" s="170"/>
    </row>
    <row r="205" spans="4:18" ht="17" customHeight="1" thickBot="1" x14ac:dyDescent="0.25">
      <c r="D205" s="224"/>
      <c r="E205" s="213"/>
      <c r="F205" s="86" t="str">
        <f t="array" aca="1" ref="F205" ca="1">INDIRECT(""&amp;$E91 &amp; "!AO33")</f>
        <v>Low</v>
      </c>
      <c r="G205" s="17">
        <f t="array" aca="1" ref="G205" ca="1">INDIRECT(""&amp;$E91 &amp; "!AP33")</f>
        <v>-0.33663321102398547</v>
      </c>
      <c r="H205" s="165"/>
      <c r="I205" s="165"/>
      <c r="J205" s="165"/>
      <c r="K205" s="42">
        <f t="array" aca="1" ref="K205" ca="1">INDIRECT(""&amp;$E91 &amp; "!AT33")</f>
        <v>-0.33544923456961218</v>
      </c>
      <c r="L205" s="165"/>
      <c r="M205" s="42">
        <f t="array" aca="1" ref="M205" ca="1">INDIRECT(""&amp;$E91 &amp; "!AV33")</f>
        <v>-0.34617347810355836</v>
      </c>
      <c r="N205" s="165"/>
      <c r="O205" s="42">
        <f t="array" aca="1" ref="O205" ca="1">INDIRECT(""&amp;$E91 &amp; "!Ax33")</f>
        <v>-0.44097583011376618</v>
      </c>
      <c r="P205" s="171"/>
      <c r="Q205" s="121">
        <f t="array" aca="1" ref="Q205" ca="1">INDIRECT(""&amp;$E91 &amp; "!AZ33")</f>
        <v>0</v>
      </c>
      <c r="R205" s="171"/>
    </row>
    <row r="206" spans="4:18" x14ac:dyDescent="0.2">
      <c r="D206" s="224"/>
      <c r="E206" s="212" t="str">
        <f>D11</f>
        <v>FoodMarket2</v>
      </c>
      <c r="F206" s="84" t="str">
        <f t="array" aca="1" ref="F206" ca="1">INDIRECT(""&amp;$E94 &amp; "!AO29")</f>
        <v>High</v>
      </c>
      <c r="G206" s="17">
        <f t="array" aca="1" ref="G206" ca="1">INDIRECT(""&amp;$E94 &amp; "!AP29")</f>
        <v>-0.29182405939654177</v>
      </c>
      <c r="H206" s="166">
        <f t="array" aca="1" ref="H206" ca="1">INDIRECT(""&amp;$E94 &amp; "!AQ29")</f>
        <v>-0.32590059248886583</v>
      </c>
      <c r="I206" s="166">
        <f t="array" aca="1" ref="I206" ca="1">INDIRECT(""&amp;$E94 &amp; "!AR29")</f>
        <v>-0.37728981402959794</v>
      </c>
      <c r="J206" s="166">
        <f t="array" aca="1" ref="J206" ca="1">INDIRECT(""&amp;$E94 &amp; "!AS29")</f>
        <v>-0.29496263553223123</v>
      </c>
      <c r="K206" s="42">
        <f t="array" aca="1" ref="K206" ca="1">INDIRECT(""&amp;$E94 &amp; "!AT29")</f>
        <v>-0.26446145276078237</v>
      </c>
      <c r="L206" s="166">
        <f t="array" aca="1" ref="L206" ca="1">INDIRECT(""&amp;$E94 &amp; "!AU29")</f>
        <v>-0.29560216345878998</v>
      </c>
      <c r="M206" s="42">
        <f t="array" aca="1" ref="M206" ca="1">INDIRECT(""&amp;$E94 &amp; "!AV29")</f>
        <v>-0.27973878205780434</v>
      </c>
      <c r="N206" s="166">
        <f t="array" aca="1" ref="N206" ca="1">INDIRECT(""&amp;$E94 &amp; "!AW29")</f>
        <v>-0.31402343258816301</v>
      </c>
      <c r="O206" s="42">
        <f t="array" aca="1" ref="O206" ca="1">INDIRECT(""&amp;$E94 &amp; "!AX29")</f>
        <v>-0.30349404820682047</v>
      </c>
      <c r="P206" s="189">
        <f t="array" aca="1" ref="P206" ca="1">INDIRECT(""&amp;$E94 &amp; "!AY29")</f>
        <v>-0.38215188529408983</v>
      </c>
      <c r="Q206" s="121">
        <f t="array" aca="1" ref="Q206" ca="1">INDIRECT(""&amp;$E94 &amp; "!AZ29")</f>
        <v>0</v>
      </c>
      <c r="R206" s="169">
        <f t="array" aca="1" ref="R206" ca="1">INDIRECT(""&amp;$E94 &amp; "!BA29")</f>
        <v>0</v>
      </c>
    </row>
    <row r="207" spans="4:18" x14ac:dyDescent="0.2">
      <c r="D207" s="224"/>
      <c r="E207" s="178"/>
      <c r="F207" s="85" t="str">
        <f t="array" aca="1" ref="F207" ca="1">INDIRECT(""&amp;$E94 &amp; "!AO31")</f>
        <v>Med</v>
      </c>
      <c r="G207" s="17">
        <f t="array" aca="1" ref="G207" ca="1">INDIRECT(""&amp;$E94 &amp; "!AP31")</f>
        <v>-0.31596197985946495</v>
      </c>
      <c r="H207" s="164"/>
      <c r="I207" s="164"/>
      <c r="J207" s="164"/>
      <c r="K207" s="42">
        <f t="array" aca="1" ref="K207" ca="1">INDIRECT(""&amp;$E94 &amp; "!AT31")</f>
        <v>-0.29613275551299711</v>
      </c>
      <c r="L207" s="164"/>
      <c r="M207" s="42">
        <f t="array" aca="1" ref="M207" ca="1">INDIRECT(""&amp;$E94 &amp; "!AV31")</f>
        <v>-0.30900604038806545</v>
      </c>
      <c r="N207" s="164"/>
      <c r="O207" s="42">
        <f t="array" aca="1" ref="O207" ca="1">INDIRECT(""&amp;$E94 &amp; "!AX31")</f>
        <v>-0.35996877792041881</v>
      </c>
      <c r="P207" s="170"/>
      <c r="Q207" s="121">
        <f t="array" aca="1" ref="Q207" ca="1">INDIRECT(""&amp;$E94 &amp; "!AZ31")</f>
        <v>0</v>
      </c>
      <c r="R207" s="170"/>
    </row>
    <row r="208" spans="4:18" ht="17" customHeight="1" thickBot="1" x14ac:dyDescent="0.25">
      <c r="D208" s="224"/>
      <c r="E208" s="213"/>
      <c r="F208" s="86" t="str">
        <f t="array" aca="1" ref="F208" ca="1">INDIRECT(""&amp;$E94 &amp; "!AO33")</f>
        <v>Low</v>
      </c>
      <c r="G208" s="17">
        <f t="array" aca="1" ref="G208" ca="1">INDIRECT(""&amp;$E94 &amp; "!AP33")</f>
        <v>-0.34718325286114426</v>
      </c>
      <c r="H208" s="165"/>
      <c r="I208" s="165"/>
      <c r="J208" s="165"/>
      <c r="K208" s="42">
        <f t="array" aca="1" ref="K208" ca="1">INDIRECT(""&amp;$E94 &amp; "!AT33")</f>
        <v>-0.3320810064614268</v>
      </c>
      <c r="L208" s="165"/>
      <c r="M208" s="42">
        <f t="array" aca="1" ref="M208" ca="1">INDIRECT(""&amp;$E94 &amp; "!AV33")</f>
        <v>-0.34525429642775918</v>
      </c>
      <c r="N208" s="165"/>
      <c r="O208" s="42">
        <f t="array" aca="1" ref="O208" ca="1">INDIRECT(""&amp;$E94 &amp; "!Ax33")</f>
        <v>-0.45152464627246303</v>
      </c>
      <c r="P208" s="171"/>
      <c r="Q208" s="121">
        <f t="array" aca="1" ref="Q208" ca="1">INDIRECT(""&amp;$E94 &amp; "!AZ33")</f>
        <v>0</v>
      </c>
      <c r="R208" s="171"/>
    </row>
    <row r="209" spans="4:18" x14ac:dyDescent="0.2">
      <c r="D209" s="224"/>
      <c r="E209" s="212" t="str">
        <f>D14</f>
        <v>Neon1224</v>
      </c>
      <c r="F209" s="84" t="str">
        <f t="array" aca="1" ref="F209" ca="1">INDIRECT(""&amp;$E97 &amp; "!AO29")</f>
        <v>High</v>
      </c>
      <c r="G209" s="17">
        <f t="array" aca="1" ref="G209" ca="1">INDIRECT(""&amp;$E97 &amp; "!AP29")</f>
        <v>-0.23870313629553275</v>
      </c>
      <c r="H209" s="166">
        <f t="array" aca="1" ref="H209" ca="1">INDIRECT(""&amp;$E97 &amp; "!AQ29")</f>
        <v>-0.26207070170820612</v>
      </c>
      <c r="I209" s="166">
        <f t="array" aca="1" ref="I209" ca="1">INDIRECT(""&amp;$E97 &amp; "!AR29")</f>
        <v>-0.2086190876690851</v>
      </c>
      <c r="J209" s="166">
        <f t="array" aca="1" ref="J209" ca="1">INDIRECT(""&amp;$E97 &amp; "!AS29")</f>
        <v>-0.23362365345675951</v>
      </c>
      <c r="K209" s="42">
        <f t="array" aca="1" ref="K209" ca="1">INDIRECT(""&amp;$E97 &amp; "!AT29")</f>
        <v>-0.24406376794944207</v>
      </c>
      <c r="L209" s="166">
        <f t="array" aca="1" ref="L209" ca="1">INDIRECT(""&amp;$E97 &amp; "!AU29")</f>
        <v>-0.24914930319514839</v>
      </c>
      <c r="M209" s="42">
        <f t="array" aca="1" ref="M209" ca="1">INDIRECT(""&amp;$E97 &amp; "!AV29")</f>
        <v>-0.25019071734110843</v>
      </c>
      <c r="N209" s="166">
        <f t="array" aca="1" ref="N209" ca="1">INDIRECT(""&amp;$E97 &amp; "!AW29")</f>
        <v>-0.2634999888043944</v>
      </c>
      <c r="O209" s="42">
        <f t="array" aca="1" ref="O209" ca="1">INDIRECT(""&amp;$E97 &amp; "!AX29")</f>
        <v>-0.25913022255933849</v>
      </c>
      <c r="P209" s="189">
        <f t="array" aca="1" ref="P209" ca="1">INDIRECT(""&amp;$E97 &amp; "!AY29")</f>
        <v>-0.32178539815340657</v>
      </c>
      <c r="Q209" s="121">
        <f t="array" aca="1" ref="Q209" ca="1">INDIRECT(""&amp;$E97 &amp; "!AZ29")</f>
        <v>0</v>
      </c>
      <c r="R209" s="169">
        <f t="array" aca="1" ref="R209" ca="1">INDIRECT(""&amp;$E97 &amp; "!BA29")</f>
        <v>0</v>
      </c>
    </row>
    <row r="210" spans="4:18" x14ac:dyDescent="0.2">
      <c r="D210" s="224"/>
      <c r="E210" s="178"/>
      <c r="F210" s="85" t="str">
        <f t="array" aca="1" ref="F210" ca="1">INDIRECT(""&amp;$E97 &amp; "!AO31")</f>
        <v>Med</v>
      </c>
      <c r="G210" s="17">
        <f t="array" aca="1" ref="G210" ca="1">INDIRECT(""&amp;$E97 &amp; "!AP31")</f>
        <v>-0.26581237702742533</v>
      </c>
      <c r="H210" s="164"/>
      <c r="I210" s="164"/>
      <c r="J210" s="164"/>
      <c r="K210" s="42">
        <f t="array" aca="1" ref="K210" ca="1">INDIRECT(""&amp;$E97 &amp; "!AT31")</f>
        <v>-0.25921833133068028</v>
      </c>
      <c r="L210" s="164"/>
      <c r="M210" s="42">
        <f t="array" aca="1" ref="M210" ca="1">INDIRECT(""&amp;$E97 &amp; "!AV31")</f>
        <v>-0.27190132432026681</v>
      </c>
      <c r="N210" s="164"/>
      <c r="O210" s="42">
        <f t="array" aca="1" ref="O210" ca="1">INDIRECT(""&amp;$E97 &amp; "!AX31")</f>
        <v>-0.32054010334898431</v>
      </c>
      <c r="P210" s="170"/>
      <c r="Q210" s="121">
        <f t="array" aca="1" ref="Q210" ca="1">INDIRECT(""&amp;$E97 &amp; "!AZ31")</f>
        <v>0</v>
      </c>
      <c r="R210" s="170"/>
    </row>
    <row r="211" spans="4:18" ht="17" customHeight="1" thickBot="1" x14ac:dyDescent="0.25">
      <c r="D211" s="224"/>
      <c r="E211" s="213"/>
      <c r="F211" s="86" t="str">
        <f t="array" aca="1" ref="F211" ca="1">INDIRECT(""&amp;$E97 &amp; "!AO33")</f>
        <v>Low</v>
      </c>
      <c r="G211" s="17">
        <f t="array" aca="1" ref="G211" ca="1">INDIRECT(""&amp;$E97 &amp; "!AP33")</f>
        <v>-0.2822928019841604</v>
      </c>
      <c r="H211" s="165"/>
      <c r="I211" s="165"/>
      <c r="J211" s="165"/>
      <c r="K211" s="42">
        <f t="array" aca="1" ref="K211" ca="1">INDIRECT(""&amp;$E97 &amp; "!AT33")</f>
        <v>-0.26128046144119743</v>
      </c>
      <c r="L211" s="165"/>
      <c r="M211" s="42">
        <f t="array" aca="1" ref="M211" ca="1">INDIRECT(""&amp;$E97 &amp; "!AV33")</f>
        <v>-0.28248901317310227</v>
      </c>
      <c r="N211" s="165"/>
      <c r="O211" s="42">
        <f t="array" aca="1" ref="O211" ca="1">INDIRECT(""&amp;$E97 &amp; "!Ax33")</f>
        <v>-0.38550273871816032</v>
      </c>
      <c r="P211" s="171"/>
      <c r="Q211" s="121">
        <f t="array" aca="1" ref="Q211" ca="1">INDIRECT(""&amp;$E97 &amp; "!AZ33")</f>
        <v>0</v>
      </c>
      <c r="R211" s="171"/>
    </row>
    <row r="212" spans="4:18" x14ac:dyDescent="0.2">
      <c r="D212" s="224"/>
      <c r="E212" s="212" t="str">
        <f>D17</f>
        <v>NocturneDance</v>
      </c>
      <c r="F212" s="84" t="str">
        <f t="array" aca="1" ref="F212" ca="1">INDIRECT(""&amp;$E100 &amp; "!AO29")</f>
        <v>High</v>
      </c>
      <c r="G212" s="17">
        <f t="array" aca="1" ref="G212" ca="1">INDIRECT(""&amp;$E100 &amp; "!AP29")</f>
        <v>-0.2446526135278152</v>
      </c>
      <c r="H212" s="166">
        <f t="array" aca="1" ref="H212" ca="1">INDIRECT(""&amp;$E100 &amp; "!AQ29")</f>
        <v>-0.2914877364167423</v>
      </c>
      <c r="I212" s="166">
        <f t="array" aca="1" ref="I212" ca="1">INDIRECT(""&amp;$E100 &amp; "!AR29")</f>
        <v>-0.52487748734829442</v>
      </c>
      <c r="J212" s="166">
        <f t="array" aca="1" ref="J212" ca="1">INDIRECT(""&amp;$E100 &amp; "!AS29")</f>
        <v>-0.46859165460542374</v>
      </c>
      <c r="K212" s="42">
        <f t="array" aca="1" ref="K212" ca="1">INDIRECT(""&amp;$E100 &amp; "!AT29")</f>
        <v>-0.22522562448573791</v>
      </c>
      <c r="L212" s="166">
        <f t="array" aca="1" ref="L212" ca="1">INDIRECT(""&amp;$E100 &amp; "!AU29")</f>
        <v>-0.24951515607975883</v>
      </c>
      <c r="M212" s="42">
        <f t="array" aca="1" ref="M212" ca="1">INDIRECT(""&amp;$E100 &amp; "!AV29")</f>
        <v>-0.23219145151295761</v>
      </c>
      <c r="N212" s="166">
        <f t="array" aca="1" ref="N212" ca="1">INDIRECT(""&amp;$E100 &amp; "!AW29")</f>
        <v>-0.26014232964793216</v>
      </c>
      <c r="O212" s="42">
        <f t="array" aca="1" ref="O212" ca="1">INDIRECT(""&amp;$E100 &amp; "!AX29")</f>
        <v>-0.28781579587547401</v>
      </c>
      <c r="P212" s="189">
        <f t="array" aca="1" ref="P212" ca="1">INDIRECT(""&amp;$E100 &amp; "!AY29")</f>
        <v>-0.3490726826369468</v>
      </c>
      <c r="Q212" s="121">
        <f t="array" aca="1" ref="Q212" ca="1">INDIRECT(""&amp;$E100 &amp; "!AZ29")</f>
        <v>0</v>
      </c>
      <c r="R212" s="169">
        <f t="array" aca="1" ref="R212" ca="1">INDIRECT(""&amp;$E100 &amp; "!BA29")</f>
        <v>0</v>
      </c>
    </row>
    <row r="213" spans="4:18" x14ac:dyDescent="0.2">
      <c r="D213" s="224"/>
      <c r="E213" s="178"/>
      <c r="F213" s="85" t="str">
        <f t="array" aca="1" ref="F213" ca="1">INDIRECT(""&amp;$E100 &amp; "!AO31")</f>
        <v>Med</v>
      </c>
      <c r="G213" s="17">
        <f t="array" aca="1" ref="G213" ca="1">INDIRECT(""&amp;$E100 &amp; "!AP31")</f>
        <v>-0.29413478969644802</v>
      </c>
      <c r="H213" s="164"/>
      <c r="I213" s="164"/>
      <c r="J213" s="164"/>
      <c r="K213" s="42">
        <f t="array" aca="1" ref="K213" ca="1">INDIRECT(""&amp;$E100 &amp; "!AT31")</f>
        <v>-0.26789825025586655</v>
      </c>
      <c r="L213" s="164"/>
      <c r="M213" s="42">
        <f t="array" aca="1" ref="M213" ca="1">INDIRECT(""&amp;$E100 &amp; "!AV31")</f>
        <v>-0.27644331976588021</v>
      </c>
      <c r="N213" s="164"/>
      <c r="O213" s="42">
        <f t="array" aca="1" ref="O213" ca="1">INDIRECT(""&amp;$E100 &amp; "!AX31")</f>
        <v>-0.38553363824866194</v>
      </c>
      <c r="P213" s="170"/>
      <c r="Q213" s="121">
        <f t="array" aca="1" ref="Q213" ca="1">INDIRECT(""&amp;$E100 &amp; "!AZ31")</f>
        <v>0</v>
      </c>
      <c r="R213" s="170"/>
    </row>
    <row r="214" spans="4:18" ht="17" customHeight="1" thickBot="1" x14ac:dyDescent="0.25">
      <c r="D214" s="224"/>
      <c r="E214" s="213"/>
      <c r="F214" s="86" t="str">
        <f t="array" aca="1" ref="F214" ca="1">INDIRECT(""&amp;$E100 &amp; "!AO33")</f>
        <v>Low</v>
      </c>
      <c r="G214" s="17">
        <f t="array" aca="1" ref="G214" ca="1">INDIRECT(""&amp;$E100 &amp; "!AP33")</f>
        <v>-0.37250763373430529</v>
      </c>
      <c r="H214" s="165"/>
      <c r="I214" s="165"/>
      <c r="J214" s="165"/>
      <c r="K214" s="42">
        <f t="array" aca="1" ref="K214" ca="1">INDIRECT(""&amp;$E100 &amp; "!AT33")</f>
        <v>-0.32255645517195541</v>
      </c>
      <c r="L214" s="165"/>
      <c r="M214" s="42">
        <f t="array" aca="1" ref="M214" ca="1">INDIRECT(""&amp;$E100 &amp; "!AV33")</f>
        <v>-0.3503516084722178</v>
      </c>
      <c r="N214" s="165"/>
      <c r="O214" s="42">
        <f t="array" aca="1" ref="O214" ca="1">INDIRECT(""&amp;$E100 &amp; "!Ax33")</f>
        <v>-0.54469071705082572</v>
      </c>
      <c r="P214" s="171"/>
      <c r="Q214" s="121">
        <f t="array" aca="1" ref="Q214" ca="1">INDIRECT(""&amp;$E100 &amp; "!AZ33")</f>
        <v>0</v>
      </c>
      <c r="R214" s="171"/>
    </row>
    <row r="215" spans="4:18" x14ac:dyDescent="0.2">
      <c r="D215" s="224"/>
      <c r="E215" s="212" t="str">
        <f>D20</f>
        <v>PierSeaside</v>
      </c>
      <c r="F215" s="84" t="str">
        <f t="array" aca="1" ref="F215" ca="1">INDIRECT(""&amp;$E103 &amp; "!AO29")</f>
        <v>High</v>
      </c>
      <c r="G215" s="17">
        <f t="array" aca="1" ref="G215" ca="1">INDIRECT(""&amp;$E103 &amp; "!AP29")</f>
        <v>-0.23384563334947117</v>
      </c>
      <c r="H215" s="166">
        <f t="array" aca="1" ref="H215" ca="1">INDIRECT(""&amp;$E103 &amp; "!AQ29")</f>
        <v>-0.32764205648506384</v>
      </c>
      <c r="I215" s="166">
        <f t="array" aca="1" ref="I215" ca="1">INDIRECT(""&amp;$E103 &amp; "!AR29")</f>
        <v>-0.35690574249740525</v>
      </c>
      <c r="J215" s="166">
        <f t="array" aca="1" ref="J215" ca="1">INDIRECT(""&amp;$E103 &amp; "!AS29")</f>
        <v>-0.40484100668853906</v>
      </c>
      <c r="K215" s="42">
        <f t="array" aca="1" ref="K215" ca="1">INDIRECT(""&amp;$E103 &amp; "!AT29")</f>
        <v>-0.20379321716385235</v>
      </c>
      <c r="L215" s="166">
        <f t="array" aca="1" ref="L215" ca="1">INDIRECT(""&amp;$E103 &amp; "!AU29")</f>
        <v>-0.27855317678039038</v>
      </c>
      <c r="M215" s="42">
        <f t="array" aca="1" ref="M215" ca="1">INDIRECT(""&amp;$E103 &amp; "!AV29")</f>
        <v>-0.21812368285032357</v>
      </c>
      <c r="N215" s="166">
        <f t="array" aca="1" ref="N215" ca="1">INDIRECT(""&amp;$E103 &amp; "!AW29")</f>
        <v>-0.30612771535952865</v>
      </c>
      <c r="O215" s="42">
        <f t="array" aca="1" ref="O215" ca="1">INDIRECT(""&amp;$E103 &amp; "!AX29")</f>
        <v>-0.24356116541621686</v>
      </c>
      <c r="P215" s="189">
        <f t="array" aca="1" ref="P215" ca="1">INDIRECT(""&amp;$E103 &amp; "!AY29")</f>
        <v>-0.3455306563189352</v>
      </c>
      <c r="Q215" s="121">
        <f t="array" aca="1" ref="Q215" ca="1">INDIRECT(""&amp;$E103 &amp; "!AZ29")</f>
        <v>0</v>
      </c>
      <c r="R215" s="169">
        <f t="array" aca="1" ref="R215" ca="1">INDIRECT(""&amp;$E103 &amp; "!BA29")</f>
        <v>0</v>
      </c>
    </row>
    <row r="216" spans="4:18" x14ac:dyDescent="0.2">
      <c r="D216" s="224"/>
      <c r="E216" s="178"/>
      <c r="F216" s="85" t="str">
        <f t="array" aca="1" ref="F216" ca="1">INDIRECT(""&amp;$E103 &amp; "!AO31")</f>
        <v>Med</v>
      </c>
      <c r="G216" s="17">
        <f t="array" aca="1" ref="G216" ca="1">INDIRECT(""&amp;$E103 &amp; "!AP31")</f>
        <v>-0.26901534751400735</v>
      </c>
      <c r="H216" s="164"/>
      <c r="I216" s="164"/>
      <c r="J216" s="164"/>
      <c r="K216" s="42">
        <f t="array" aca="1" ref="K216" ca="1">INDIRECT(""&amp;$E103 &amp; "!AT31")</f>
        <v>-0.23791910186993581</v>
      </c>
      <c r="L216" s="164"/>
      <c r="M216" s="42">
        <f t="array" aca="1" ref="M216" ca="1">INDIRECT(""&amp;$E103 &amp; "!AV31")</f>
        <v>-0.25476306173683971</v>
      </c>
      <c r="N216" s="164"/>
      <c r="O216" s="42">
        <f t="array" aca="1" ref="O216" ca="1">INDIRECT(""&amp;$E103 &amp; "!AX31")</f>
        <v>-0.28907431943195838</v>
      </c>
      <c r="P216" s="170"/>
      <c r="Q216" s="121">
        <f t="array" aca="1" ref="Q216" ca="1">INDIRECT(""&amp;$E103 &amp; "!AZ31")</f>
        <v>0</v>
      </c>
      <c r="R216" s="170"/>
    </row>
    <row r="217" spans="4:18" ht="17" customHeight="1" thickBot="1" x14ac:dyDescent="0.25">
      <c r="D217" s="224"/>
      <c r="E217" s="213"/>
      <c r="F217" s="86" t="str">
        <f t="array" aca="1" ref="F217" ca="1">INDIRECT(""&amp;$E103 &amp; "!AO33")</f>
        <v>Low</v>
      </c>
      <c r="G217" s="17">
        <f t="array" aca="1" ref="G217" ca="1">INDIRECT(""&amp;$E103 &amp; "!AP33")</f>
        <v>-0.35091155932158502</v>
      </c>
      <c r="H217" s="165"/>
      <c r="I217" s="165"/>
      <c r="J217" s="165"/>
      <c r="K217" s="42">
        <f t="array" aca="1" ref="K217" ca="1">INDIRECT(""&amp;$E103 &amp; "!AT33")</f>
        <v>-0.32532763825328137</v>
      </c>
      <c r="L217" s="165"/>
      <c r="M217" s="42">
        <f t="array" aca="1" ref="M217" ca="1">INDIRECT(""&amp;$E103 &amp; "!AV33")</f>
        <v>-0.34265156881963432</v>
      </c>
      <c r="N217" s="165"/>
      <c r="O217" s="42">
        <f t="array" aca="1" ref="O217" ca="1">INDIRECT(""&amp;$E103 &amp; "!Ax33")</f>
        <v>-0.37802387554324546</v>
      </c>
      <c r="P217" s="171"/>
      <c r="Q217" s="121">
        <f t="array" aca="1" ref="Q217" ca="1">INDIRECT(""&amp;$E103 &amp; "!AZ33")</f>
        <v>0</v>
      </c>
      <c r="R217" s="171"/>
    </row>
    <row r="218" spans="4:18" x14ac:dyDescent="0.2">
      <c r="D218" s="224"/>
      <c r="E218" s="212" t="str">
        <f>D23</f>
        <v>Tango</v>
      </c>
      <c r="F218" s="84" t="str">
        <f t="array" aca="1" ref="F218" ca="1">INDIRECT(""&amp;$E106 &amp; "!AO29")</f>
        <v>High</v>
      </c>
      <c r="G218" s="17">
        <f t="array" aca="1" ref="G218" ca="1">INDIRECT(""&amp;$E106 &amp; "!AP29")</f>
        <v>-0.28299509384596788</v>
      </c>
      <c r="H218" s="166">
        <f t="array" aca="1" ref="H218" ca="1">INDIRECT(""&amp;$E106 &amp; "!AQ29")</f>
        <v>-0.3268746656466639</v>
      </c>
      <c r="I218" s="166">
        <f t="array" aca="1" ref="I218" ca="1">INDIRECT(""&amp;$E106 &amp; "!AR29")</f>
        <v>-0.38502526954741612</v>
      </c>
      <c r="J218" s="166">
        <f t="array" aca="1" ref="J218" ca="1">INDIRECT(""&amp;$E106 &amp; "!AS29")</f>
        <v>-0.32478902132992082</v>
      </c>
      <c r="K218" s="42">
        <f t="array" aca="1" ref="K218" ca="1">INDIRECT(""&amp;$E106 &amp; "!AT29")</f>
        <v>-0.26524672089495183</v>
      </c>
      <c r="L218" s="166">
        <f t="array" aca="1" ref="L218" ca="1">INDIRECT(""&amp;$E106 &amp; "!AU29")</f>
        <v>-0.29933584126975021</v>
      </c>
      <c r="M218" s="42">
        <f t="array" aca="1" ref="M218" ca="1">INDIRECT(""&amp;$E106 &amp; "!AV29")</f>
        <v>-0.27554334220456478</v>
      </c>
      <c r="N218" s="166">
        <f t="array" aca="1" ref="N218" ca="1">INDIRECT(""&amp;$E106 &amp; "!AW29")</f>
        <v>-0.31824660298224761</v>
      </c>
      <c r="O218" s="42">
        <f t="array" aca="1" ref="O218" ca="1">INDIRECT(""&amp;$E106 &amp; "!AX29")</f>
        <v>-0.32153508134407693</v>
      </c>
      <c r="P218" s="189">
        <f t="array" aca="1" ref="P218" ca="1">INDIRECT(""&amp;$E106 &amp; "!AY29")</f>
        <v>-0.41675827257605014</v>
      </c>
      <c r="Q218" s="121">
        <f t="array" aca="1" ref="Q218" ca="1">INDIRECT(""&amp;$E106 &amp; "!AZ29")</f>
        <v>0</v>
      </c>
      <c r="R218" s="169">
        <f t="array" aca="1" ref="R218" ca="1">INDIRECT(""&amp;$E106 &amp; "!BA29")</f>
        <v>0</v>
      </c>
    </row>
    <row r="219" spans="4:18" x14ac:dyDescent="0.2">
      <c r="D219" s="224"/>
      <c r="E219" s="178"/>
      <c r="F219" s="85" t="str">
        <f t="array" aca="1" ref="F219" ca="1">INDIRECT(""&amp;$E106 &amp; "!AO31")</f>
        <v>Med</v>
      </c>
      <c r="G219" s="17">
        <f t="array" aca="1" ref="G219" ca="1">INDIRECT(""&amp;$E106 &amp; "!AP31")</f>
        <v>-0.31933801069001733</v>
      </c>
      <c r="H219" s="164"/>
      <c r="I219" s="164"/>
      <c r="J219" s="164"/>
      <c r="K219" s="42">
        <f t="array" aca="1" ref="K219" ca="1">INDIRECT(""&amp;$E106 &amp; "!AT31")</f>
        <v>-0.30170605645049342</v>
      </c>
      <c r="L219" s="164"/>
      <c r="M219" s="42">
        <f t="array" aca="1" ref="M219" ca="1">INDIRECT(""&amp;$E106 &amp; "!AV31")</f>
        <v>-0.31491003372776805</v>
      </c>
      <c r="N219" s="164"/>
      <c r="O219" s="42">
        <f t="array" aca="1" ref="O219" ca="1">INDIRECT(""&amp;$E106 &amp; "!AX31")</f>
        <v>-0.40030696482915962</v>
      </c>
      <c r="P219" s="170"/>
      <c r="Q219" s="121">
        <f t="array" aca="1" ref="Q219" ca="1">INDIRECT(""&amp;$E106 &amp; "!AZ31")</f>
        <v>0</v>
      </c>
      <c r="R219" s="170"/>
    </row>
    <row r="220" spans="4:18" ht="17" customHeight="1" thickBot="1" x14ac:dyDescent="0.25">
      <c r="D220" s="224"/>
      <c r="E220" s="213"/>
      <c r="F220" s="86" t="str">
        <f t="array" aca="1" ref="F220" ca="1">INDIRECT(""&amp;$E106 &amp; "!AO33")</f>
        <v>Low</v>
      </c>
      <c r="G220" s="17">
        <f t="array" aca="1" ref="G220" ca="1">INDIRECT(""&amp;$E106 &amp; "!AP33")</f>
        <v>-0.35477802077650922</v>
      </c>
      <c r="H220" s="165"/>
      <c r="I220" s="165"/>
      <c r="J220" s="165"/>
      <c r="K220" s="42">
        <f t="array" aca="1" ref="K220" ca="1">INDIRECT(""&amp;$E106 &amp; "!AT33")</f>
        <v>-0.34105949604656616</v>
      </c>
      <c r="L220" s="165"/>
      <c r="M220" s="42">
        <f t="array" aca="1" ref="M220" ca="1">INDIRECT(""&amp;$E106 &amp; "!AV33")</f>
        <v>-0.35730813339248002</v>
      </c>
      <c r="N220" s="165"/>
      <c r="O220" s="42">
        <f t="array" aca="1" ref="O220" ca="1">INDIRECT(""&amp;$E106 &amp; "!Ax33")</f>
        <v>-0.4954255986088536</v>
      </c>
      <c r="P220" s="171"/>
      <c r="Q220" s="121">
        <f t="array" aca="1" ref="Q220" ca="1">INDIRECT(""&amp;$E106 &amp; "!AZ33")</f>
        <v>0</v>
      </c>
      <c r="R220" s="171"/>
    </row>
    <row r="221" spans="4:18" x14ac:dyDescent="0.2">
      <c r="D221" s="224"/>
      <c r="E221" s="216" t="str">
        <f>D26</f>
        <v>Timelapse</v>
      </c>
      <c r="F221" s="84" t="str">
        <f t="array" aca="1" ref="F221" ca="1">INDIRECT(""&amp;$E109 &amp; "!AO29")</f>
        <v>High</v>
      </c>
      <c r="G221" s="17">
        <f t="array" aca="1" ref="G221" ca="1">INDIRECT(""&amp;$E109 &amp; "!AP29")</f>
        <v>-0.20176319361773998</v>
      </c>
      <c r="H221" s="166">
        <f t="array" aca="1" ref="H221" ca="1">INDIRECT(""&amp;$E109 &amp; "!AQ29")</f>
        <v>-0.25675939085098842</v>
      </c>
      <c r="I221" s="166">
        <f t="array" aca="1" ref="I221" ca="1">INDIRECT(""&amp;$E109 &amp; "!AR29")</f>
        <v>-0.40483530388501987</v>
      </c>
      <c r="J221" s="166">
        <f t="array" aca="1" ref="J221" ca="1">INDIRECT(""&amp;$E109 &amp; "!AS29")</f>
        <v>-0.40879672848582549</v>
      </c>
      <c r="K221" s="42">
        <f t="array" aca="1" ref="K221" ca="1">INDIRECT(""&amp;$E109 &amp; "!AT29")</f>
        <v>-0.20408850491178476</v>
      </c>
      <c r="L221" s="166">
        <f t="array" aca="1" ref="L221" ca="1">INDIRECT(""&amp;$E109 &amp; "!AU29")</f>
        <v>-0.22883343024437197</v>
      </c>
      <c r="M221" s="42">
        <f t="array" aca="1" ref="M221" ca="1">INDIRECT(""&amp;$E109 &amp; "!AV29")</f>
        <v>-0.18939955009850384</v>
      </c>
      <c r="N221" s="166">
        <f t="array" aca="1" ref="N221" ca="1">INDIRECT(""&amp;$E109 &amp; "!AW29")</f>
        <v>-0.22698375758348754</v>
      </c>
      <c r="O221" s="42">
        <f t="array" aca="1" ref="O221" ca="1">INDIRECT(""&amp;$E109 &amp; "!AX29")</f>
        <v>-0.1931016165709144</v>
      </c>
      <c r="P221" s="189">
        <f t="array" aca="1" ref="P221" ca="1">INDIRECT(""&amp;$E109 &amp; "!AY29")</f>
        <v>-0.25148382317027407</v>
      </c>
      <c r="Q221" s="121">
        <f t="array" aca="1" ref="Q221" ca="1">INDIRECT(""&amp;$E109 &amp; "!AZ29")</f>
        <v>0</v>
      </c>
      <c r="R221" s="169">
        <f t="array" aca="1" ref="R221" ca="1">INDIRECT(""&amp;$E109 &amp; "!BA29")</f>
        <v>0</v>
      </c>
    </row>
    <row r="222" spans="4:18" x14ac:dyDescent="0.2">
      <c r="D222" s="224"/>
      <c r="E222" s="178"/>
      <c r="F222" s="85" t="str">
        <f t="array" aca="1" ref="F222" ca="1">INDIRECT(""&amp;$E109 &amp; "!AO31")</f>
        <v>Med</v>
      </c>
      <c r="G222" s="17">
        <f t="array" aca="1" ref="G222" ca="1">INDIRECT(""&amp;$E109 &amp; "!AP31")</f>
        <v>-0.22906064564437634</v>
      </c>
      <c r="H222" s="164"/>
      <c r="I222" s="164"/>
      <c r="J222" s="164"/>
      <c r="K222" s="42">
        <f t="array" aca="1" ref="K222" ca="1">INDIRECT(""&amp;$E109 &amp; "!AT31")</f>
        <v>-0.2217496185624781</v>
      </c>
      <c r="L222" s="164"/>
      <c r="M222" s="42">
        <f t="array" aca="1" ref="M222" ca="1">INDIRECT(""&amp;$E109 &amp; "!AV31")</f>
        <v>-0.21099898204586598</v>
      </c>
      <c r="N222" s="164"/>
      <c r="O222" s="42">
        <f t="array" aca="1" ref="O222" ca="1">INDIRECT(""&amp;$E109 &amp; "!AX31")</f>
        <v>-0.21898202545093581</v>
      </c>
      <c r="P222" s="170"/>
      <c r="Q222" s="121">
        <f t="array" aca="1" ref="Q222" ca="1">INDIRECT(""&amp;$E109 &amp; "!AZ31")</f>
        <v>0</v>
      </c>
      <c r="R222" s="170"/>
    </row>
    <row r="223" spans="4:18" ht="17" customHeight="1" thickBot="1" x14ac:dyDescent="0.25">
      <c r="D223" s="224"/>
      <c r="E223" s="178"/>
      <c r="F223" s="105" t="str">
        <f t="array" aca="1" ref="F223" ca="1">INDIRECT(""&amp;$E109 &amp; "!AO33")</f>
        <v>Low</v>
      </c>
      <c r="G223" s="49">
        <f t="array" aca="1" ref="G223" ca="1">INDIRECT(""&amp;$E109 &amp; "!AP33")</f>
        <v>-0.27726474851634897</v>
      </c>
      <c r="H223" s="165"/>
      <c r="I223" s="165"/>
      <c r="J223" s="165"/>
      <c r="K223" s="101">
        <f t="array" aca="1" ref="K223" ca="1">INDIRECT(""&amp;$E109 &amp; "!AT33")</f>
        <v>-0.2526279623125649</v>
      </c>
      <c r="L223" s="165"/>
      <c r="M223" s="101">
        <f t="array" aca="1" ref="M223" ca="1">INDIRECT(""&amp;$E109 &amp; "!AV33")</f>
        <v>-0.25142066947371711</v>
      </c>
      <c r="N223" s="165"/>
      <c r="O223" s="101">
        <f t="array" aca="1" ref="O223" ca="1">INDIRECT(""&amp;$E109 &amp; "!Ax33")</f>
        <v>-0.28358396995213986</v>
      </c>
      <c r="P223" s="171"/>
      <c r="Q223" s="126">
        <f t="array" aca="1" ref="Q223" ca="1">INDIRECT(""&amp;$E109 &amp; "!AZ33")</f>
        <v>0</v>
      </c>
      <c r="R223" s="171"/>
    </row>
    <row r="224" spans="4:18" x14ac:dyDescent="0.2">
      <c r="D224" s="224"/>
      <c r="E224" s="212" t="s">
        <v>72</v>
      </c>
      <c r="F224" s="84" t="s">
        <v>13</v>
      </c>
      <c r="G224" s="44">
        <f ca="1">AVERAGE(G200,G203,G206,G209,G212,G215,G218,G221)</f>
        <v>-0.25193637663162893</v>
      </c>
      <c r="H224" s="172">
        <f ca="1">AVERAGE(H200:H223)</f>
        <v>-0.30048493880108862</v>
      </c>
      <c r="I224" s="172">
        <f ca="1">AVERAGE(I200:I223)</f>
        <v>-0.36533635140879339</v>
      </c>
      <c r="J224" s="172">
        <f ca="1">AVERAGE(J200:J223)</f>
        <v>-0.35722026473610508</v>
      </c>
      <c r="K224" s="56">
        <f ca="1">AVERAGE(K200,K203,K206,K209,K212,K215,K218,K221)</f>
        <v>-0.23548131322470828</v>
      </c>
      <c r="L224" s="172">
        <f ca="1">AVERAGE(L200:L223)</f>
        <v>-0.26888931164947061</v>
      </c>
      <c r="M224" s="56">
        <f ca="1">AVERAGE(M200,M203,M206,M209,M212,M215,M218,M221)</f>
        <v>-0.24310421374585062</v>
      </c>
      <c r="N224" s="172">
        <f ca="1">AVERAGE(N200:N223)</f>
        <v>-0.28457296780940172</v>
      </c>
      <c r="O224" s="56">
        <f ca="1">AVERAGE(O200,O203,O206,O209,O212,O215,O218,O221)</f>
        <v>-0.27389610326116282</v>
      </c>
      <c r="P224" s="188">
        <f ca="1">AVERAGE(P200:P223)</f>
        <v>-0.34894774996769146</v>
      </c>
      <c r="Q224" s="120">
        <f ca="1">SUM(Q200,Q203,Q206,Q209,Q212,Q215,Q218,Q221)</f>
        <v>0</v>
      </c>
      <c r="R224" s="190">
        <f ca="1">SUM(R200:R223)</f>
        <v>0</v>
      </c>
    </row>
    <row r="225" spans="4:18" x14ac:dyDescent="0.2">
      <c r="D225" s="224"/>
      <c r="E225" s="178"/>
      <c r="F225" s="85" t="s">
        <v>14</v>
      </c>
      <c r="G225" s="17">
        <f ca="1">AVERAGE(G201,G204,G207,G210,G213,G216,G219,G222)</f>
        <v>-0.28453991106564663</v>
      </c>
      <c r="H225" s="164"/>
      <c r="I225" s="164"/>
      <c r="J225" s="164"/>
      <c r="K225" s="42">
        <f ca="1">AVERAGE(K201,K204,K207,K210,K213,K216,K219,K222)</f>
        <v>-0.26620796243334638</v>
      </c>
      <c r="L225" s="164"/>
      <c r="M225" s="42">
        <f ca="1">AVERAGE(M201,M204,M207,M210,M213,M216,M219,M222)</f>
        <v>-0.27570853781705579</v>
      </c>
      <c r="N225" s="164"/>
      <c r="O225" s="42">
        <f ca="1">AVERAGE(O201,O204,O207,O210,O213,O216,O219,O222)</f>
        <v>-0.33287732542286408</v>
      </c>
      <c r="P225" s="170"/>
      <c r="Q225" s="121">
        <f ca="1">SUM(Q201,Q204,Q207,Q210,Q213,Q216,Q219,Q222)</f>
        <v>0</v>
      </c>
      <c r="R225" s="170"/>
    </row>
    <row r="226" spans="4:18" ht="17" customHeight="1" thickBot="1" x14ac:dyDescent="0.25">
      <c r="D226" s="225"/>
      <c r="E226" s="213"/>
      <c r="F226" s="86" t="s">
        <v>15</v>
      </c>
      <c r="G226" s="47">
        <f ca="1">AVERAGE(G202,G205,G208,G211,G214,G217,G220,G223)</f>
        <v>-0.33038817360401129</v>
      </c>
      <c r="H226" s="165"/>
      <c r="I226" s="165"/>
      <c r="J226" s="165"/>
      <c r="K226" s="57">
        <f ca="1">AVERAGE(K202,K205,K208,K211,K214,K217,K220,K223)</f>
        <v>-0.30762021916698834</v>
      </c>
      <c r="L226" s="165"/>
      <c r="M226" s="57">
        <f ca="1">AVERAGE(M202,M205,M208,M211,M214,M217,M220,M223)</f>
        <v>-0.32242104265263627</v>
      </c>
      <c r="N226" s="165"/>
      <c r="O226" s="57">
        <f ca="1">AVERAGE(O202,O205,O208,O211,O214,O217,O220,O223)</f>
        <v>-0.42097873258406504</v>
      </c>
      <c r="P226" s="171"/>
      <c r="Q226" s="122">
        <f ca="1">SUM(Q202,Q205,Q208,Q211,Q214,Q217,Q220,Q223)</f>
        <v>0</v>
      </c>
      <c r="R226" s="171"/>
    </row>
    <row r="227" spans="4:18" ht="17" customHeight="1" thickBot="1" x14ac:dyDescent="0.25">
      <c r="D227" s="88"/>
      <c r="E227" s="89"/>
      <c r="F227" s="112"/>
      <c r="G227" s="102"/>
      <c r="H227" s="83"/>
      <c r="I227" s="83"/>
      <c r="J227" s="83"/>
      <c r="K227" s="100"/>
      <c r="L227" s="83"/>
      <c r="M227" s="100"/>
      <c r="N227" s="83"/>
      <c r="O227" s="100"/>
      <c r="P227" s="113"/>
    </row>
    <row r="228" spans="4:18" x14ac:dyDescent="0.2">
      <c r="D228" s="223" t="str">
        <f>BoxingPractice!A35</f>
        <v>640x360</v>
      </c>
      <c r="E228" s="212" t="str">
        <f>D5</f>
        <v>BoxingPractice</v>
      </c>
      <c r="F228" s="84" t="str">
        <f t="array" aca="1" ref="F228" ca="1">INDIRECT(""&amp;$E88 &amp; "!AO35")</f>
        <v>High</v>
      </c>
      <c r="G228" s="44">
        <f t="array" aca="1" ref="G228" ca="1">INDIRECT(""&amp;$E88 &amp; "!AP35")</f>
        <v>-0.2482349866444814</v>
      </c>
      <c r="H228" s="172">
        <f t="array" aca="1" ref="H228" ca="1">INDIRECT(""&amp;$E88 &amp; "!AQ35")</f>
        <v>-0.31665632211266448</v>
      </c>
      <c r="I228" s="172">
        <f t="array" aca="1" ref="I228" ca="1">INDIRECT(""&amp;$E88 &amp; "!AR35")</f>
        <v>-0.33467096345064673</v>
      </c>
      <c r="J228" s="172">
        <f t="array" aca="1" ref="J228" ca="1">INDIRECT(""&amp;$E88 &amp; "!AS35")</f>
        <v>-0.36340682363941346</v>
      </c>
      <c r="K228" s="56">
        <f t="array" aca="1" ref="K228" ca="1">INDIRECT(""&amp;$E88 &amp; "!AT35")</f>
        <v>-0.21857173168933763</v>
      </c>
      <c r="L228" s="172">
        <f t="array" aca="1" ref="L228" ca="1">INDIRECT(""&amp;$E88 &amp; "!AU35")</f>
        <v>-0.26836062684542117</v>
      </c>
      <c r="M228" s="56">
        <f t="array" aca="1" ref="M228" ca="1">INDIRECT(""&amp;$E88 &amp; "!AV35")</f>
        <v>-0.2246099345598439</v>
      </c>
      <c r="N228" s="172">
        <f t="array" aca="1" ref="N228" ca="1">INDIRECT(""&amp;$E88 &amp; "!AW35")</f>
        <v>-0.28883519971154092</v>
      </c>
      <c r="O228" s="56">
        <f t="array" aca="1" ref="O228" ca="1">INDIRECT(""&amp;$E88 &amp; "!AX35")</f>
        <v>-0.25953657479634851</v>
      </c>
      <c r="P228" s="188">
        <f t="array" aca="1" ref="P228" ca="1">INDIRECT(""&amp;$E88 &amp; "!AY35")</f>
        <v>-0.33818415524126577</v>
      </c>
      <c r="Q228" s="120">
        <f t="array" aca="1" ref="Q228" ca="1">INDIRECT(""&amp;$E88 &amp; "!AZ35")</f>
        <v>0</v>
      </c>
      <c r="R228" s="190">
        <f t="array" aca="1" ref="R228" ca="1">INDIRECT(""&amp;$E88 &amp; "!BA35")</f>
        <v>0</v>
      </c>
    </row>
    <row r="229" spans="4:18" x14ac:dyDescent="0.2">
      <c r="D229" s="224"/>
      <c r="E229" s="178"/>
      <c r="F229" s="85" t="str">
        <f t="array" aca="1" ref="F229" ca="1">INDIRECT(""&amp;$E88 &amp; "!AO37")</f>
        <v>Med</v>
      </c>
      <c r="G229" s="17">
        <f t="array" aca="1" ref="G229" ca="1">INDIRECT(""&amp;$E88 &amp; "!AP37")</f>
        <v>-0.28823651686067331</v>
      </c>
      <c r="H229" s="164"/>
      <c r="I229" s="164"/>
      <c r="J229" s="164"/>
      <c r="K229" s="42">
        <f t="array" aca="1" ref="K229" ca="1">INDIRECT(""&amp;$E88 &amp; "!AT37")</f>
        <v>-0.25618818744323935</v>
      </c>
      <c r="L229" s="164"/>
      <c r="M229" s="42">
        <f t="array" aca="1" ref="M229" ca="1">INDIRECT(""&amp;$E88 &amp; "!AV37")</f>
        <v>-0.26509462805990958</v>
      </c>
      <c r="N229" s="164"/>
      <c r="O229" s="42">
        <f t="array" aca="1" ref="O229" ca="1">INDIRECT(""&amp;$E88 &amp; "!AX37")</f>
        <v>-0.32236082055987325</v>
      </c>
      <c r="P229" s="170"/>
      <c r="Q229" s="121">
        <f t="array" aca="1" ref="Q229" ca="1">INDIRECT(""&amp;$E88 &amp; "!AZ37")</f>
        <v>0</v>
      </c>
      <c r="R229" s="170"/>
    </row>
    <row r="230" spans="4:18" ht="17" customHeight="1" thickBot="1" x14ac:dyDescent="0.25">
      <c r="D230" s="224"/>
      <c r="E230" s="213"/>
      <c r="F230" s="86" t="str">
        <f t="array" aca="1" ref="F230" ca="1">INDIRECT(""&amp;$E88 &amp; "!AO39")</f>
        <v>Low</v>
      </c>
      <c r="G230" s="17">
        <f t="array" aca="1" ref="G230" ca="1">INDIRECT(""&amp;$E88 &amp; "!AP39")</f>
        <v>-0.338998433278343</v>
      </c>
      <c r="H230" s="165"/>
      <c r="I230" s="165"/>
      <c r="J230" s="165"/>
      <c r="K230" s="42">
        <f t="array" aca="1" ref="K230" ca="1">INDIRECT(""&amp;$E88 &amp; "!AT39")</f>
        <v>-0.31046781553086045</v>
      </c>
      <c r="L230" s="165"/>
      <c r="M230" s="42">
        <f t="array" aca="1" ref="M230" ca="1">INDIRECT(""&amp;$E88 &amp; "!AV39")</f>
        <v>-0.32151102278709087</v>
      </c>
      <c r="N230" s="165"/>
      <c r="O230" s="42">
        <f t="array" aca="1" ref="O230" ca="1">INDIRECT(""&amp;$E88 &amp; "!Ax39")</f>
        <v>-0.39539640606946569</v>
      </c>
      <c r="P230" s="171"/>
      <c r="Q230" s="121">
        <f t="array" aca="1" ref="Q230" ca="1">INDIRECT(""&amp;$E88 &amp; "!AZ39")</f>
        <v>0</v>
      </c>
      <c r="R230" s="171"/>
    </row>
    <row r="231" spans="4:18" x14ac:dyDescent="0.2">
      <c r="D231" s="224"/>
      <c r="E231" s="212" t="str">
        <f>D8</f>
        <v>CrossWalk</v>
      </c>
      <c r="F231" s="84" t="str">
        <f t="array" aca="1" ref="F231" ca="1">INDIRECT(""&amp;$E91 &amp; "!AO35")</f>
        <v>High</v>
      </c>
      <c r="G231" s="17">
        <f t="array" aca="1" ref="G231" ca="1">INDIRECT(""&amp;$E91 &amp; "!AP35")</f>
        <v>-0.27291556106563331</v>
      </c>
      <c r="H231" s="166">
        <f t="array" aca="1" ref="H231" ca="1">INDIRECT(""&amp;$E91 &amp; "!AQ35")</f>
        <v>-0.32541484590182701</v>
      </c>
      <c r="I231" s="166">
        <f t="array" aca="1" ref="I231" ca="1">INDIRECT(""&amp;$E91 &amp; "!AR35")</f>
        <v>-0.36176121240111403</v>
      </c>
      <c r="J231" s="166">
        <f t="array" aca="1" ref="J231" ca="1">INDIRECT(""&amp;$E91 &amp; "!AS35")</f>
        <v>-0.35944819293156194</v>
      </c>
      <c r="K231" s="42">
        <f t="array" aca="1" ref="K231" ca="1">INDIRECT(""&amp;$E91 &amp; "!AT35")</f>
        <v>-0.25973814654583605</v>
      </c>
      <c r="L231" s="166">
        <f t="array" aca="1" ref="L231" ca="1">INDIRECT(""&amp;$E91 &amp; "!AU35")</f>
        <v>-0.30143384392887751</v>
      </c>
      <c r="M231" s="42">
        <f t="array" aca="1" ref="M231" ca="1">INDIRECT(""&amp;$E91 &amp; "!AV35")</f>
        <v>-0.27118682090349622</v>
      </c>
      <c r="N231" s="166">
        <f t="array" aca="1" ref="N231" ca="1">INDIRECT(""&amp;$E91 &amp; "!AW35")</f>
        <v>-0.32029674498617033</v>
      </c>
      <c r="O231" s="42">
        <f t="array" aca="1" ref="O231" ca="1">INDIRECT(""&amp;$E91 &amp; "!AX35")</f>
        <v>-0.31951247940716898</v>
      </c>
      <c r="P231" s="189">
        <f t="array" aca="1" ref="P231" ca="1">INDIRECT(""&amp;$E91 &amp; "!AY35")</f>
        <v>-0.39888503427524358</v>
      </c>
      <c r="Q231" s="121">
        <f t="array" aca="1" ref="Q231" ca="1">INDIRECT(""&amp;$E91 &amp; "!AZ35")</f>
        <v>0</v>
      </c>
      <c r="R231" s="169">
        <f t="array" aca="1" ref="R231" ca="1">INDIRECT(""&amp;$E91 &amp; "!BA35")</f>
        <v>0</v>
      </c>
    </row>
    <row r="232" spans="4:18" x14ac:dyDescent="0.2">
      <c r="D232" s="224"/>
      <c r="E232" s="178"/>
      <c r="F232" s="85" t="str">
        <f t="array" aca="1" ref="F232" ca="1">INDIRECT(""&amp;$E91 &amp; "!AO37")</f>
        <v>Med</v>
      </c>
      <c r="G232" s="17">
        <f t="array" aca="1" ref="G232" ca="1">INDIRECT(""&amp;$E91 &amp; "!AP37")</f>
        <v>-0.31262346058394741</v>
      </c>
      <c r="H232" s="164"/>
      <c r="I232" s="164"/>
      <c r="J232" s="164"/>
      <c r="K232" s="42">
        <f t="array" aca="1" ref="K232" ca="1">INDIRECT(""&amp;$E91 &amp; "!AT37")</f>
        <v>-0.30280250217406368</v>
      </c>
      <c r="L232" s="164"/>
      <c r="M232" s="42">
        <f t="array" aca="1" ref="M232" ca="1">INDIRECT(""&amp;$E91 &amp; "!AV37")</f>
        <v>-0.31377857882259852</v>
      </c>
      <c r="N232" s="164"/>
      <c r="O232" s="42">
        <f t="array" aca="1" ref="O232" ca="1">INDIRECT(""&amp;$E91 &amp; "!AX37")</f>
        <v>-0.39245915842872092</v>
      </c>
      <c r="P232" s="170"/>
      <c r="Q232" s="121">
        <f t="array" aca="1" ref="Q232" ca="1">INDIRECT(""&amp;$E91 &amp; "!AZ37")</f>
        <v>0</v>
      </c>
      <c r="R232" s="170"/>
    </row>
    <row r="233" spans="4:18" ht="17" customHeight="1" thickBot="1" x14ac:dyDescent="0.25">
      <c r="D233" s="224"/>
      <c r="E233" s="213"/>
      <c r="F233" s="86" t="str">
        <f t="array" aca="1" ref="F233" ca="1">INDIRECT(""&amp;$E91 &amp; "!AO39")</f>
        <v>Low</v>
      </c>
      <c r="G233" s="17">
        <f t="array" aca="1" ref="G233" ca="1">INDIRECT(""&amp;$E91 &amp; "!AP39")</f>
        <v>-0.35883193346248488</v>
      </c>
      <c r="H233" s="165"/>
      <c r="I233" s="165"/>
      <c r="J233" s="165"/>
      <c r="K233" s="42">
        <f t="array" aca="1" ref="K233" ca="1">INDIRECT(""&amp;$E91 &amp; "!AT39")</f>
        <v>-0.35411587608446782</v>
      </c>
      <c r="L233" s="165"/>
      <c r="M233" s="42">
        <f t="array" aca="1" ref="M233" ca="1">INDIRECT(""&amp;$E91 &amp; "!AV39")</f>
        <v>-0.36486605679126582</v>
      </c>
      <c r="N233" s="165"/>
      <c r="O233" s="42">
        <f t="array" aca="1" ref="O233" ca="1">INDIRECT(""&amp;$E91 &amp; "!Ax39")</f>
        <v>-0.49999752982786427</v>
      </c>
      <c r="P233" s="171"/>
      <c r="Q233" s="121">
        <f t="array" aca="1" ref="Q233" ca="1">INDIRECT(""&amp;$E91 &amp; "!AZ39")</f>
        <v>0</v>
      </c>
      <c r="R233" s="171"/>
    </row>
    <row r="234" spans="4:18" x14ac:dyDescent="0.2">
      <c r="D234" s="224"/>
      <c r="E234" s="212" t="str">
        <f>D11</f>
        <v>FoodMarket2</v>
      </c>
      <c r="F234" s="84" t="str">
        <f t="array" aca="1" ref="F234" ca="1">INDIRECT(""&amp;$E94 &amp; "!AO35")</f>
        <v>High</v>
      </c>
      <c r="G234" s="17">
        <f t="array" aca="1" ref="G234" ca="1">INDIRECT(""&amp;$E94 &amp; "!AP35")</f>
        <v>-0.29535070839745936</v>
      </c>
      <c r="H234" s="166">
        <f t="array" aca="1" ref="H234" ca="1">INDIRECT(""&amp;$E94 &amp; "!AQ35")</f>
        <v>-0.33661854424531734</v>
      </c>
      <c r="I234" s="166">
        <f t="array" aca="1" ref="I234" ca="1">INDIRECT(""&amp;$E94 &amp; "!AR35")</f>
        <v>-0.3382867908808086</v>
      </c>
      <c r="J234" s="166">
        <f t="array" aca="1" ref="J234" ca="1">INDIRECT(""&amp;$E94 &amp; "!AS35")</f>
        <v>-0.29736641096866301</v>
      </c>
      <c r="K234" s="42">
        <f t="array" aca="1" ref="K234" ca="1">INDIRECT(""&amp;$E94 &amp; "!AT35")</f>
        <v>-0.27003659538005798</v>
      </c>
      <c r="L234" s="166">
        <f t="array" aca="1" ref="L234" ca="1">INDIRECT(""&amp;$E94 &amp; "!AU35")</f>
        <v>-0.30538055498430439</v>
      </c>
      <c r="M234" s="42">
        <f t="array" aca="1" ref="M234" ca="1">INDIRECT(""&amp;$E94 &amp; "!AV35")</f>
        <v>-0.2812266033267975</v>
      </c>
      <c r="N234" s="166">
        <f t="array" aca="1" ref="N234" ca="1">INDIRECT(""&amp;$E94 &amp; "!AW35")</f>
        <v>-0.32271297931246989</v>
      </c>
      <c r="O234" s="42">
        <f t="array" aca="1" ref="O234" ca="1">INDIRECT(""&amp;$E94 &amp; "!AX35")</f>
        <v>-0.31328853463216011</v>
      </c>
      <c r="P234" s="189">
        <f t="array" aca="1" ref="P234" ca="1">INDIRECT(""&amp;$E94 &amp; "!AY35")</f>
        <v>-0.39601118915103772</v>
      </c>
      <c r="Q234" s="121">
        <f t="array" aca="1" ref="Q234" ca="1">INDIRECT(""&amp;$E94 &amp; "!AZ35")</f>
        <v>0</v>
      </c>
      <c r="R234" s="169">
        <f t="array" aca="1" ref="R234" ca="1">INDIRECT(""&amp;$E94 &amp; "!BA35")</f>
        <v>0</v>
      </c>
    </row>
    <row r="235" spans="4:18" x14ac:dyDescent="0.2">
      <c r="D235" s="224"/>
      <c r="E235" s="178"/>
      <c r="F235" s="85" t="str">
        <f t="array" aca="1" ref="F235" ca="1">INDIRECT(""&amp;$E94 &amp; "!AO37")</f>
        <v>Med</v>
      </c>
      <c r="G235" s="17">
        <f t="array" aca="1" ref="G235" ca="1">INDIRECT(""&amp;$E94 &amp; "!AP37")</f>
        <v>-0.32244196309647555</v>
      </c>
      <c r="H235" s="164"/>
      <c r="I235" s="164"/>
      <c r="J235" s="164"/>
      <c r="K235" s="42">
        <f t="array" aca="1" ref="K235" ca="1">INDIRECT(""&amp;$E94 &amp; "!AT37")</f>
        <v>-0.30425032351633474</v>
      </c>
      <c r="L235" s="164"/>
      <c r="M235" s="42">
        <f t="array" aca="1" ref="M235" ca="1">INDIRECT(""&amp;$E94 &amp; "!AV37")</f>
        <v>-0.31413041394713914</v>
      </c>
      <c r="N235" s="164"/>
      <c r="O235" s="42">
        <f t="array" aca="1" ref="O235" ca="1">INDIRECT(""&amp;$E94 &amp; "!AX37")</f>
        <v>-0.37472987079263642</v>
      </c>
      <c r="P235" s="170"/>
      <c r="Q235" s="121">
        <f t="array" aca="1" ref="Q235" ca="1">INDIRECT(""&amp;$E94 &amp; "!AZ37")</f>
        <v>0</v>
      </c>
      <c r="R235" s="170"/>
    </row>
    <row r="236" spans="4:18" ht="17" customHeight="1" thickBot="1" x14ac:dyDescent="0.25">
      <c r="D236" s="224"/>
      <c r="E236" s="213"/>
      <c r="F236" s="86" t="str">
        <f t="array" aca="1" ref="F236" ca="1">INDIRECT(""&amp;$E94 &amp; "!AO39")</f>
        <v>Low</v>
      </c>
      <c r="G236" s="17">
        <f t="array" aca="1" ref="G236" ca="1">INDIRECT(""&amp;$E94 &amp; "!AP39")</f>
        <v>-0.35729555046042205</v>
      </c>
      <c r="H236" s="165"/>
      <c r="I236" s="165"/>
      <c r="J236" s="165"/>
      <c r="K236" s="42">
        <f t="array" aca="1" ref="K236" ca="1">INDIRECT(""&amp;$E94 &amp; "!AT39")</f>
        <v>-0.3442592408988735</v>
      </c>
      <c r="L236" s="165"/>
      <c r="M236" s="42">
        <f t="array" aca="1" ref="M236" ca="1">INDIRECT(""&amp;$E94 &amp; "!AV39")</f>
        <v>-0.35463384524886521</v>
      </c>
      <c r="N236" s="165"/>
      <c r="O236" s="42">
        <f t="array" aca="1" ref="O236" ca="1">INDIRECT(""&amp;$E94 &amp; "!Ax39")</f>
        <v>-0.49127811681323919</v>
      </c>
      <c r="P236" s="171"/>
      <c r="Q236" s="121">
        <f t="array" aca="1" ref="Q236" ca="1">INDIRECT(""&amp;$E94 &amp; "!AZ39")</f>
        <v>0</v>
      </c>
      <c r="R236" s="171"/>
    </row>
    <row r="237" spans="4:18" x14ac:dyDescent="0.2">
      <c r="D237" s="224"/>
      <c r="E237" s="212" t="str">
        <f>D14</f>
        <v>Neon1224</v>
      </c>
      <c r="F237" s="84" t="str">
        <f t="array" aca="1" ref="F237" ca="1">INDIRECT(""&amp;$E97 &amp; "!AO35")</f>
        <v>High</v>
      </c>
      <c r="G237" s="17">
        <f t="array" aca="1" ref="G237" ca="1">INDIRECT(""&amp;$E97 &amp; "!AP35")</f>
        <v>-0.21845146438941043</v>
      </c>
      <c r="H237" s="166">
        <f t="array" aca="1" ref="H237" ca="1">INDIRECT(""&amp;$E97 &amp; "!AQ35")</f>
        <v>-0.24477375528845979</v>
      </c>
      <c r="I237" s="166">
        <f t="array" aca="1" ref="I237" ca="1">INDIRECT(""&amp;$E97 &amp; "!AR35")</f>
        <v>-0.18685059069345955</v>
      </c>
      <c r="J237" s="166">
        <f t="array" aca="1" ref="J237" ca="1">INDIRECT(""&amp;$E97 &amp; "!AS35")</f>
        <v>-0.22252780210304679</v>
      </c>
      <c r="K237" s="42">
        <f t="array" aca="1" ref="K237" ca="1">INDIRECT(""&amp;$E97 &amp; "!AT35")</f>
        <v>-0.22224113016252101</v>
      </c>
      <c r="L237" s="166">
        <f t="array" aca="1" ref="L237" ca="1">INDIRECT(""&amp;$E97 &amp; "!AU35")</f>
        <v>-0.23139931254993762</v>
      </c>
      <c r="M237" s="42">
        <f t="array" aca="1" ref="M237" ca="1">INDIRECT(""&amp;$E97 &amp; "!AV35")</f>
        <v>-0.22597887880786804</v>
      </c>
      <c r="N237" s="166">
        <f t="array" aca="1" ref="N237" ca="1">INDIRECT(""&amp;$E97 &amp; "!AW35")</f>
        <v>-0.24368923547201149</v>
      </c>
      <c r="O237" s="42">
        <f t="array" aca="1" ref="O237" ca="1">INDIRECT(""&amp;$E97 &amp; "!AX35")</f>
        <v>-0.25014239523256365</v>
      </c>
      <c r="P237" s="189">
        <f t="array" aca="1" ref="P237" ca="1">INDIRECT(""&amp;$E97 &amp; "!AY35")</f>
        <v>-0.29355316266922782</v>
      </c>
      <c r="Q237" s="121">
        <f t="array" aca="1" ref="Q237" ca="1">INDIRECT(""&amp;$E97 &amp; "!AZ35")</f>
        <v>0</v>
      </c>
      <c r="R237" s="169">
        <f t="array" aca="1" ref="R237" ca="1">INDIRECT(""&amp;$E97 &amp; "!BA35")</f>
        <v>0</v>
      </c>
    </row>
    <row r="238" spans="4:18" x14ac:dyDescent="0.2">
      <c r="D238" s="224"/>
      <c r="E238" s="178"/>
      <c r="F238" s="85" t="str">
        <f t="array" aca="1" ref="F238" ca="1">INDIRECT(""&amp;$E97 &amp; "!AO37")</f>
        <v>Med</v>
      </c>
      <c r="G238" s="17">
        <f t="array" aca="1" ref="G238" ca="1">INDIRECT(""&amp;$E97 &amp; "!AP37")</f>
        <v>-0.24407302677259812</v>
      </c>
      <c r="H238" s="164"/>
      <c r="I238" s="164"/>
      <c r="J238" s="164"/>
      <c r="K238" s="42">
        <f t="array" aca="1" ref="K238" ca="1">INDIRECT(""&amp;$E97 &amp; "!AT37")</f>
        <v>-0.23713233221904273</v>
      </c>
      <c r="L238" s="164"/>
      <c r="M238" s="42">
        <f t="array" aca="1" ref="M238" ca="1">INDIRECT(""&amp;$E97 &amp; "!AV37")</f>
        <v>-0.2476795257059351</v>
      </c>
      <c r="N238" s="164"/>
      <c r="O238" s="42">
        <f t="array" aca="1" ref="O238" ca="1">INDIRECT(""&amp;$E97 &amp; "!AX37")</f>
        <v>-0.32123832244476691</v>
      </c>
      <c r="P238" s="170"/>
      <c r="Q238" s="121">
        <f t="array" aca="1" ref="Q238" ca="1">INDIRECT(""&amp;$E97 &amp; "!AZ37")</f>
        <v>0</v>
      </c>
      <c r="R238" s="170"/>
    </row>
    <row r="239" spans="4:18" ht="17" customHeight="1" thickBot="1" x14ac:dyDescent="0.25">
      <c r="D239" s="224"/>
      <c r="E239" s="213"/>
      <c r="F239" s="86" t="str">
        <f t="array" aca="1" ref="F239" ca="1">INDIRECT(""&amp;$E97 &amp; "!AO39")</f>
        <v>Low</v>
      </c>
      <c r="G239" s="17">
        <f t="array" aca="1" ref="G239" ca="1">INDIRECT(""&amp;$E97 &amp; "!AP39")</f>
        <v>-0.26370170551117145</v>
      </c>
      <c r="H239" s="165"/>
      <c r="I239" s="165"/>
      <c r="J239" s="165"/>
      <c r="K239" s="42">
        <f t="array" aca="1" ref="K239" ca="1">INDIRECT(""&amp;$E97 &amp; "!AT39")</f>
        <v>-0.24725323923079001</v>
      </c>
      <c r="L239" s="165"/>
      <c r="M239" s="42">
        <f t="array" aca="1" ref="M239" ca="1">INDIRECT(""&amp;$E97 &amp; "!AV39")</f>
        <v>-0.26489911810273659</v>
      </c>
      <c r="N239" s="165"/>
      <c r="O239" s="42">
        <f t="array" aca="1" ref="O239" ca="1">INDIRECT(""&amp;$E97 &amp; "!Ax39")</f>
        <v>-0.39129667058130169</v>
      </c>
      <c r="P239" s="171"/>
      <c r="Q239" s="121">
        <f t="array" aca="1" ref="Q239" ca="1">INDIRECT(""&amp;$E97 &amp; "!AZ39")</f>
        <v>0</v>
      </c>
      <c r="R239" s="171"/>
    </row>
    <row r="240" spans="4:18" x14ac:dyDescent="0.2">
      <c r="D240" s="224"/>
      <c r="E240" s="212" t="str">
        <f>D17</f>
        <v>NocturneDance</v>
      </c>
      <c r="F240" s="84" t="str">
        <f t="array" aca="1" ref="F240" ca="1">INDIRECT(""&amp;$E100 &amp; "!AO35")</f>
        <v>High</v>
      </c>
      <c r="G240" s="17">
        <f t="array" aca="1" ref="G240" ca="1">INDIRECT(""&amp;$E100 &amp; "!AP35")</f>
        <v>-0.26900107672804441</v>
      </c>
      <c r="H240" s="166">
        <f t="array" aca="1" ref="H240" ca="1">INDIRECT(""&amp;$E100 &amp; "!AQ35")</f>
        <v>-0.33757976301535564</v>
      </c>
      <c r="I240" s="166">
        <f t="array" aca="1" ref="I240" ca="1">INDIRECT(""&amp;$E100 &amp; "!AR35")</f>
        <v>-0.48921780012925631</v>
      </c>
      <c r="J240" s="166">
        <f t="array" aca="1" ref="J240" ca="1">INDIRECT(""&amp;$E100 &amp; "!AS35")</f>
        <v>-0.41679549115163239</v>
      </c>
      <c r="K240" s="42">
        <f t="array" aca="1" ref="K240" ca="1">INDIRECT(""&amp;$E100 &amp; "!AT35")</f>
        <v>-0.24605914224215719</v>
      </c>
      <c r="L240" s="166">
        <f t="array" aca="1" ref="L240" ca="1">INDIRECT(""&amp;$E100 &amp; "!AU35")</f>
        <v>-0.27833349649363093</v>
      </c>
      <c r="M240" s="42">
        <f t="array" aca="1" ref="M240" ca="1">INDIRECT(""&amp;$E100 &amp; "!AV35")</f>
        <v>-0.26513109489913311</v>
      </c>
      <c r="N240" s="166">
        <f t="array" aca="1" ref="N240" ca="1">INDIRECT(""&amp;$E100 &amp; "!AW35")</f>
        <v>-0.30164723213739408</v>
      </c>
      <c r="O240" s="42">
        <f t="array" aca="1" ref="O240" ca="1">INDIRECT(""&amp;$E100 &amp; "!AX35")</f>
        <v>-0.33116967474535164</v>
      </c>
      <c r="P240" s="189">
        <f t="array" aca="1" ref="P240" ca="1">INDIRECT(""&amp;$E100 &amp; "!AY35")</f>
        <v>-0.36782599906068425</v>
      </c>
      <c r="Q240" s="121">
        <f t="array" aca="1" ref="Q240" ca="1">INDIRECT(""&amp;$E100 &amp; "!AZ35")</f>
        <v>0</v>
      </c>
      <c r="R240" s="169">
        <f t="array" aca="1" ref="R240" ca="1">INDIRECT(""&amp;$E100 &amp; "!BA35")</f>
        <v>0</v>
      </c>
    </row>
    <row r="241" spans="4:18" x14ac:dyDescent="0.2">
      <c r="D241" s="224"/>
      <c r="E241" s="178"/>
      <c r="F241" s="85" t="str">
        <f t="array" aca="1" ref="F241" ca="1">INDIRECT(""&amp;$E100 &amp; "!AO37")</f>
        <v>Med</v>
      </c>
      <c r="G241" s="17">
        <f t="array" aca="1" ref="G241" ca="1">INDIRECT(""&amp;$E100 &amp; "!AP37")</f>
        <v>-0.33022893470083137</v>
      </c>
      <c r="H241" s="164"/>
      <c r="I241" s="164"/>
      <c r="J241" s="164"/>
      <c r="K241" s="42">
        <f t="array" aca="1" ref="K241" ca="1">INDIRECT(""&amp;$E100 &amp; "!AT37")</f>
        <v>-0.29016689911767457</v>
      </c>
      <c r="L241" s="164"/>
      <c r="M241" s="42">
        <f t="array" aca="1" ref="M241" ca="1">INDIRECT(""&amp;$E100 &amp; "!AV37")</f>
        <v>-0.31891798484336875</v>
      </c>
      <c r="N241" s="164"/>
      <c r="O241" s="42">
        <f t="array" aca="1" ref="O241" ca="1">INDIRECT(""&amp;$E100 &amp; "!AX37")</f>
        <v>-0.4794647949036549</v>
      </c>
      <c r="P241" s="170"/>
      <c r="Q241" s="121">
        <f t="array" aca="1" ref="Q241" ca="1">INDIRECT(""&amp;$E100 &amp; "!AZ37")</f>
        <v>0</v>
      </c>
      <c r="R241" s="170"/>
    </row>
    <row r="242" spans="4:18" ht="17" customHeight="1" thickBot="1" x14ac:dyDescent="0.25">
      <c r="D242" s="224"/>
      <c r="E242" s="213"/>
      <c r="F242" s="86" t="str">
        <f t="array" aca="1" ref="F242" ca="1">INDIRECT(""&amp;$E100 &amp; "!AO39")</f>
        <v>Low</v>
      </c>
      <c r="G242" s="17">
        <f t="array" aca="1" ref="G242" ca="1">INDIRECT(""&amp;$E100 &amp; "!AP39")</f>
        <v>-0.434466058031164</v>
      </c>
      <c r="H242" s="165"/>
      <c r="I242" s="165"/>
      <c r="J242" s="165"/>
      <c r="K242" s="42">
        <f t="array" aca="1" ref="K242" ca="1">INDIRECT(""&amp;$E100 &amp; "!AT39")</f>
        <v>-0.38938598815768632</v>
      </c>
      <c r="L242" s="165"/>
      <c r="M242" s="42">
        <f t="array" aca="1" ref="M242" ca="1">INDIRECT(""&amp;$E100 &amp; "!AV39")</f>
        <v>-0.4224042266970921</v>
      </c>
      <c r="N242" s="165"/>
      <c r="O242" s="42">
        <f t="array" aca="1" ref="O242" ca="1">INDIRECT(""&amp;$E100 &amp; "!Ax39")</f>
        <v>-0.63413666467542751</v>
      </c>
      <c r="P242" s="171"/>
      <c r="Q242" s="121">
        <f t="array" aca="1" ref="Q242" ca="1">INDIRECT(""&amp;$E100 &amp; "!AZ39")</f>
        <v>0</v>
      </c>
      <c r="R242" s="171"/>
    </row>
    <row r="243" spans="4:18" x14ac:dyDescent="0.2">
      <c r="D243" s="224"/>
      <c r="E243" s="212" t="str">
        <f>D20</f>
        <v>PierSeaside</v>
      </c>
      <c r="F243" s="84" t="str">
        <f t="array" aca="1" ref="F243" ca="1">INDIRECT(""&amp;$E103 &amp; "!AO35")</f>
        <v>High</v>
      </c>
      <c r="G243" s="17">
        <f t="array" aca="1" ref="G243" ca="1">INDIRECT(""&amp;$E103 &amp; "!AP35")</f>
        <v>-0.2494122292701284</v>
      </c>
      <c r="H243" s="166">
        <f t="array" aca="1" ref="H243" ca="1">INDIRECT(""&amp;$E103 &amp; "!AQ35")</f>
        <v>-0.37669290926406185</v>
      </c>
      <c r="I243" s="166">
        <f t="array" aca="1" ref="I243" ca="1">INDIRECT(""&amp;$E103 &amp; "!AR35")</f>
        <v>-0.38435860270246025</v>
      </c>
      <c r="J243" s="166">
        <f t="array" aca="1" ref="J243" ca="1">INDIRECT(""&amp;$E103 &amp; "!AS35")</f>
        <v>-0.41907666535371679</v>
      </c>
      <c r="K243" s="42">
        <f t="array" aca="1" ref="K243" ca="1">INDIRECT(""&amp;$E103 &amp; "!AT35")</f>
        <v>-0.21881689630235224</v>
      </c>
      <c r="L243" s="166">
        <f t="array" aca="1" ref="L243" ca="1">INDIRECT(""&amp;$E103 &amp; "!AU35")</f>
        <v>-0.32079125465369462</v>
      </c>
      <c r="M243" s="42">
        <f t="array" aca="1" ref="M243" ca="1">INDIRECT(""&amp;$E103 &amp; "!AV35")</f>
        <v>-0.22849103502307422</v>
      </c>
      <c r="N243" s="166">
        <f t="array" aca="1" ref="N243" ca="1">INDIRECT(""&amp;$E103 &amp; "!AW35")</f>
        <v>-0.35196141228659195</v>
      </c>
      <c r="O243" s="42">
        <f t="array" aca="1" ref="O243" ca="1">INDIRECT(""&amp;$E103 &amp; "!AX35")</f>
        <v>-0.26888911618524447</v>
      </c>
      <c r="P243" s="189">
        <f t="array" aca="1" ref="P243" ca="1">INDIRECT(""&amp;$E103 &amp; "!AY35")</f>
        <v>-0.34574590712544706</v>
      </c>
      <c r="Q243" s="121">
        <f t="array" aca="1" ref="Q243" ca="1">INDIRECT(""&amp;$E103 &amp; "!AZ35")</f>
        <v>0</v>
      </c>
      <c r="R243" s="169">
        <f t="array" aca="1" ref="R243" ca="1">INDIRECT(""&amp;$E103 &amp; "!BA35")</f>
        <v>0</v>
      </c>
    </row>
    <row r="244" spans="4:18" x14ac:dyDescent="0.2">
      <c r="D244" s="224"/>
      <c r="E244" s="178"/>
      <c r="F244" s="85" t="str">
        <f t="array" aca="1" ref="F244" ca="1">INDIRECT(""&amp;$E103 &amp; "!AO37")</f>
        <v>Med</v>
      </c>
      <c r="G244" s="17">
        <f t="array" aca="1" ref="G244" ca="1">INDIRECT(""&amp;$E103 &amp; "!AP37")</f>
        <v>-0.30124974714076613</v>
      </c>
      <c r="H244" s="164"/>
      <c r="I244" s="164"/>
      <c r="J244" s="164"/>
      <c r="K244" s="42">
        <f t="array" aca="1" ref="K244" ca="1">INDIRECT(""&amp;$E103 &amp; "!AT37")</f>
        <v>-0.27406609785474001</v>
      </c>
      <c r="L244" s="164"/>
      <c r="M244" s="42">
        <f t="array" aca="1" ref="M244" ca="1">INDIRECT(""&amp;$E103 &amp; "!AV37")</f>
        <v>-0.28872446076611757</v>
      </c>
      <c r="N244" s="164"/>
      <c r="O244" s="42">
        <f t="array" aca="1" ref="O244" ca="1">INDIRECT(""&amp;$E103 &amp; "!AX37")</f>
        <v>-0.32093455733994103</v>
      </c>
      <c r="P244" s="170"/>
      <c r="Q244" s="121">
        <f t="array" aca="1" ref="Q244" ca="1">INDIRECT(""&amp;$E103 &amp; "!AZ37")</f>
        <v>0</v>
      </c>
      <c r="R244" s="170"/>
    </row>
    <row r="245" spans="4:18" ht="17" customHeight="1" thickBot="1" x14ac:dyDescent="0.25">
      <c r="D245" s="224"/>
      <c r="E245" s="213"/>
      <c r="F245" s="86" t="str">
        <f t="array" aca="1" ref="F245" ca="1">INDIRECT(""&amp;$E103 &amp; "!AO39")</f>
        <v>Low</v>
      </c>
      <c r="G245" s="17">
        <f t="array" aca="1" ref="G245" ca="1">INDIRECT(""&amp;$E103 &amp; "!AP39")</f>
        <v>-0.39945014763454167</v>
      </c>
      <c r="H245" s="165"/>
      <c r="I245" s="165"/>
      <c r="J245" s="165"/>
      <c r="K245" s="42">
        <f t="array" aca="1" ref="K245" ca="1">INDIRECT(""&amp;$E103 &amp; "!AT39")</f>
        <v>-0.37514153635925884</v>
      </c>
      <c r="L245" s="165"/>
      <c r="M245" s="42">
        <f t="array" aca="1" ref="M245" ca="1">INDIRECT(""&amp;$E103 &amp; "!AV39")</f>
        <v>-0.39070918036112467</v>
      </c>
      <c r="N245" s="165"/>
      <c r="O245" s="42">
        <f t="array" aca="1" ref="O245" ca="1">INDIRECT(""&amp;$E103 &amp; "!Ax39")</f>
        <v>-0.38569399029917228</v>
      </c>
      <c r="P245" s="171"/>
      <c r="Q245" s="121">
        <f t="array" aca="1" ref="Q245" ca="1">INDIRECT(""&amp;$E103 &amp; "!AZ39")</f>
        <v>0</v>
      </c>
      <c r="R245" s="171"/>
    </row>
    <row r="246" spans="4:18" x14ac:dyDescent="0.2">
      <c r="D246" s="224"/>
      <c r="E246" s="212" t="str">
        <f>D23</f>
        <v>Tango</v>
      </c>
      <c r="F246" s="84" t="str">
        <f t="array" aca="1" ref="F246" ca="1">INDIRECT(""&amp;$E106 &amp; "!AO35")</f>
        <v>High</v>
      </c>
      <c r="G246" s="17">
        <f t="array" aca="1" ref="G246" ca="1">INDIRECT(""&amp;$E106 &amp; "!AP35")</f>
        <v>-0.27909605581127062</v>
      </c>
      <c r="H246" s="166">
        <f t="array" aca="1" ref="H246" ca="1">INDIRECT(""&amp;$E106 &amp; "!AQ35")</f>
        <v>-0.33481042240356707</v>
      </c>
      <c r="I246" s="166">
        <f t="array" aca="1" ref="I246" ca="1">INDIRECT(""&amp;$E106 &amp; "!AR35")</f>
        <v>-0.41247035298221835</v>
      </c>
      <c r="J246" s="166">
        <f t="array" aca="1" ref="J246" ca="1">INDIRECT(""&amp;$E106 &amp; "!AS35")</f>
        <v>-0.31930229146140054</v>
      </c>
      <c r="K246" s="42">
        <f t="array" aca="1" ref="K246" ca="1">INDIRECT(""&amp;$E106 &amp; "!AT35")</f>
        <v>-0.25906849045872038</v>
      </c>
      <c r="L246" s="166">
        <f t="array" aca="1" ref="L246" ca="1">INDIRECT(""&amp;$E106 &amp; "!AU35")</f>
        <v>-0.30351478380492469</v>
      </c>
      <c r="M246" s="42">
        <f t="array" aca="1" ref="M246" ca="1">INDIRECT(""&amp;$E106 &amp; "!AV35")</f>
        <v>-0.26861339773684201</v>
      </c>
      <c r="N246" s="166">
        <f t="array" aca="1" ref="N246" ca="1">INDIRECT(""&amp;$E106 &amp; "!AW35")</f>
        <v>-0.32334874034889216</v>
      </c>
      <c r="O246" s="42">
        <f t="array" aca="1" ref="O246" ca="1">INDIRECT(""&amp;$E106 &amp; "!AX35")</f>
        <v>-0.32596859108976228</v>
      </c>
      <c r="P246" s="189">
        <f t="array" aca="1" ref="P246" ca="1">INDIRECT(""&amp;$E106 &amp; "!AY35")</f>
        <v>-0.4257671335638048</v>
      </c>
      <c r="Q246" s="121">
        <f t="array" aca="1" ref="Q246" ca="1">INDIRECT(""&amp;$E106 &amp; "!AZ35")</f>
        <v>0</v>
      </c>
      <c r="R246" s="169">
        <f t="array" aca="1" ref="R246" ca="1">INDIRECT(""&amp;$E106 &amp; "!BA35")</f>
        <v>0</v>
      </c>
    </row>
    <row r="247" spans="4:18" x14ac:dyDescent="0.2">
      <c r="D247" s="224"/>
      <c r="E247" s="178"/>
      <c r="F247" s="85" t="str">
        <f t="array" aca="1" ref="F247" ca="1">INDIRECT(""&amp;$E106 &amp; "!AO37")</f>
        <v>Med</v>
      </c>
      <c r="G247" s="17">
        <f t="array" aca="1" ref="G247" ca="1">INDIRECT(""&amp;$E106 &amp; "!AP37")</f>
        <v>-0.32264907802140785</v>
      </c>
      <c r="H247" s="164"/>
      <c r="I247" s="164"/>
      <c r="J247" s="164"/>
      <c r="K247" s="42">
        <f t="array" aca="1" ref="K247" ca="1">INDIRECT(""&amp;$E106 &amp; "!AT37")</f>
        <v>-0.30502556029784234</v>
      </c>
      <c r="L247" s="164"/>
      <c r="M247" s="42">
        <f t="array" aca="1" ref="M247" ca="1">INDIRECT(""&amp;$E106 &amp; "!AV37")</f>
        <v>-0.31789258457401259</v>
      </c>
      <c r="N247" s="164"/>
      <c r="O247" s="42">
        <f t="array" aca="1" ref="O247" ca="1">INDIRECT(""&amp;$E106 &amp; "!AX37")</f>
        <v>-0.41848956776418011</v>
      </c>
      <c r="P247" s="170"/>
      <c r="Q247" s="121">
        <f t="array" aca="1" ref="Q247" ca="1">INDIRECT(""&amp;$E106 &amp; "!AZ37")</f>
        <v>0</v>
      </c>
      <c r="R247" s="170"/>
    </row>
    <row r="248" spans="4:18" ht="17" customHeight="1" thickBot="1" x14ac:dyDescent="0.25">
      <c r="D248" s="224"/>
      <c r="E248" s="213"/>
      <c r="F248" s="86" t="str">
        <f t="array" aca="1" ref="F248" ca="1">INDIRECT(""&amp;$E106 &amp; "!AO39")</f>
        <v>Low</v>
      </c>
      <c r="G248" s="17">
        <f t="array" aca="1" ref="G248" ca="1">INDIRECT(""&amp;$E106 &amp; "!AP39")</f>
        <v>-0.3694701980028382</v>
      </c>
      <c r="H248" s="165"/>
      <c r="I248" s="165"/>
      <c r="J248" s="165"/>
      <c r="K248" s="42">
        <f t="array" aca="1" ref="K248" ca="1">INDIRECT(""&amp;$E106 &amp; "!AT39")</f>
        <v>-0.35938032658208374</v>
      </c>
      <c r="L248" s="165"/>
      <c r="M248" s="42">
        <f t="array" aca="1" ref="M248" ca="1">INDIRECT(""&amp;$E106 &amp; "!AV39")</f>
        <v>-0.37449013358201422</v>
      </c>
      <c r="N248" s="165"/>
      <c r="O248" s="42">
        <f t="array" aca="1" ref="O248" ca="1">INDIRECT(""&amp;$E106 &amp; "!Ax39")</f>
        <v>-0.53407556534509337</v>
      </c>
      <c r="P248" s="171"/>
      <c r="Q248" s="121">
        <f t="array" aca="1" ref="Q248" ca="1">INDIRECT(""&amp;$E106 &amp; "!AZ39")</f>
        <v>0</v>
      </c>
      <c r="R248" s="171"/>
    </row>
    <row r="249" spans="4:18" x14ac:dyDescent="0.2">
      <c r="D249" s="224"/>
      <c r="E249" s="216" t="str">
        <f>D26</f>
        <v>Timelapse</v>
      </c>
      <c r="F249" s="84" t="str">
        <f t="array" aca="1" ref="F249" ca="1">INDIRECT(""&amp;$E109 &amp; "!AO35")</f>
        <v>High</v>
      </c>
      <c r="G249" s="17">
        <f t="array" aca="1" ref="G249" ca="1">INDIRECT(""&amp;$E109 &amp; "!AP35")</f>
        <v>-0.19408362256489176</v>
      </c>
      <c r="H249" s="166">
        <f t="array" aca="1" ref="H249" ca="1">INDIRECT(""&amp;$E109 &amp; "!AQ35")</f>
        <v>-0.26188720879869576</v>
      </c>
      <c r="I249" s="166">
        <f t="array" aca="1" ref="I249" ca="1">INDIRECT(""&amp;$E109 &amp; "!AR35")</f>
        <v>-0.35004704704267642</v>
      </c>
      <c r="J249" s="166">
        <f t="array" aca="1" ref="J249" ca="1">INDIRECT(""&amp;$E109 &amp; "!AS35")</f>
        <v>-0.389746177108245</v>
      </c>
      <c r="K249" s="42">
        <f t="array" aca="1" ref="K249" ca="1">INDIRECT(""&amp;$E109 &amp; "!AT35")</f>
        <v>-0.19220943404035096</v>
      </c>
      <c r="L249" s="166">
        <f t="array" aca="1" ref="L249" ca="1">INDIRECT(""&amp;$E109 &amp; "!AU35")</f>
        <v>-0.22477045137133811</v>
      </c>
      <c r="M249" s="42">
        <f t="array" aca="1" ref="M249" ca="1">INDIRECT(""&amp;$E109 &amp; "!AV35")</f>
        <v>-0.18009464249200002</v>
      </c>
      <c r="N249" s="166">
        <f t="array" aca="1" ref="N249" ca="1">INDIRECT(""&amp;$E109 &amp; "!AW35")</f>
        <v>-0.22886625559812313</v>
      </c>
      <c r="O249" s="42">
        <f t="array" aca="1" ref="O249" ca="1">INDIRECT(""&amp;$E109 &amp; "!AX35")</f>
        <v>-0.18700674968065212</v>
      </c>
      <c r="P249" s="189">
        <f t="array" aca="1" ref="P249" ca="1">INDIRECT(""&amp;$E109 &amp; "!AY35")</f>
        <v>-0.25342447421364167</v>
      </c>
      <c r="Q249" s="121">
        <f t="array" aca="1" ref="Q249" ca="1">INDIRECT(""&amp;$E109 &amp; "!AZ35")</f>
        <v>0</v>
      </c>
      <c r="R249" s="169">
        <f t="array" aca="1" ref="R249" ca="1">INDIRECT(""&amp;$E109 &amp; "!BA35")</f>
        <v>0</v>
      </c>
    </row>
    <row r="250" spans="4:18" x14ac:dyDescent="0.2">
      <c r="D250" s="224"/>
      <c r="E250" s="178"/>
      <c r="F250" s="85" t="str">
        <f t="array" aca="1" ref="F250" ca="1">INDIRECT(""&amp;$E109 &amp; "!AO37")</f>
        <v>Med</v>
      </c>
      <c r="G250" s="17">
        <f t="array" aca="1" ref="G250" ca="1">INDIRECT(""&amp;$E109 &amp; "!AP37")</f>
        <v>-0.22316559441176331</v>
      </c>
      <c r="H250" s="164"/>
      <c r="I250" s="164"/>
      <c r="J250" s="164"/>
      <c r="K250" s="42">
        <f t="array" aca="1" ref="K250" ca="1">INDIRECT(""&amp;$E109 &amp; "!AT37")</f>
        <v>-0.21004118866081112</v>
      </c>
      <c r="L250" s="164"/>
      <c r="M250" s="42">
        <f t="array" aca="1" ref="M250" ca="1">INDIRECT(""&amp;$E109 &amp; "!AV37")</f>
        <v>-0.20194484458920614</v>
      </c>
      <c r="N250" s="164"/>
      <c r="O250" s="42">
        <f t="array" aca="1" ref="O250" ca="1">INDIRECT(""&amp;$E109 &amp; "!AX37")</f>
        <v>-0.2220239758892717</v>
      </c>
      <c r="P250" s="170"/>
      <c r="Q250" s="121">
        <f t="array" aca="1" ref="Q250" ca="1">INDIRECT(""&amp;$E109 &amp; "!AZ37")</f>
        <v>0</v>
      </c>
      <c r="R250" s="170"/>
    </row>
    <row r="251" spans="4:18" ht="17" customHeight="1" thickBot="1" x14ac:dyDescent="0.25">
      <c r="D251" s="224"/>
      <c r="E251" s="178"/>
      <c r="F251" s="105" t="str">
        <f t="array" aca="1" ref="F251" ca="1">INDIRECT(""&amp;$E109 &amp; "!AO39")</f>
        <v>Low</v>
      </c>
      <c r="G251" s="49">
        <f t="array" aca="1" ref="G251" ca="1">INDIRECT(""&amp;$E109 &amp; "!AP39")</f>
        <v>-0.28020014608204125</v>
      </c>
      <c r="H251" s="165"/>
      <c r="I251" s="165"/>
      <c r="J251" s="165"/>
      <c r="K251" s="101">
        <f t="array" aca="1" ref="K251" ca="1">INDIRECT(""&amp;$E109 &amp; "!AT39")</f>
        <v>-0.25159097860625723</v>
      </c>
      <c r="L251" s="165"/>
      <c r="M251" s="101">
        <f t="array" aca="1" ref="M251" ca="1">INDIRECT(""&amp;$E109 &amp; "!AV39")</f>
        <v>-0.25236010151940524</v>
      </c>
      <c r="N251" s="165"/>
      <c r="O251" s="101">
        <f t="array" aca="1" ref="O251" ca="1">INDIRECT(""&amp;$E109 &amp; "!Ax39")</f>
        <v>-0.30125365012224126</v>
      </c>
      <c r="P251" s="171"/>
      <c r="Q251" s="126">
        <f t="array" aca="1" ref="Q251" ca="1">INDIRECT(""&amp;$E109 &amp; "!AZ39")</f>
        <v>0</v>
      </c>
      <c r="R251" s="171"/>
    </row>
    <row r="252" spans="4:18" x14ac:dyDescent="0.2">
      <c r="D252" s="224"/>
      <c r="E252" s="212" t="s">
        <v>72</v>
      </c>
      <c r="F252" s="84" t="s">
        <v>13</v>
      </c>
      <c r="G252" s="44">
        <f ca="1">AVERAGE(G228,G231,G234,G237,G240,G243,G246,G249)</f>
        <v>-0.25331821310891495</v>
      </c>
      <c r="H252" s="172">
        <f ca="1">AVERAGE(H228:H251)</f>
        <v>-0.31680422137874364</v>
      </c>
      <c r="I252" s="172">
        <f ca="1">AVERAGE(I228:I251)</f>
        <v>-0.35720792003533003</v>
      </c>
      <c r="J252" s="172">
        <f ca="1">AVERAGE(J228:J251)</f>
        <v>-0.34845873183970999</v>
      </c>
      <c r="K252" s="56">
        <f ca="1">AVERAGE(K228,K231,K234,K237,K240,K243,K246,K249)</f>
        <v>-0.23584269585266665</v>
      </c>
      <c r="L252" s="172">
        <f ca="1">AVERAGE(L228:L251)</f>
        <v>-0.27924804057901609</v>
      </c>
      <c r="M252" s="56">
        <f ca="1">AVERAGE(M228,M231,M234,M237,M240,M243,M246,M249)</f>
        <v>-0.24316655096863188</v>
      </c>
      <c r="N252" s="172">
        <f ca="1">AVERAGE(N228:N251)</f>
        <v>-0.29766972498164923</v>
      </c>
      <c r="O252" s="56">
        <f ca="1">AVERAGE(O228,O231,O234,O237,O240,O243,O246,O249)</f>
        <v>-0.28193926447115647</v>
      </c>
      <c r="P252" s="188">
        <f ca="1">AVERAGE(P228:P251)</f>
        <v>-0.35242463191254408</v>
      </c>
      <c r="Q252" s="120">
        <f ca="1">SUM(Q228,Q231,Q234,Q237,Q240,Q243,Q246,Q249)</f>
        <v>0</v>
      </c>
      <c r="R252" s="190">
        <f ca="1">SUM(R228:R251)</f>
        <v>0</v>
      </c>
    </row>
    <row r="253" spans="4:18" x14ac:dyDescent="0.2">
      <c r="D253" s="224"/>
      <c r="E253" s="178"/>
      <c r="F253" s="85" t="s">
        <v>14</v>
      </c>
      <c r="G253" s="17">
        <f ca="1">AVERAGE(G229,G232,G235,G238,G241,G244,G247,G250)</f>
        <v>-0.29308354019855787</v>
      </c>
      <c r="H253" s="164"/>
      <c r="I253" s="164"/>
      <c r="J253" s="164"/>
      <c r="K253" s="42">
        <f ca="1">AVERAGE(K229,K232,K235,K238,K241,K244,K247,K250)</f>
        <v>-0.27245913641046859</v>
      </c>
      <c r="L253" s="164"/>
      <c r="M253" s="42">
        <f ca="1">AVERAGE(M229,M232,M235,M238,M241,M244,M247,M250)</f>
        <v>-0.28352037766353594</v>
      </c>
      <c r="N253" s="164"/>
      <c r="O253" s="42">
        <f ca="1">AVERAGE(O229,O232,O235,O238,O241,O244,O247,O250)</f>
        <v>-0.35646263351538071</v>
      </c>
      <c r="P253" s="170"/>
      <c r="Q253" s="121">
        <f ca="1">SUM(Q229,Q232,Q235,Q238,Q241,Q244,Q247,Q250)</f>
        <v>0</v>
      </c>
      <c r="R253" s="170"/>
    </row>
    <row r="254" spans="4:18" ht="17" customHeight="1" thickBot="1" x14ac:dyDescent="0.25">
      <c r="D254" s="225"/>
      <c r="E254" s="213"/>
      <c r="F254" s="86" t="s">
        <v>15</v>
      </c>
      <c r="G254" s="47">
        <f ca="1">AVERAGE(G230,G233,G236,G239,G242,G245,G248,G251)</f>
        <v>-0.35030177155787584</v>
      </c>
      <c r="H254" s="165"/>
      <c r="I254" s="165"/>
      <c r="J254" s="165"/>
      <c r="K254" s="57">
        <f ca="1">AVERAGE(K230,K233,K236,K239,K242,K245,K248,K251)</f>
        <v>-0.32894937518128475</v>
      </c>
      <c r="L254" s="165"/>
      <c r="M254" s="57">
        <f ca="1">AVERAGE(M230,M233,M236,M239,M242,M245,M248,M251)</f>
        <v>-0.3432342106361993</v>
      </c>
      <c r="N254" s="165"/>
      <c r="O254" s="57">
        <f ca="1">AVERAGE(O230,O233,O236,O239,O242,O245,O248,O251)</f>
        <v>-0.45414107421672567</v>
      </c>
      <c r="P254" s="171"/>
      <c r="Q254" s="122">
        <f ca="1">SUM(Q230,Q233,Q236,Q239,Q242,Q245,Q248,Q251)</f>
        <v>0</v>
      </c>
      <c r="R254" s="171"/>
    </row>
  </sheetData>
  <mergeCells count="762"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J112:J114"/>
    <mergeCell ref="H106:H108"/>
    <mergeCell ref="I140:I142"/>
    <mergeCell ref="G17:G19"/>
    <mergeCell ref="G11:G13"/>
    <mergeCell ref="M39:M41"/>
    <mergeCell ref="L134:L136"/>
    <mergeCell ref="N134:N136"/>
    <mergeCell ref="I11:I13"/>
    <mergeCell ref="O39:O41"/>
    <mergeCell ref="J172:J174"/>
    <mergeCell ref="L172:L174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N228:N230"/>
    <mergeCell ref="J249:J251"/>
    <mergeCell ref="J243:J245"/>
    <mergeCell ref="R162:R164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H26:H28"/>
    <mergeCell ref="J88:J90"/>
    <mergeCell ref="I54:I56"/>
    <mergeCell ref="K54:K56"/>
    <mergeCell ref="R20:R22"/>
    <mergeCell ref="AA60:AA62"/>
    <mergeCell ref="Y63:Y65"/>
    <mergeCell ref="T54:T56"/>
    <mergeCell ref="E190:E192"/>
    <mergeCell ref="I206:I208"/>
    <mergeCell ref="AA48:AA50"/>
    <mergeCell ref="I122:I124"/>
    <mergeCell ref="D35:D38"/>
    <mergeCell ref="V60:V62"/>
    <mergeCell ref="L36:M36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J17:J19"/>
    <mergeCell ref="L17:L19"/>
    <mergeCell ref="O5:O7"/>
    <mergeCell ref="Q5:Q7"/>
    <mergeCell ref="L8:L10"/>
    <mergeCell ref="N36:O36"/>
    <mergeCell ref="P116:P118"/>
    <mergeCell ref="H11:H13"/>
    <mergeCell ref="E137:E139"/>
    <mergeCell ref="J11:J13"/>
    <mergeCell ref="O63:O65"/>
    <mergeCell ref="Q63:Q65"/>
    <mergeCell ref="V11:V13"/>
    <mergeCell ref="R36:W36"/>
    <mergeCell ref="T14:T16"/>
    <mergeCell ref="H246:H248"/>
    <mergeCell ref="F87:G87"/>
    <mergeCell ref="P97:P99"/>
    <mergeCell ref="J162:J164"/>
    <mergeCell ref="L162:L164"/>
    <mergeCell ref="E237:E239"/>
    <mergeCell ref="P224:P226"/>
    <mergeCell ref="N178:N180"/>
    <mergeCell ref="L243:L245"/>
    <mergeCell ref="E240:E242"/>
    <mergeCell ref="J234:J236"/>
    <mergeCell ref="H203:H205"/>
    <mergeCell ref="P218:P220"/>
    <mergeCell ref="E228:E230"/>
    <mergeCell ref="E246:E248"/>
    <mergeCell ref="N243:N245"/>
    <mergeCell ref="E231:E233"/>
    <mergeCell ref="I187:I189"/>
    <mergeCell ref="N212:N214"/>
    <mergeCell ref="L218:L220"/>
    <mergeCell ref="N218:N220"/>
    <mergeCell ref="J193:J195"/>
    <mergeCell ref="E212:E214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U14:U16"/>
    <mergeCell ref="R140:R142"/>
    <mergeCell ref="E144:E146"/>
    <mergeCell ref="H116:H118"/>
    <mergeCell ref="E84:E87"/>
    <mergeCell ref="R5:R7"/>
    <mergeCell ref="H91:H93"/>
    <mergeCell ref="G8:G10"/>
    <mergeCell ref="G48:G50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R23:R25"/>
    <mergeCell ref="R94:R96"/>
    <mergeCell ref="H97:H99"/>
    <mergeCell ref="J97:J99"/>
    <mergeCell ref="M20:M22"/>
    <mergeCell ref="T45:T47"/>
    <mergeCell ref="T20:T22"/>
    <mergeCell ref="V20:V22"/>
    <mergeCell ref="H37:I37"/>
    <mergeCell ref="Q42:Q44"/>
    <mergeCell ref="S42:S44"/>
    <mergeCell ref="S17:S19"/>
    <mergeCell ref="U17:U19"/>
    <mergeCell ref="T51:T53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D54:D56"/>
    <mergeCell ref="H122:H124"/>
    <mergeCell ref="J122:J124"/>
    <mergeCell ref="T48:T50"/>
    <mergeCell ref="J153:J155"/>
    <mergeCell ref="L178:L180"/>
    <mergeCell ref="L150:L152"/>
    <mergeCell ref="Q51:Q53"/>
    <mergeCell ref="R116:R118"/>
    <mergeCell ref="E165:E167"/>
    <mergeCell ref="N125:N127"/>
    <mergeCell ref="L112:L114"/>
    <mergeCell ref="L119:L121"/>
    <mergeCell ref="G54:G56"/>
    <mergeCell ref="E162:E164"/>
    <mergeCell ref="O51:O53"/>
    <mergeCell ref="D63:D65"/>
    <mergeCell ref="P88:P90"/>
    <mergeCell ref="D116:D142"/>
    <mergeCell ref="P178:P180"/>
    <mergeCell ref="V14:V16"/>
    <mergeCell ref="N144:N146"/>
    <mergeCell ref="I45:I47"/>
    <mergeCell ref="P144:P146"/>
    <mergeCell ref="K45:K47"/>
    <mergeCell ref="E175:E177"/>
    <mergeCell ref="K20:K22"/>
    <mergeCell ref="D11:D13"/>
    <mergeCell ref="D39:D41"/>
    <mergeCell ref="S51:S53"/>
    <mergeCell ref="U51:U53"/>
    <mergeCell ref="T17:T19"/>
    <mergeCell ref="L20:L22"/>
    <mergeCell ref="T11:T13"/>
    <mergeCell ref="G60:G62"/>
    <mergeCell ref="D51:D53"/>
    <mergeCell ref="D26:D28"/>
    <mergeCell ref="S29:S31"/>
    <mergeCell ref="U29:U31"/>
    <mergeCell ref="Q85:R85"/>
    <mergeCell ref="T63:T65"/>
    <mergeCell ref="D69:D71"/>
    <mergeCell ref="H20:H22"/>
    <mergeCell ref="R11:R13"/>
    <mergeCell ref="R240:R242"/>
    <mergeCell ref="J109:J111"/>
    <mergeCell ref="L109:L111"/>
    <mergeCell ref="H234:H236"/>
    <mergeCell ref="J209:J211"/>
    <mergeCell ref="P221:P223"/>
    <mergeCell ref="J159:J161"/>
    <mergeCell ref="H168:H170"/>
    <mergeCell ref="H224:H226"/>
    <mergeCell ref="J224:J226"/>
    <mergeCell ref="L175:L177"/>
    <mergeCell ref="N175:N177"/>
    <mergeCell ref="L125:L127"/>
    <mergeCell ref="R190:R192"/>
    <mergeCell ref="L215:L217"/>
    <mergeCell ref="P212:P214"/>
    <mergeCell ref="I178:I180"/>
    <mergeCell ref="L209:L211"/>
    <mergeCell ref="N190:N192"/>
    <mergeCell ref="R206:R208"/>
    <mergeCell ref="P181:P183"/>
    <mergeCell ref="I193:I195"/>
    <mergeCell ref="I172:I174"/>
    <mergeCell ref="H181:H183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N112:N114"/>
    <mergeCell ref="I116:I118"/>
    <mergeCell ref="R193:R195"/>
    <mergeCell ref="Y39:Y41"/>
    <mergeCell ref="D57:D59"/>
    <mergeCell ref="AA39:AA41"/>
    <mergeCell ref="L200:L202"/>
    <mergeCell ref="E243:E245"/>
    <mergeCell ref="W57:W59"/>
    <mergeCell ref="Y57:Y59"/>
    <mergeCell ref="I246:I248"/>
    <mergeCell ref="P240:P242"/>
    <mergeCell ref="N100:N102"/>
    <mergeCell ref="P100:P102"/>
    <mergeCell ref="N165:N167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R200:R202"/>
    <mergeCell ref="R134:R136"/>
    <mergeCell ref="L159:L161"/>
    <mergeCell ref="T23:T25"/>
    <mergeCell ref="L190:L192"/>
    <mergeCell ref="J140:J142"/>
    <mergeCell ref="L140:L142"/>
    <mergeCell ref="L91:L93"/>
    <mergeCell ref="N91:N93"/>
    <mergeCell ref="N156:N158"/>
    <mergeCell ref="S8:S10"/>
    <mergeCell ref="N131:N133"/>
    <mergeCell ref="P131:P133"/>
    <mergeCell ref="I159:I161"/>
    <mergeCell ref="Q23:Q25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E100:E102"/>
    <mergeCell ref="H209:H211"/>
    <mergeCell ref="H147:H149"/>
    <mergeCell ref="J203:J205"/>
    <mergeCell ref="L203:L205"/>
    <mergeCell ref="E200:E202"/>
    <mergeCell ref="G39:G41"/>
    <mergeCell ref="E131:E133"/>
    <mergeCell ref="I97:I99"/>
    <mergeCell ref="S23:S2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K23:K25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E106:E108"/>
    <mergeCell ref="Q57:Q59"/>
    <mergeCell ref="I137:I139"/>
    <mergeCell ref="H29:H31"/>
    <mergeCell ref="J29:J31"/>
    <mergeCell ref="N122:N124"/>
    <mergeCell ref="M85:N85"/>
    <mergeCell ref="I70:J70"/>
    <mergeCell ref="E125:E127"/>
    <mergeCell ref="E112:E114"/>
    <mergeCell ref="J200:J202"/>
    <mergeCell ref="H215:H217"/>
    <mergeCell ref="J215:J217"/>
    <mergeCell ref="P187:P189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D20:D22"/>
    <mergeCell ref="H240:H242"/>
    <mergeCell ref="J240:J242"/>
    <mergeCell ref="S63:S65"/>
    <mergeCell ref="L246:L248"/>
    <mergeCell ref="I237:I239"/>
    <mergeCell ref="I252:I254"/>
    <mergeCell ref="N26:N28"/>
    <mergeCell ref="N246:N248"/>
    <mergeCell ref="N221:N223"/>
    <mergeCell ref="H221:H223"/>
    <mergeCell ref="P237:P239"/>
    <mergeCell ref="R237:R239"/>
    <mergeCell ref="R187:R189"/>
    <mergeCell ref="J190:J192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231:I233"/>
    <mergeCell ref="P196:P198"/>
    <mergeCell ref="L37:M37"/>
    <mergeCell ref="J8:J10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L137:L139"/>
    <mergeCell ref="R221:R223"/>
    <mergeCell ref="O54:O56"/>
    <mergeCell ref="Q54:Q56"/>
    <mergeCell ref="I60:I62"/>
    <mergeCell ref="N37:O37"/>
    <mergeCell ref="R8:R10"/>
    <mergeCell ref="J184:J186"/>
    <mergeCell ref="O57:O59"/>
    <mergeCell ref="J23:J25"/>
    <mergeCell ref="M14:M16"/>
    <mergeCell ref="O14:O16"/>
    <mergeCell ref="L11:L13"/>
    <mergeCell ref="N11:N13"/>
    <mergeCell ref="R243:R245"/>
    <mergeCell ref="U42:U44"/>
    <mergeCell ref="S26:S28"/>
    <mergeCell ref="U26:U28"/>
    <mergeCell ref="E91:E93"/>
    <mergeCell ref="E196:E198"/>
    <mergeCell ref="H184:H186"/>
    <mergeCell ref="H200:H202"/>
    <mergeCell ref="H134:H136"/>
    <mergeCell ref="T39:T41"/>
    <mergeCell ref="U63:U65"/>
    <mergeCell ref="K51:K53"/>
    <mergeCell ref="M51:M53"/>
    <mergeCell ref="G57:G59"/>
    <mergeCell ref="I57:I59"/>
    <mergeCell ref="N109:N111"/>
    <mergeCell ref="P109:P111"/>
    <mergeCell ref="K63:K65"/>
    <mergeCell ref="E88:E90"/>
    <mergeCell ref="E153:E155"/>
    <mergeCell ref="L122:L124"/>
    <mergeCell ref="E119:E121"/>
    <mergeCell ref="R106:R108"/>
    <mergeCell ref="R119:R121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P243:P245"/>
    <mergeCell ref="I240:I242"/>
    <mergeCell ref="I224:I226"/>
    <mergeCell ref="I212:I214"/>
    <mergeCell ref="R159:R161"/>
    <mergeCell ref="R224:R226"/>
    <mergeCell ref="I228:I230"/>
    <mergeCell ref="H196:H198"/>
    <mergeCell ref="N193:N195"/>
    <mergeCell ref="H178:H180"/>
    <mergeCell ref="N240:N242"/>
    <mergeCell ref="R246:R248"/>
    <mergeCell ref="R196:R198"/>
    <mergeCell ref="L249:L251"/>
    <mergeCell ref="D14:D16"/>
    <mergeCell ref="H23:H25"/>
    <mergeCell ref="R103:R105"/>
    <mergeCell ref="E181:E183"/>
    <mergeCell ref="E156:E158"/>
    <mergeCell ref="K26:K28"/>
    <mergeCell ref="R17:R19"/>
    <mergeCell ref="I106:I108"/>
    <mergeCell ref="P231:P233"/>
    <mergeCell ref="P36:Q36"/>
    <mergeCell ref="R231:R233"/>
    <mergeCell ref="H231:H233"/>
    <mergeCell ref="H165:H167"/>
    <mergeCell ref="J231:J233"/>
    <mergeCell ref="J165:J167"/>
    <mergeCell ref="I128:I130"/>
    <mergeCell ref="H36:I36"/>
    <mergeCell ref="L116:L118"/>
    <mergeCell ref="J36:K36"/>
    <mergeCell ref="R122:R124"/>
    <mergeCell ref="R97:R99"/>
    <mergeCell ref="N17:N19"/>
    <mergeCell ref="P17:P19"/>
    <mergeCell ref="R181:R183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147:L149"/>
    <mergeCell ref="T60:T62"/>
    <mergeCell ref="I39:I41"/>
    <mergeCell ref="R37:W37"/>
    <mergeCell ref="J134:J136"/>
    <mergeCell ref="K39:K41"/>
    <mergeCell ref="P156:P158"/>
    <mergeCell ref="R156:R158"/>
    <mergeCell ref="S5:S7"/>
    <mergeCell ref="U5:U7"/>
    <mergeCell ref="R131:R133"/>
    <mergeCell ref="U23:U25"/>
    <mergeCell ref="W48:W5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N162:N164"/>
    <mergeCell ref="P162:P164"/>
    <mergeCell ref="I168:I170"/>
    <mergeCell ref="H172:H174"/>
    <mergeCell ref="O48:O50"/>
    <mergeCell ref="Y48:Y50"/>
    <mergeCell ref="Q48:Q50"/>
    <mergeCell ref="T42:T44"/>
    <mergeCell ref="V42:V44"/>
    <mergeCell ref="V17:V19"/>
    <mergeCell ref="W51:W53"/>
    <mergeCell ref="H8:H10"/>
    <mergeCell ref="G45:G47"/>
    <mergeCell ref="J106:J108"/>
    <mergeCell ref="M60:M62"/>
    <mergeCell ref="N150:N152"/>
    <mergeCell ref="E140:E142"/>
    <mergeCell ref="L165:L167"/>
    <mergeCell ref="I91:I93"/>
    <mergeCell ref="I162:I164"/>
    <mergeCell ref="J128:J130"/>
    <mergeCell ref="I156:I158"/>
    <mergeCell ref="G63:G65"/>
    <mergeCell ref="L100:L102"/>
    <mergeCell ref="J144:J146"/>
    <mergeCell ref="J131:J133"/>
    <mergeCell ref="M63:M65"/>
    <mergeCell ref="L131:L133"/>
    <mergeCell ref="L97:L99"/>
    <mergeCell ref="N159:N161"/>
    <mergeCell ref="N97:N99"/>
    <mergeCell ref="N153:N155"/>
    <mergeCell ref="I131:I133"/>
    <mergeCell ref="H153:H155"/>
    <mergeCell ref="H128:H130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V63:V65"/>
    <mergeCell ref="W42:W44"/>
    <mergeCell ref="U48:U50"/>
    <mergeCell ref="S48:S50"/>
    <mergeCell ref="V48:V50"/>
    <mergeCell ref="V39:V41"/>
    <mergeCell ref="W63:W65"/>
    <mergeCell ref="H109:H111"/>
    <mergeCell ref="T57:T59"/>
    <mergeCell ref="E221:E223"/>
    <mergeCell ref="E215:E217"/>
    <mergeCell ref="M45:M47"/>
    <mergeCell ref="P106:P108"/>
    <mergeCell ref="L144:L146"/>
    <mergeCell ref="D200:D226"/>
    <mergeCell ref="D144:D170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S14:S16"/>
    <mergeCell ref="P140:P142"/>
    <mergeCell ref="N5:N7"/>
    <mergeCell ref="U57:U59"/>
    <mergeCell ref="P11:P13"/>
    <mergeCell ref="I8:I10"/>
    <mergeCell ref="K8:K10"/>
    <mergeCell ref="N29:N31"/>
    <mergeCell ref="T5:T7"/>
    <mergeCell ref="R88:R90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O42:O44"/>
    <mergeCell ref="P122:P124"/>
    <mergeCell ref="R249:R251"/>
    <mergeCell ref="U39:U41"/>
    <mergeCell ref="W39:W41"/>
    <mergeCell ref="S60:S62"/>
    <mergeCell ref="I109:I111"/>
    <mergeCell ref="E35:AA35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E193:E195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E234:E236"/>
    <mergeCell ref="E209:E211"/>
    <mergeCell ref="E147:E149"/>
    <mergeCell ref="E203:E205"/>
    <mergeCell ref="K60:K62"/>
    <mergeCell ref="A33:B33"/>
    <mergeCell ref="G42:G44"/>
    <mergeCell ref="P190:P192"/>
    <mergeCell ref="P246:P248"/>
    <mergeCell ref="I181:I183"/>
    <mergeCell ref="P37:Q37"/>
    <mergeCell ref="E116:E118"/>
    <mergeCell ref="E109:E111"/>
    <mergeCell ref="H156:H158"/>
    <mergeCell ref="J181:J183"/>
    <mergeCell ref="J156:J158"/>
    <mergeCell ref="D45:D47"/>
    <mergeCell ref="L240:L242"/>
    <mergeCell ref="N224:N226"/>
    <mergeCell ref="P153:P155"/>
    <mergeCell ref="H162:H164"/>
    <mergeCell ref="P128:P130"/>
    <mergeCell ref="K70:L70"/>
    <mergeCell ref="L184:L186"/>
    <mergeCell ref="H243:H245"/>
    <mergeCell ref="H190:H192"/>
    <mergeCell ref="A56:B57"/>
    <mergeCell ref="P206:P208"/>
    <mergeCell ref="J100:J102"/>
    <mergeCell ref="E1:V1"/>
    <mergeCell ref="L196:L198"/>
    <mergeCell ref="R109:R111"/>
    <mergeCell ref="M57:M59"/>
    <mergeCell ref="E187:E189"/>
    <mergeCell ref="AA51:AA53"/>
    <mergeCell ref="M23:M25"/>
    <mergeCell ref="E159:E161"/>
    <mergeCell ref="E97:E99"/>
    <mergeCell ref="G26:G28"/>
    <mergeCell ref="H125:H127"/>
    <mergeCell ref="I88:I90"/>
    <mergeCell ref="O23:O25"/>
    <mergeCell ref="M70:N70"/>
    <mergeCell ref="I153:I155"/>
    <mergeCell ref="V57:V59"/>
    <mergeCell ref="G20:G22"/>
    <mergeCell ref="S54:S56"/>
    <mergeCell ref="U54:U56"/>
    <mergeCell ref="R3:V3"/>
    <mergeCell ref="AA57:AA59"/>
    <mergeCell ref="O26:O28"/>
    <mergeCell ref="Q26:Q28"/>
    <mergeCell ref="N8:N10"/>
    <mergeCell ref="V26:V28"/>
    <mergeCell ref="P91:P93"/>
    <mergeCell ref="R91:R93"/>
    <mergeCell ref="H140:H142"/>
    <mergeCell ref="D5:D7"/>
    <mergeCell ref="J91:J93"/>
    <mergeCell ref="J196:J198"/>
    <mergeCell ref="K57:K59"/>
    <mergeCell ref="D29:D31"/>
    <mergeCell ref="P8:P10"/>
    <mergeCell ref="S57:S59"/>
    <mergeCell ref="L29:L31"/>
    <mergeCell ref="M17:M19"/>
    <mergeCell ref="O17:O19"/>
    <mergeCell ref="Q17:Q19"/>
    <mergeCell ref="R178:R180"/>
    <mergeCell ref="V23:V25"/>
    <mergeCell ref="R153:R155"/>
    <mergeCell ref="P26:P28"/>
    <mergeCell ref="K29:K31"/>
    <mergeCell ref="R128:R130"/>
    <mergeCell ref="U45:U47"/>
    <mergeCell ref="R125:R127"/>
    <mergeCell ref="H17:H19"/>
  </mergeCells>
  <conditionalFormatting sqref="G88">
    <cfRule type="cellIs" dxfId="4641" priority="1253" stopIfTrue="1" operator="greaterThan">
      <formula>0.03</formula>
    </cfRule>
    <cfRule type="cellIs" dxfId="4640" priority="1254" stopIfTrue="1" operator="lessThan">
      <formula>-0.03</formula>
    </cfRule>
  </conditionalFormatting>
  <conditionalFormatting sqref="Y45">
    <cfRule type="cellIs" dxfId="4639" priority="641" stopIfTrue="1" operator="greaterThan">
      <formula>0.03</formula>
    </cfRule>
    <cfRule type="cellIs" dxfId="4638" priority="642" stopIfTrue="1" operator="lessThan">
      <formula>-0.03</formula>
    </cfRule>
  </conditionalFormatting>
  <conditionalFormatting sqref="Y42">
    <cfRule type="cellIs" dxfId="4637" priority="653" stopIfTrue="1" operator="greaterThan">
      <formula>0.03</formula>
    </cfRule>
    <cfRule type="cellIs" dxfId="4636" priority="654" stopIfTrue="1" operator="lessThan">
      <formula>-0.03</formula>
    </cfRule>
  </conditionalFormatting>
  <conditionalFormatting sqref="Y51">
    <cfRule type="cellIs" dxfId="4635" priority="617" stopIfTrue="1" operator="greaterThan">
      <formula>0.03</formula>
    </cfRule>
    <cfRule type="cellIs" dxfId="4634" priority="618" stopIfTrue="1" operator="lessThan">
      <formula>-0.03</formula>
    </cfRule>
  </conditionalFormatting>
  <conditionalFormatting sqref="Y57">
    <cfRule type="cellIs" dxfId="4633" priority="593" stopIfTrue="1" operator="greaterThan">
      <formula>0.03</formula>
    </cfRule>
    <cfRule type="cellIs" dxfId="4632" priority="594" stopIfTrue="1" operator="lessThan">
      <formula>-0.03</formula>
    </cfRule>
  </conditionalFormatting>
  <conditionalFormatting sqref="Y60">
    <cfRule type="cellIs" dxfId="4631" priority="581" stopIfTrue="1" operator="greaterThan">
      <formula>0.03</formula>
    </cfRule>
    <cfRule type="cellIs" dxfId="4630" priority="582" stopIfTrue="1" operator="lessThan">
      <formula>-0.03</formula>
    </cfRule>
  </conditionalFormatting>
  <conditionalFormatting sqref="F7 F10 F13 F16 F19 F22 F25 F28 F31">
    <cfRule type="cellIs" dxfId="4629" priority="561" stopIfTrue="1" operator="greaterThan">
      <formula>0.03</formula>
    </cfRule>
    <cfRule type="cellIs" dxfId="4628" priority="562" stopIfTrue="1" operator="lessThan">
      <formula>-0.03</formula>
    </cfRule>
    <cfRule type="cellIs" dxfId="4627" priority="564" stopIfTrue="1" operator="greaterThan">
      <formula>0</formula>
    </cfRule>
    <cfRule type="cellIs" dxfId="4626" priority="563" stopIfTrue="1" operator="lessThan">
      <formula>0</formula>
    </cfRule>
  </conditionalFormatting>
  <conditionalFormatting sqref="M88:M254">
    <cfRule type="cellIs" dxfId="4625" priority="539" stopIfTrue="1" operator="greaterThan">
      <formula>0.03</formula>
    </cfRule>
    <cfRule type="cellIs" dxfId="4624" priority="540" stopIfTrue="1" operator="lessThan">
      <formula>-0.03</formula>
    </cfRule>
    <cfRule type="cellIs" dxfId="4623" priority="541" stopIfTrue="1" operator="greaterThan">
      <formula>0</formula>
    </cfRule>
    <cfRule type="cellIs" dxfId="4622" priority="542" stopIfTrue="1" operator="lessThan">
      <formula>0</formula>
    </cfRule>
  </conditionalFormatting>
  <conditionalFormatting sqref="H39:H40 H42:H43 H45:H46 H48:H49 H51:H52 H54:H55 H57:H58 H60:H61 H63:H64">
    <cfRule type="cellIs" dxfId="4621" priority="519" stopIfTrue="1" operator="greaterThan">
      <formula>0.03</formula>
    </cfRule>
    <cfRule type="cellIs" dxfId="4620" priority="520" stopIfTrue="1" operator="lessThan">
      <formula>-0.03</formula>
    </cfRule>
  </conditionalFormatting>
  <conditionalFormatting sqref="G255:G258">
    <cfRule type="cellIs" dxfId="4619" priority="731" stopIfTrue="1" operator="greaterThan">
      <formula>0.03</formula>
    </cfRule>
    <cfRule type="cellIs" dxfId="4618" priority="732" stopIfTrue="1" operator="lessThan">
      <formula>-0.03</formula>
    </cfRule>
  </conditionalFormatting>
  <conditionalFormatting sqref="L39:L40 L42:L43 L45:L46 L48:L49 L51:L52 L54:L55 L57:L58 L60:L61 L63:L64">
    <cfRule type="cellIs" dxfId="4617" priority="499" stopIfTrue="1" operator="greaterThan">
      <formula>0.03</formula>
    </cfRule>
    <cfRule type="cellIs" dxfId="4616" priority="500" stopIfTrue="1" operator="lessThan">
      <formula>-0.03</formula>
    </cfRule>
  </conditionalFormatting>
  <conditionalFormatting sqref="K255:K258">
    <cfRule type="cellIs" dxfId="4615" priority="729" stopIfTrue="1" operator="greaterThan">
      <formula>0.03</formula>
    </cfRule>
    <cfRule type="cellIs" dxfId="4614" priority="730" stopIfTrue="1" operator="lessThan">
      <formula>-0.03</formula>
    </cfRule>
  </conditionalFormatting>
  <conditionalFormatting sqref="M255:M258">
    <cfRule type="cellIs" dxfId="4613" priority="727" stopIfTrue="1" operator="greaterThan">
      <formula>0.03</formula>
    </cfRule>
    <cfRule type="cellIs" dxfId="4612" priority="728" stopIfTrue="1" operator="lessThan">
      <formula>-0.03</formula>
    </cfRule>
  </conditionalFormatting>
  <conditionalFormatting sqref="O255 O257:O258">
    <cfRule type="cellIs" dxfId="4611" priority="715" stopIfTrue="1" operator="greaterThan">
      <formula>0.03</formula>
    </cfRule>
    <cfRule type="cellIs" dxfId="4610" priority="716" stopIfTrue="1" operator="lessThan">
      <formula>-0.03</formula>
    </cfRule>
  </conditionalFormatting>
  <conditionalFormatting sqref="O80">
    <cfRule type="cellIs" dxfId="4609" priority="712" stopIfTrue="1" operator="lessThan">
      <formula>1</formula>
    </cfRule>
  </conditionalFormatting>
  <conditionalFormatting sqref="E80:O80">
    <cfRule type="cellIs" dxfId="4608" priority="710" stopIfTrue="1" operator="greaterThan">
      <formula>2</formula>
    </cfRule>
    <cfRule type="cellIs" dxfId="4607" priority="711" stopIfTrue="1" operator="lessThan">
      <formula>0.5</formula>
    </cfRule>
  </conditionalFormatting>
  <conditionalFormatting sqref="O72:O79">
    <cfRule type="cellIs" dxfId="4606" priority="709" stopIfTrue="1" operator="lessThan">
      <formula>1</formula>
    </cfRule>
  </conditionalFormatting>
  <conditionalFormatting sqref="E72:O79">
    <cfRule type="cellIs" dxfId="4605" priority="707" stopIfTrue="1" operator="greaterThan">
      <formula>2</formula>
    </cfRule>
    <cfRule type="cellIs" dxfId="4604" priority="708" stopIfTrue="1" operator="lessThan">
      <formula>0.5</formula>
    </cfRule>
  </conditionalFormatting>
  <conditionalFormatting sqref="H41 H44 H47 H50 H53 H56 H59 H62 H65">
    <cfRule type="cellIs" dxfId="4603" priority="515" stopIfTrue="1" operator="greaterThan">
      <formula>0.03</formula>
    </cfRule>
    <cfRule type="cellIs" dxfId="4602" priority="516" stopIfTrue="1" operator="lessThan">
      <formula>-0.03</formula>
    </cfRule>
    <cfRule type="cellIs" dxfId="4601" priority="518" stopIfTrue="1" operator="greaterThan">
      <formula>0</formula>
    </cfRule>
    <cfRule type="cellIs" dxfId="4600" priority="517" stopIfTrue="1" operator="lessThan">
      <formula>0</formula>
    </cfRule>
  </conditionalFormatting>
  <conditionalFormatting sqref="Y39">
    <cfRule type="cellIs" dxfId="4599" priority="705" stopIfTrue="1" operator="greaterThan">
      <formula>0.03</formula>
    </cfRule>
    <cfRule type="cellIs" dxfId="4598" priority="706" stopIfTrue="1" operator="lessThan">
      <formula>-0.03</formula>
    </cfRule>
  </conditionalFormatting>
  <conditionalFormatting sqref="Y63">
    <cfRule type="cellIs" dxfId="4597" priority="689" stopIfTrue="1" operator="greaterThan">
      <formula>0.03</formula>
    </cfRule>
    <cfRule type="cellIs" dxfId="4596" priority="690" stopIfTrue="1" operator="lessThan">
      <formula>-0.03</formula>
    </cfRule>
  </conditionalFormatting>
  <conditionalFormatting sqref="N41 N44 N47 N50 N53 N56 N59 N62 N65">
    <cfRule type="cellIs" dxfId="4595" priority="485" stopIfTrue="1" operator="greaterThan">
      <formula>0.03</formula>
    </cfRule>
    <cfRule type="cellIs" dxfId="4594" priority="486" stopIfTrue="1" operator="lessThan">
      <formula>-0.03</formula>
    </cfRule>
    <cfRule type="cellIs" dxfId="4593" priority="488" stopIfTrue="1" operator="greaterThan">
      <formula>0</formula>
    </cfRule>
    <cfRule type="cellIs" dxfId="4592" priority="487" stopIfTrue="1" operator="lessThan">
      <formula>0</formula>
    </cfRule>
  </conditionalFormatting>
  <conditionalFormatting sqref="G89:G254">
    <cfRule type="cellIs" dxfId="4591" priority="547" stopIfTrue="1" operator="greaterThan">
      <formula>0.03</formula>
    </cfRule>
    <cfRule type="cellIs" dxfId="4590" priority="548" stopIfTrue="1" operator="lessThan">
      <formula>-0.03</formula>
    </cfRule>
    <cfRule type="cellIs" dxfId="4589" priority="549" stopIfTrue="1" operator="greaterThan">
      <formula>0</formula>
    </cfRule>
    <cfRule type="cellIs" dxfId="4588" priority="550" stopIfTrue="1" operator="lessThan">
      <formula>0</formula>
    </cfRule>
  </conditionalFormatting>
  <conditionalFormatting sqref="R39:R40 R42:R43 R45:R46 R48:R49 R51:R52 R54:R55 R57:R58 R60:R61 R63:R64">
    <cfRule type="cellIs" dxfId="4587" priority="469" stopIfTrue="1" operator="greaterThan">
      <formula>0.03</formula>
    </cfRule>
    <cfRule type="cellIs" dxfId="4586" priority="470" stopIfTrue="1" operator="lessThan">
      <formula>-0.03</formula>
    </cfRule>
  </conditionalFormatting>
  <conditionalFormatting sqref="P41 P44 P47 P50 P53 P56 P59 P62 P65">
    <cfRule type="cellIs" dxfId="4585" priority="475" stopIfTrue="1" operator="greaterThan">
      <formula>0.03</formula>
    </cfRule>
    <cfRule type="cellIs" dxfId="4584" priority="476" stopIfTrue="1" operator="lessThan">
      <formula>-0.03</formula>
    </cfRule>
    <cfRule type="cellIs" dxfId="4583" priority="478" stopIfTrue="1" operator="greaterThan">
      <formula>0</formula>
    </cfRule>
    <cfRule type="cellIs" dxfId="4582" priority="477" stopIfTrue="1" operator="lessThan">
      <formula>0</formula>
    </cfRule>
  </conditionalFormatting>
  <conditionalFormatting sqref="O88:O254">
    <cfRule type="cellIs" dxfId="4581" priority="535" stopIfTrue="1" operator="greaterThan">
      <formula>0.03</formula>
    </cfRule>
    <cfRule type="cellIs" dxfId="4580" priority="536" stopIfTrue="1" operator="lessThan">
      <formula>-0.03</formula>
    </cfRule>
    <cfRule type="cellIs" dxfId="4579" priority="537" stopIfTrue="1" operator="greaterThan">
      <formula>0</formula>
    </cfRule>
    <cfRule type="cellIs" dxfId="4578" priority="538" stopIfTrue="1" operator="lessThan">
      <formula>0</formula>
    </cfRule>
  </conditionalFormatting>
  <conditionalFormatting sqref="X39:X40 X42:X43 X45:X46 X48:X49 X51:X52 X54:X55 X57:X58 X60:X61 X63:X64">
    <cfRule type="cellIs" dxfId="4577" priority="459" stopIfTrue="1" operator="greaterThan">
      <formula>0.03</formula>
    </cfRule>
    <cfRule type="cellIs" dxfId="4576" priority="460" stopIfTrue="1" operator="lessThan">
      <formula>-0.03</formula>
    </cfRule>
  </conditionalFormatting>
  <conditionalFormatting sqref="Y48">
    <cfRule type="cellIs" dxfId="4575" priority="629" stopIfTrue="1" operator="greaterThan">
      <formula>0.03</formula>
    </cfRule>
    <cfRule type="cellIs" dxfId="4574" priority="630" stopIfTrue="1" operator="lessThan">
      <formula>-0.03</formula>
    </cfRule>
  </conditionalFormatting>
  <conditionalFormatting sqref="Z41 Z44 Z47 Z50 Z53 Z56 Z59 Z62 Z65">
    <cfRule type="cellIs" dxfId="4573" priority="445" stopIfTrue="1" operator="greaterThan">
      <formula>0.03</formula>
    </cfRule>
    <cfRule type="cellIs" dxfId="4572" priority="446" stopIfTrue="1" operator="lessThan">
      <formula>-0.03</formula>
    </cfRule>
    <cfRule type="cellIs" dxfId="4571" priority="448" stopIfTrue="1" operator="greaterThan">
      <formula>0</formula>
    </cfRule>
    <cfRule type="cellIs" dxfId="4570" priority="447" stopIfTrue="1" operator="lessThan">
      <formula>0</formula>
    </cfRule>
  </conditionalFormatting>
  <conditionalFormatting sqref="Z39:Z40 Z42:Z43 Z45:Z46 Z48:Z49 Z51:Z52 Z54:Z55 Z57:Z58 Z60:Z61 Z63:Z64">
    <cfRule type="cellIs" dxfId="4569" priority="449" stopIfTrue="1" operator="greaterThan">
      <formula>0.03</formula>
    </cfRule>
    <cfRule type="cellIs" dxfId="4568" priority="450" stopIfTrue="1" operator="lessThan">
      <formula>-0.03</formula>
    </cfRule>
  </conditionalFormatting>
  <conditionalFormatting sqref="G8 G11 G14 G17 G20 G23 G26 G29">
    <cfRule type="cellIs" dxfId="4567" priority="433" stopIfTrue="1" operator="greaterThan">
      <formula>0.03</formula>
    </cfRule>
    <cfRule type="cellIs" dxfId="4566" priority="434" stopIfTrue="1" operator="lessThan">
      <formula>-0.03</formula>
    </cfRule>
    <cfRule type="cellIs" dxfId="4565" priority="436" stopIfTrue="1" operator="greaterThan">
      <formula>0</formula>
    </cfRule>
    <cfRule type="cellIs" dxfId="4564" priority="435" stopIfTrue="1" operator="lessThan">
      <formula>0</formula>
    </cfRule>
  </conditionalFormatting>
  <conditionalFormatting sqref="Y54">
    <cfRule type="cellIs" dxfId="4563" priority="605" stopIfTrue="1" operator="greaterThan">
      <formula>0.03</formula>
    </cfRule>
    <cfRule type="cellIs" dxfId="4562" priority="606" stopIfTrue="1" operator="lessThan">
      <formula>-0.03</formula>
    </cfRule>
  </conditionalFormatting>
  <conditionalFormatting sqref="G39 G42 G45 G48 G51 G54 G57 G60 G63">
    <cfRule type="cellIs" dxfId="4561" priority="421" stopIfTrue="1" operator="greaterThan">
      <formula>0.03</formula>
    </cfRule>
    <cfRule type="cellIs" dxfId="4560" priority="422" stopIfTrue="1" operator="lessThan">
      <formula>-0.03</formula>
    </cfRule>
    <cfRule type="cellIs" dxfId="4559" priority="424" stopIfTrue="1" operator="greaterThan">
      <formula>0</formula>
    </cfRule>
    <cfRule type="cellIs" dxfId="4558" priority="423" stopIfTrue="1" operator="lessThan">
      <formula>0</formula>
    </cfRule>
  </conditionalFormatting>
  <conditionalFormatting sqref="I5:V5 I8:V8 I11:V11 I14:V14 I17:V17 I20:V20 I23:V23 I26:V26 I29:V29">
    <cfRule type="cellIs" dxfId="4557" priority="425" stopIfTrue="1" operator="greaterThan">
      <formula>0.03</formula>
    </cfRule>
    <cfRule type="cellIs" dxfId="4556" priority="426" stopIfTrue="1" operator="lessThan">
      <formula>-0.03</formula>
    </cfRule>
    <cfRule type="cellIs" dxfId="4555" priority="428" stopIfTrue="1" operator="greaterThan">
      <formula>0</formula>
    </cfRule>
    <cfRule type="cellIs" dxfId="4554" priority="427" stopIfTrue="1" operator="lessThan">
      <formula>0</formula>
    </cfRule>
  </conditionalFormatting>
  <conditionalFormatting sqref="M39 M42 M45 M48 M51 M54 M57 M60 M63">
    <cfRule type="cellIs" dxfId="4553" priority="409" stopIfTrue="1" operator="greaterThan">
      <formula>0.03</formula>
    </cfRule>
    <cfRule type="cellIs" dxfId="4552" priority="410" stopIfTrue="1" operator="lessThan">
      <formula>-0.03</formula>
    </cfRule>
    <cfRule type="cellIs" dxfId="4551" priority="412" stopIfTrue="1" operator="greaterThan">
      <formula>0</formula>
    </cfRule>
    <cfRule type="cellIs" dxfId="4550" priority="411" stopIfTrue="1" operator="lessThan">
      <formula>0</formula>
    </cfRule>
  </conditionalFormatting>
  <conditionalFormatting sqref="K39 K42 K45 K48 K51 K54 K57 K60 K63">
    <cfRule type="cellIs" dxfId="4549" priority="413" stopIfTrue="1" operator="greaterThan">
      <formula>0.03</formula>
    </cfRule>
    <cfRule type="cellIs" dxfId="4548" priority="414" stopIfTrue="1" operator="lessThan">
      <formula>-0.03</formula>
    </cfRule>
    <cfRule type="cellIs" dxfId="4547" priority="416" stopIfTrue="1" operator="greaterThan">
      <formula>0</formula>
    </cfRule>
    <cfRule type="cellIs" dxfId="4546" priority="415" stopIfTrue="1" operator="lessThan">
      <formula>0</formula>
    </cfRule>
  </conditionalFormatting>
  <conditionalFormatting sqref="F5:F6 F8:F9 F11:F12 F14:F15 F17:F18 F20:F21 F23:F24 F26:F27 F29:F30">
    <cfRule type="cellIs" dxfId="4545" priority="565" stopIfTrue="1" operator="greaterThan">
      <formula>0.03</formula>
    </cfRule>
    <cfRule type="cellIs" dxfId="4544" priority="566" stopIfTrue="1" operator="lessThan">
      <formula>-0.03</formula>
    </cfRule>
  </conditionalFormatting>
  <conditionalFormatting sqref="F5 F8 F11 F14 F17 F20 F23 F26 F29">
    <cfRule type="cellIs" dxfId="4543" priority="569" stopIfTrue="1" operator="greaterThan">
      <formula>0</formula>
    </cfRule>
    <cfRule type="cellIs" dxfId="4542" priority="570" stopIfTrue="1" operator="lessThan">
      <formula>0</formula>
    </cfRule>
  </conditionalFormatting>
  <conditionalFormatting sqref="F6 F9 F12 F15 F18 F21 F24 F27 F30">
    <cfRule type="cellIs" dxfId="4541" priority="567" stopIfTrue="1" operator="lessThan">
      <formula>0</formula>
    </cfRule>
    <cfRule type="cellIs" dxfId="4540" priority="568" stopIfTrue="1" operator="greaterThan">
      <formula>0</formula>
    </cfRule>
  </conditionalFormatting>
  <conditionalFormatting sqref="N200 N203 N206 N209 N212 N215 N218 N221 N224">
    <cfRule type="cellIs" dxfId="4539" priority="317" stopIfTrue="1" operator="greaterThan">
      <formula>0.03</formula>
    </cfRule>
    <cfRule type="cellIs" dxfId="4538" priority="318" stopIfTrue="1" operator="lessThan">
      <formula>-0.03</formula>
    </cfRule>
    <cfRule type="cellIs" dxfId="4537" priority="320" stopIfTrue="1" operator="greaterThan">
      <formula>0</formula>
    </cfRule>
    <cfRule type="cellIs" dxfId="4536" priority="319" stopIfTrue="1" operator="lessThan">
      <formula>0</formula>
    </cfRule>
  </conditionalFormatting>
  <conditionalFormatting sqref="P200 P203 P206 P209 P212 P215 P218 P221 P224">
    <cfRule type="cellIs" dxfId="4535" priority="313" stopIfTrue="1" operator="greaterThan">
      <formula>0.03</formula>
    </cfRule>
    <cfRule type="cellIs" dxfId="4534" priority="314" stopIfTrue="1" operator="lessThan">
      <formula>-0.03</formula>
    </cfRule>
    <cfRule type="cellIs" dxfId="4533" priority="316" stopIfTrue="1" operator="greaterThan">
      <formula>0</formula>
    </cfRule>
    <cfRule type="cellIs" dxfId="4532" priority="315" stopIfTrue="1" operator="lessThan">
      <formula>0</formula>
    </cfRule>
  </conditionalFormatting>
  <conditionalFormatting sqref="K88:K254">
    <cfRule type="cellIs" dxfId="4531" priority="543" stopIfTrue="1" operator="greaterThan">
      <formula>0.03</formula>
    </cfRule>
    <cfRule type="cellIs" dxfId="4530" priority="544" stopIfTrue="1" operator="lessThan">
      <formula>-0.03</formula>
    </cfRule>
    <cfRule type="cellIs" dxfId="4529" priority="545" stopIfTrue="1" operator="greaterThan">
      <formula>0</formula>
    </cfRule>
    <cfRule type="cellIs" dxfId="4528" priority="546" stopIfTrue="1" operator="lessThan">
      <formula>0</formula>
    </cfRule>
  </conditionalFormatting>
  <conditionalFormatting sqref="F39:F40 F42:F43 F45:F46 F48:F49 F51:F52 F54:F55 F57:F58 F60:F61 F63:F64">
    <cfRule type="cellIs" dxfId="4527" priority="529" stopIfTrue="1" operator="greaterThan">
      <formula>0.03</formula>
    </cfRule>
    <cfRule type="cellIs" dxfId="4526" priority="530" stopIfTrue="1" operator="lessThan">
      <formula>-0.03</formula>
    </cfRule>
  </conditionalFormatting>
  <conditionalFormatting sqref="F39 F42 F45 F48 F51 F54 F57 F60 F63">
    <cfRule type="cellIs" dxfId="4525" priority="533" stopIfTrue="1" operator="greaterThan">
      <formula>0</formula>
    </cfRule>
    <cfRule type="cellIs" dxfId="4524" priority="534" stopIfTrue="1" operator="lessThan">
      <formula>0</formula>
    </cfRule>
  </conditionalFormatting>
  <conditionalFormatting sqref="F40 F43 F46 F49 F52 F55 F58 F61 F64">
    <cfRule type="cellIs" dxfId="4523" priority="531" stopIfTrue="1" operator="lessThan">
      <formula>0</formula>
    </cfRule>
    <cfRule type="cellIs" dxfId="4522" priority="532" stopIfTrue="1" operator="greaterThan">
      <formula>0</formula>
    </cfRule>
  </conditionalFormatting>
  <conditionalFormatting sqref="F41 F44 F47 F50 F53 F56 F59 F62 F65">
    <cfRule type="cellIs" dxfId="4521" priority="525" stopIfTrue="1" operator="greaterThan">
      <formula>0.03</formula>
    </cfRule>
    <cfRule type="cellIs" dxfId="4520" priority="526" stopIfTrue="1" operator="lessThan">
      <formula>-0.03</formula>
    </cfRule>
    <cfRule type="cellIs" dxfId="4519" priority="528" stopIfTrue="1" operator="greaterThan">
      <formula>0</formula>
    </cfRule>
    <cfRule type="cellIs" dxfId="4518" priority="527" stopIfTrue="1" operator="lessThan">
      <formula>0</formula>
    </cfRule>
  </conditionalFormatting>
  <conditionalFormatting sqref="H39 H42 H45 H48 H51 H54 H57 H60 H63">
    <cfRule type="cellIs" dxfId="4517" priority="523" stopIfTrue="1" operator="greaterThan">
      <formula>0</formula>
    </cfRule>
    <cfRule type="cellIs" dxfId="4516" priority="524" stopIfTrue="1" operator="lessThan">
      <formula>0</formula>
    </cfRule>
  </conditionalFormatting>
  <conditionalFormatting sqref="H40 H43 H46 H49 H52 H55 H58 H61 H64">
    <cfRule type="cellIs" dxfId="4515" priority="521" stopIfTrue="1" operator="lessThan">
      <formula>0</formula>
    </cfRule>
    <cfRule type="cellIs" dxfId="4514" priority="522" stopIfTrue="1" operator="greaterThan">
      <formula>0</formula>
    </cfRule>
  </conditionalFormatting>
  <conditionalFormatting sqref="J39:J40 J42:J43 J45:J46 J48:J49 J51:J52 J54:J55 J57:J58 J60:J61 J63:J64">
    <cfRule type="cellIs" dxfId="4513" priority="509" stopIfTrue="1" operator="greaterThan">
      <formula>0.03</formula>
    </cfRule>
    <cfRule type="cellIs" dxfId="4512" priority="510" stopIfTrue="1" operator="lessThan">
      <formula>-0.03</formula>
    </cfRule>
  </conditionalFormatting>
  <conditionalFormatting sqref="J39 J42 J45 J48 J51 J54 J57 J60 J63">
    <cfRule type="cellIs" dxfId="4511" priority="513" stopIfTrue="1" operator="greaterThan">
      <formula>0</formula>
    </cfRule>
    <cfRule type="cellIs" dxfId="4510" priority="514" stopIfTrue="1" operator="lessThan">
      <formula>0</formula>
    </cfRule>
  </conditionalFormatting>
  <conditionalFormatting sqref="J40 J43 J46 J49 J52 J55 J58 J61 J64">
    <cfRule type="cellIs" dxfId="4509" priority="511" stopIfTrue="1" operator="lessThan">
      <formula>0</formula>
    </cfRule>
    <cfRule type="cellIs" dxfId="4508" priority="512" stopIfTrue="1" operator="greaterThan">
      <formula>0</formula>
    </cfRule>
  </conditionalFormatting>
  <conditionalFormatting sqref="J41 J44 J47 J50 J53 J56 J59 J62 J65">
    <cfRule type="cellIs" dxfId="4507" priority="505" stopIfTrue="1" operator="greaterThan">
      <formula>0.03</formula>
    </cfRule>
    <cfRule type="cellIs" dxfId="4506" priority="506" stopIfTrue="1" operator="lessThan">
      <formula>-0.03</formula>
    </cfRule>
    <cfRule type="cellIs" dxfId="4505" priority="508" stopIfTrue="1" operator="greaterThan">
      <formula>0</formula>
    </cfRule>
    <cfRule type="cellIs" dxfId="4504" priority="507" stopIfTrue="1" operator="lessThan">
      <formula>0</formula>
    </cfRule>
  </conditionalFormatting>
  <conditionalFormatting sqref="L39 L42 L45 L48 L51 L54 L57 L60 L63">
    <cfRule type="cellIs" dxfId="4503" priority="503" stopIfTrue="1" operator="greaterThan">
      <formula>0</formula>
    </cfRule>
    <cfRule type="cellIs" dxfId="4502" priority="504" stopIfTrue="1" operator="lessThan">
      <formula>0</formula>
    </cfRule>
  </conditionalFormatting>
  <conditionalFormatting sqref="L40 L43 L46 L49 L52 L55 L58 L61 L64">
    <cfRule type="cellIs" dxfId="4501" priority="501" stopIfTrue="1" operator="lessThan">
      <formula>0</formula>
    </cfRule>
    <cfRule type="cellIs" dxfId="4500" priority="502" stopIfTrue="1" operator="greaterThan">
      <formula>0</formula>
    </cfRule>
  </conditionalFormatting>
  <conditionalFormatting sqref="L41 L44 L47 L50 L53 L56 L59 L62 L65">
    <cfRule type="cellIs" dxfId="4499" priority="495" stopIfTrue="1" operator="greaterThan">
      <formula>0.03</formula>
    </cfRule>
    <cfRule type="cellIs" dxfId="4498" priority="496" stopIfTrue="1" operator="lessThan">
      <formula>-0.03</formula>
    </cfRule>
    <cfRule type="cellIs" dxfId="4497" priority="498" stopIfTrue="1" operator="greaterThan">
      <formula>0</formula>
    </cfRule>
    <cfRule type="cellIs" dxfId="4496" priority="497" stopIfTrue="1" operator="lessThan">
      <formula>0</formula>
    </cfRule>
  </conditionalFormatting>
  <conditionalFormatting sqref="N39:N40 N42:N43 N45:N46 N48:N49 N51:N52 N54:N55 N57:N58 N60:N61 N63:N64">
    <cfRule type="cellIs" dxfId="4495" priority="489" stopIfTrue="1" operator="greaterThan">
      <formula>0.03</formula>
    </cfRule>
    <cfRule type="cellIs" dxfId="4494" priority="490" stopIfTrue="1" operator="lessThan">
      <formula>-0.03</formula>
    </cfRule>
  </conditionalFormatting>
  <conditionalFormatting sqref="N39 N42 N45 N48 N51 N54 N57 N60 N63">
    <cfRule type="cellIs" dxfId="4493" priority="493" stopIfTrue="1" operator="greaterThan">
      <formula>0</formula>
    </cfRule>
    <cfRule type="cellIs" dxfId="4492" priority="494" stopIfTrue="1" operator="lessThan">
      <formula>0</formula>
    </cfRule>
  </conditionalFormatting>
  <conditionalFormatting sqref="N40 N43 N46 N49 N52 N55 N58 N61 N64">
    <cfRule type="cellIs" dxfId="4491" priority="491" stopIfTrue="1" operator="lessThan">
      <formula>0</formula>
    </cfRule>
    <cfRule type="cellIs" dxfId="4490" priority="492" stopIfTrue="1" operator="greaterThan">
      <formula>0</formula>
    </cfRule>
  </conditionalFormatting>
  <conditionalFormatting sqref="P39:P40 P42:P43 P45:P46 P48:P49 P51:P52 P54:P55 P57:P58 P60:P61 P63:P64">
    <cfRule type="cellIs" dxfId="4489" priority="479" stopIfTrue="1" operator="greaterThan">
      <formula>0.03</formula>
    </cfRule>
    <cfRule type="cellIs" dxfId="4488" priority="480" stopIfTrue="1" operator="lessThan">
      <formula>-0.03</formula>
    </cfRule>
  </conditionalFormatting>
  <conditionalFormatting sqref="P39 P42 P45 P48 P51 P54 P57 P60 P63">
    <cfRule type="cellIs" dxfId="4487" priority="483" stopIfTrue="1" operator="greaterThan">
      <formula>0</formula>
    </cfRule>
    <cfRule type="cellIs" dxfId="4486" priority="484" stopIfTrue="1" operator="lessThan">
      <formula>0</formula>
    </cfRule>
  </conditionalFormatting>
  <conditionalFormatting sqref="P40 P43 P46 P49 P52 P55 P58 P61 P64">
    <cfRule type="cellIs" dxfId="4485" priority="481" stopIfTrue="1" operator="lessThan">
      <formula>0</formula>
    </cfRule>
    <cfRule type="cellIs" dxfId="4484" priority="482" stopIfTrue="1" operator="greaterThan">
      <formula>0</formula>
    </cfRule>
  </conditionalFormatting>
  <conditionalFormatting sqref="R39 R42 R45 R48 R51 R54 R57 R60 R63">
    <cfRule type="cellIs" dxfId="4483" priority="473" stopIfTrue="1" operator="greaterThan">
      <formula>0</formula>
    </cfRule>
    <cfRule type="cellIs" dxfId="4482" priority="474" stopIfTrue="1" operator="lessThan">
      <formula>0</formula>
    </cfRule>
  </conditionalFormatting>
  <conditionalFormatting sqref="R40 R43 R46 R49 R52 R55 R58 R61 R64">
    <cfRule type="cellIs" dxfId="4481" priority="471" stopIfTrue="1" operator="lessThan">
      <formula>0</formula>
    </cfRule>
    <cfRule type="cellIs" dxfId="4480" priority="472" stopIfTrue="1" operator="greaterThan">
      <formula>0</formula>
    </cfRule>
  </conditionalFormatting>
  <conditionalFormatting sqref="R41 R44 R47 R50 R53 R56 R59 R62 R65">
    <cfRule type="cellIs" dxfId="4479" priority="465" stopIfTrue="1" operator="greaterThan">
      <formula>0.03</formula>
    </cfRule>
    <cfRule type="cellIs" dxfId="4478" priority="466" stopIfTrue="1" operator="lessThan">
      <formula>-0.03</formula>
    </cfRule>
    <cfRule type="cellIs" dxfId="4477" priority="468" stopIfTrue="1" operator="greaterThan">
      <formula>0</formula>
    </cfRule>
    <cfRule type="cellIs" dxfId="4476" priority="467" stopIfTrue="1" operator="lessThan">
      <formula>0</formula>
    </cfRule>
  </conditionalFormatting>
  <conditionalFormatting sqref="X39 X42 X45 X48 X51 X54 X57 X60 X63">
    <cfRule type="cellIs" dxfId="4475" priority="463" stopIfTrue="1" operator="greaterThan">
      <formula>0</formula>
    </cfRule>
    <cfRule type="cellIs" dxfId="4474" priority="464" stopIfTrue="1" operator="lessThan">
      <formula>0</formula>
    </cfRule>
  </conditionalFormatting>
  <conditionalFormatting sqref="X40 X43 X46 X49 X52 X55 X58 X61 X64">
    <cfRule type="cellIs" dxfId="4473" priority="461" stopIfTrue="1" operator="lessThan">
      <formula>0</formula>
    </cfRule>
    <cfRule type="cellIs" dxfId="4472" priority="462" stopIfTrue="1" operator="greaterThan">
      <formula>0</formula>
    </cfRule>
  </conditionalFormatting>
  <conditionalFormatting sqref="X41 X44 X47 X50 X53 X56 X59 X62 X65">
    <cfRule type="cellIs" dxfId="4471" priority="455" stopIfTrue="1" operator="greaterThan">
      <formula>0.03</formula>
    </cfRule>
    <cfRule type="cellIs" dxfId="4470" priority="456" stopIfTrue="1" operator="lessThan">
      <formula>-0.03</formula>
    </cfRule>
    <cfRule type="cellIs" dxfId="4469" priority="458" stopIfTrue="1" operator="greaterThan">
      <formula>0</formula>
    </cfRule>
    <cfRule type="cellIs" dxfId="4468" priority="457" stopIfTrue="1" operator="lessThan">
      <formula>0</formula>
    </cfRule>
  </conditionalFormatting>
  <conditionalFormatting sqref="Z39 Z42 Z45 Z48 Z51 Z54 Z57 Z60 Z63">
    <cfRule type="cellIs" dxfId="4467" priority="453" stopIfTrue="1" operator="greaterThan">
      <formula>0</formula>
    </cfRule>
    <cfRule type="cellIs" dxfId="4466" priority="454" stopIfTrue="1" operator="lessThan">
      <formula>0</formula>
    </cfRule>
  </conditionalFormatting>
  <conditionalFormatting sqref="Z40 Z43 Z46 Z49 Z52 Z55 Z58 Z61 Z64">
    <cfRule type="cellIs" dxfId="4465" priority="451" stopIfTrue="1" operator="lessThan">
      <formula>0</formula>
    </cfRule>
    <cfRule type="cellIs" dxfId="4464" priority="452" stopIfTrue="1" operator="greaterThan">
      <formula>0</formula>
    </cfRule>
  </conditionalFormatting>
  <conditionalFormatting sqref="G5">
    <cfRule type="cellIs" dxfId="4463" priority="441" stopIfTrue="1" operator="greaterThan">
      <formula>0.03</formula>
    </cfRule>
    <cfRule type="cellIs" dxfId="4462" priority="442" stopIfTrue="1" operator="lessThan">
      <formula>-0.03</formula>
    </cfRule>
    <cfRule type="cellIs" dxfId="4461" priority="444" stopIfTrue="1" operator="greaterThan">
      <formula>0</formula>
    </cfRule>
    <cfRule type="cellIs" dxfId="4460" priority="443" stopIfTrue="1" operator="lessThan">
      <formula>0</formula>
    </cfRule>
  </conditionalFormatting>
  <conditionalFormatting sqref="L228 L231 L234 L237 L240 L243 L246 L249 L252">
    <cfRule type="cellIs" dxfId="4459" priority="305" stopIfTrue="1" operator="greaterThan">
      <formula>0.03</formula>
    </cfRule>
    <cfRule type="cellIs" dxfId="4458" priority="306" stopIfTrue="1" operator="lessThan">
      <formula>-0.03</formula>
    </cfRule>
    <cfRule type="cellIs" dxfId="4457" priority="308" stopIfTrue="1" operator="greaterThan">
      <formula>0</formula>
    </cfRule>
    <cfRule type="cellIs" dxfId="4456" priority="307" stopIfTrue="1" operator="lessThan">
      <formula>0</formula>
    </cfRule>
  </conditionalFormatting>
  <conditionalFormatting sqref="H5 H8 H11 H14 H17 H20 H23 H26 H29">
    <cfRule type="cellIs" dxfId="4455" priority="429" stopIfTrue="1" operator="greaterThan">
      <formula>0.03</formula>
    </cfRule>
    <cfRule type="cellIs" dxfId="4454" priority="430" stopIfTrue="1" operator="lessThan">
      <formula>-0.03</formula>
    </cfRule>
    <cfRule type="cellIs" dxfId="4453" priority="432" stopIfTrue="1" operator="greaterThan">
      <formula>0</formula>
    </cfRule>
    <cfRule type="cellIs" dxfId="4452" priority="431" stopIfTrue="1" operator="lessThan">
      <formula>0</formula>
    </cfRule>
  </conditionalFormatting>
  <conditionalFormatting sqref="I39 I42 I45 I48 I51 I54 I57 I60 I63">
    <cfRule type="cellIs" dxfId="4451" priority="417" stopIfTrue="1" operator="greaterThan">
      <formula>0.03</formula>
    </cfRule>
    <cfRule type="cellIs" dxfId="4450" priority="418" stopIfTrue="1" operator="lessThan">
      <formula>-0.03</formula>
    </cfRule>
    <cfRule type="cellIs" dxfId="4449" priority="420" stopIfTrue="1" operator="greaterThan">
      <formula>0</formula>
    </cfRule>
    <cfRule type="cellIs" dxfId="4448" priority="419" stopIfTrue="1" operator="lessThan">
      <formula>0</formula>
    </cfRule>
  </conditionalFormatting>
  <conditionalFormatting sqref="O39 O42 O45 O48 O51 O54 O57 O60 O63">
    <cfRule type="cellIs" dxfId="4447" priority="405" stopIfTrue="1" operator="greaterThan">
      <formula>0.03</formula>
    </cfRule>
    <cfRule type="cellIs" dxfId="4446" priority="406" stopIfTrue="1" operator="lessThan">
      <formula>-0.03</formula>
    </cfRule>
    <cfRule type="cellIs" dxfId="4445" priority="408" stopIfTrue="1" operator="greaterThan">
      <formula>0</formula>
    </cfRule>
    <cfRule type="cellIs" dxfId="4444" priority="407" stopIfTrue="1" operator="lessThan">
      <formula>0</formula>
    </cfRule>
  </conditionalFormatting>
  <conditionalFormatting sqref="Q39 Q42 Q45 Q48 Q51 Q54 Q57 Q60 Q63">
    <cfRule type="cellIs" dxfId="4443" priority="401" stopIfTrue="1" operator="greaterThan">
      <formula>0.03</formula>
    </cfRule>
    <cfRule type="cellIs" dxfId="4442" priority="402" stopIfTrue="1" operator="lessThan">
      <formula>-0.03</formula>
    </cfRule>
    <cfRule type="cellIs" dxfId="4441" priority="404" stopIfTrue="1" operator="greaterThan">
      <formula>0</formula>
    </cfRule>
    <cfRule type="cellIs" dxfId="4440" priority="403" stopIfTrue="1" operator="lessThan">
      <formula>0</formula>
    </cfRule>
  </conditionalFormatting>
  <conditionalFormatting sqref="S39:W39 S42:W42 S45:W45 S48:W48 S51:W51 S54:W54 S57:W57 S60:W60 S63:W63">
    <cfRule type="cellIs" dxfId="4439" priority="397" stopIfTrue="1" operator="greaterThan">
      <formula>0.03</formula>
    </cfRule>
    <cfRule type="cellIs" dxfId="4438" priority="398" stopIfTrue="1" operator="lessThan">
      <formula>-0.03</formula>
    </cfRule>
    <cfRule type="cellIs" dxfId="4437" priority="400" stopIfTrue="1" operator="greaterThan">
      <formula>0</formula>
    </cfRule>
    <cfRule type="cellIs" dxfId="4436" priority="399" stopIfTrue="1" operator="lessThan">
      <formula>0</formula>
    </cfRule>
  </conditionalFormatting>
  <conditionalFormatting sqref="AA39 AA42 AA45 AA48 AA51 AA54 AA57 AA60 AA63">
    <cfRule type="cellIs" dxfId="4435" priority="393" stopIfTrue="1" operator="greaterThan">
      <formula>0.03</formula>
    </cfRule>
    <cfRule type="cellIs" dxfId="4434" priority="394" stopIfTrue="1" operator="lessThan">
      <formula>-0.03</formula>
    </cfRule>
    <cfRule type="cellIs" dxfId="4433" priority="396" stopIfTrue="1" operator="greaterThan">
      <formula>0</formula>
    </cfRule>
    <cfRule type="cellIs" dxfId="4432" priority="395" stopIfTrue="1" operator="lessThan">
      <formula>0</formula>
    </cfRule>
  </conditionalFormatting>
  <conditionalFormatting sqref="P228 P231 P234 P237 P240 P243 P246 P249 P252">
    <cfRule type="cellIs" dxfId="4431" priority="297" stopIfTrue="1" operator="greaterThan">
      <formula>0.03</formula>
    </cfRule>
    <cfRule type="cellIs" dxfId="4430" priority="298" stopIfTrue="1" operator="lessThan">
      <formula>-0.03</formula>
    </cfRule>
    <cfRule type="cellIs" dxfId="4429" priority="300" stopIfTrue="1" operator="greaterThan">
      <formula>0</formula>
    </cfRule>
    <cfRule type="cellIs" dxfId="4428" priority="299" stopIfTrue="1" operator="lessThan">
      <formula>0</formula>
    </cfRule>
  </conditionalFormatting>
  <conditionalFormatting sqref="H88:J88 H91:J91 H94:J94 H97:J97 H100:J100 H103:J103 H106:J106 H109:J109 H112:J112">
    <cfRule type="cellIs" dxfId="4427" priority="389" stopIfTrue="1" operator="greaterThan">
      <formula>0.03</formula>
    </cfRule>
    <cfRule type="cellIs" dxfId="4426" priority="390" stopIfTrue="1" operator="lessThan">
      <formula>-0.03</formula>
    </cfRule>
    <cfRule type="cellIs" dxfId="4425" priority="392" stopIfTrue="1" operator="greaterThan">
      <formula>0</formula>
    </cfRule>
    <cfRule type="cellIs" dxfId="4424" priority="391" stopIfTrue="1" operator="lessThan">
      <formula>0</formula>
    </cfRule>
  </conditionalFormatting>
  <conditionalFormatting sqref="L88 L91 L94 L97 L100 L103 L106 L109 L112">
    <cfRule type="cellIs" dxfId="4423" priority="385" stopIfTrue="1" operator="greaterThan">
      <formula>0.03</formula>
    </cfRule>
    <cfRule type="cellIs" dxfId="4422" priority="386" stopIfTrue="1" operator="lessThan">
      <formula>-0.03</formula>
    </cfRule>
    <cfRule type="cellIs" dxfId="4421" priority="388" stopIfTrue="1" operator="greaterThan">
      <formula>0</formula>
    </cfRule>
    <cfRule type="cellIs" dxfId="4420" priority="387" stopIfTrue="1" operator="lessThan">
      <formula>0</formula>
    </cfRule>
  </conditionalFormatting>
  <conditionalFormatting sqref="N88 N91 N94 N97 N100 N103 N106 N109 N112">
    <cfRule type="cellIs" dxfId="4419" priority="381" stopIfTrue="1" operator="greaterThan">
      <formula>0.03</formula>
    </cfRule>
    <cfRule type="cellIs" dxfId="4418" priority="382" stopIfTrue="1" operator="lessThan">
      <formula>-0.03</formula>
    </cfRule>
    <cfRule type="cellIs" dxfId="4417" priority="384" stopIfTrue="1" operator="greaterThan">
      <formula>0</formula>
    </cfRule>
    <cfRule type="cellIs" dxfId="4416" priority="383" stopIfTrue="1" operator="lessThan">
      <formula>0</formula>
    </cfRule>
  </conditionalFormatting>
  <conditionalFormatting sqref="P88 P91 P94 P97 P100 P103 P106 P109 P112">
    <cfRule type="cellIs" dxfId="4415" priority="377" stopIfTrue="1" operator="greaterThan">
      <formula>0.03</formula>
    </cfRule>
    <cfRule type="cellIs" dxfId="4414" priority="378" stopIfTrue="1" operator="lessThan">
      <formula>-0.03</formula>
    </cfRule>
    <cfRule type="cellIs" dxfId="4413" priority="380" stopIfTrue="1" operator="greaterThan">
      <formula>0</formula>
    </cfRule>
    <cfRule type="cellIs" dxfId="4412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1" priority="373" stopIfTrue="1" operator="greaterThan">
      <formula>0.03</formula>
    </cfRule>
    <cfRule type="cellIs" dxfId="4410" priority="374" stopIfTrue="1" operator="lessThan">
      <formula>-0.03</formula>
    </cfRule>
    <cfRule type="cellIs" dxfId="4409" priority="376" stopIfTrue="1" operator="greaterThan">
      <formula>0</formula>
    </cfRule>
    <cfRule type="cellIs" dxfId="4408" priority="375" stopIfTrue="1" operator="lessThan">
      <formula>0</formula>
    </cfRule>
  </conditionalFormatting>
  <conditionalFormatting sqref="L116 L119 L122 L125 L128 L131 L134 L137 L140">
    <cfRule type="cellIs" dxfId="4407" priority="369" stopIfTrue="1" operator="greaterThan">
      <formula>0.03</formula>
    </cfRule>
    <cfRule type="cellIs" dxfId="4406" priority="370" stopIfTrue="1" operator="lessThan">
      <formula>-0.03</formula>
    </cfRule>
    <cfRule type="cellIs" dxfId="4405" priority="372" stopIfTrue="1" operator="greaterThan">
      <formula>0</formula>
    </cfRule>
    <cfRule type="cellIs" dxfId="4404" priority="371" stopIfTrue="1" operator="lessThan">
      <formula>0</formula>
    </cfRule>
  </conditionalFormatting>
  <conditionalFormatting sqref="N116 N119 N122 N125 N128 N131 N134 N137 N140">
    <cfRule type="cellIs" dxfId="4403" priority="365" stopIfTrue="1" operator="greaterThan">
      <formula>0.03</formula>
    </cfRule>
    <cfRule type="cellIs" dxfId="4402" priority="366" stopIfTrue="1" operator="lessThan">
      <formula>-0.03</formula>
    </cfRule>
    <cfRule type="cellIs" dxfId="4401" priority="368" stopIfTrue="1" operator="greaterThan">
      <formula>0</formula>
    </cfRule>
    <cfRule type="cellIs" dxfId="4400" priority="367" stopIfTrue="1" operator="lessThan">
      <formula>0</formula>
    </cfRule>
  </conditionalFormatting>
  <conditionalFormatting sqref="P119 P122 P125 P128 P131 P134 P137 P140">
    <cfRule type="cellIs" dxfId="4399" priority="361" stopIfTrue="1" operator="greaterThan">
      <formula>0.03</formula>
    </cfRule>
    <cfRule type="cellIs" dxfId="4398" priority="362" stopIfTrue="1" operator="lessThan">
      <formula>-0.03</formula>
    </cfRule>
    <cfRule type="cellIs" dxfId="4397" priority="364" stopIfTrue="1" operator="greaterThan">
      <formula>0</formula>
    </cfRule>
    <cfRule type="cellIs" dxfId="4396" priority="363" stopIfTrue="1" operator="lessThan">
      <formula>0</formula>
    </cfRule>
  </conditionalFormatting>
  <conditionalFormatting sqref="H144:J144 H147:J147 H150:J150 H153:J153 H156:J156 H159:J159 H162:J162 H165:J165 H168:J168">
    <cfRule type="cellIs" dxfId="4395" priority="357" stopIfTrue="1" operator="greaterThan">
      <formula>0.03</formula>
    </cfRule>
    <cfRule type="cellIs" dxfId="4394" priority="358" stopIfTrue="1" operator="lessThan">
      <formula>-0.03</formula>
    </cfRule>
    <cfRule type="cellIs" dxfId="4393" priority="360" stopIfTrue="1" operator="greaterThan">
      <formula>0</formula>
    </cfRule>
    <cfRule type="cellIs" dxfId="4392" priority="359" stopIfTrue="1" operator="lessThan">
      <formula>0</formula>
    </cfRule>
  </conditionalFormatting>
  <conditionalFormatting sqref="L144 L147 L150 L153 L156 L159 L162 L165 L168">
    <cfRule type="cellIs" dxfId="4391" priority="353" stopIfTrue="1" operator="greaterThan">
      <formula>0.03</formula>
    </cfRule>
    <cfRule type="cellIs" dxfId="4390" priority="354" stopIfTrue="1" operator="lessThan">
      <formula>-0.03</formula>
    </cfRule>
    <cfRule type="cellIs" dxfId="4389" priority="356" stopIfTrue="1" operator="greaterThan">
      <formula>0</formula>
    </cfRule>
    <cfRule type="cellIs" dxfId="4388" priority="355" stopIfTrue="1" operator="lessThan">
      <formula>0</formula>
    </cfRule>
  </conditionalFormatting>
  <conditionalFormatting sqref="N144 N147 N150 N153 N156 N159 N162 N165 N168">
    <cfRule type="cellIs" dxfId="4387" priority="349" stopIfTrue="1" operator="greaterThan">
      <formula>0.03</formula>
    </cfRule>
    <cfRule type="cellIs" dxfId="4386" priority="350" stopIfTrue="1" operator="lessThan">
      <formula>-0.03</formula>
    </cfRule>
    <cfRule type="cellIs" dxfId="4385" priority="352" stopIfTrue="1" operator="greaterThan">
      <formula>0</formula>
    </cfRule>
    <cfRule type="cellIs" dxfId="4384" priority="351" stopIfTrue="1" operator="lessThan">
      <formula>0</formula>
    </cfRule>
  </conditionalFormatting>
  <conditionalFormatting sqref="P144 P147 P150 P153 P156 P159 P162 P165 P168">
    <cfRule type="cellIs" dxfId="4383" priority="345" stopIfTrue="1" operator="greaterThan">
      <formula>0.03</formula>
    </cfRule>
    <cfRule type="cellIs" dxfId="4382" priority="346" stopIfTrue="1" operator="lessThan">
      <formula>-0.03</formula>
    </cfRule>
    <cfRule type="cellIs" dxfId="4381" priority="348" stopIfTrue="1" operator="greaterThan">
      <formula>0</formula>
    </cfRule>
    <cfRule type="cellIs" dxfId="4380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79" priority="341" stopIfTrue="1" operator="greaterThan">
      <formula>0.03</formula>
    </cfRule>
    <cfRule type="cellIs" dxfId="4378" priority="342" stopIfTrue="1" operator="lessThan">
      <formula>-0.03</formula>
    </cfRule>
    <cfRule type="cellIs" dxfId="4377" priority="344" stopIfTrue="1" operator="greaterThan">
      <formula>0</formula>
    </cfRule>
    <cfRule type="cellIs" dxfId="4376" priority="343" stopIfTrue="1" operator="lessThan">
      <formula>0</formula>
    </cfRule>
  </conditionalFormatting>
  <conditionalFormatting sqref="L172 L175 L178 L181 L184 L187 L190 L193 L196">
    <cfRule type="cellIs" dxfId="4375" priority="337" stopIfTrue="1" operator="greaterThan">
      <formula>0.03</formula>
    </cfRule>
    <cfRule type="cellIs" dxfId="4374" priority="338" stopIfTrue="1" operator="lessThan">
      <formula>-0.03</formula>
    </cfRule>
    <cfRule type="cellIs" dxfId="4373" priority="340" stopIfTrue="1" operator="greaterThan">
      <formula>0</formula>
    </cfRule>
    <cfRule type="cellIs" dxfId="4372" priority="339" stopIfTrue="1" operator="lessThan">
      <formula>0</formula>
    </cfRule>
  </conditionalFormatting>
  <conditionalFormatting sqref="N172 N175 N178 N181 N184 N187 N190 N193 N196">
    <cfRule type="cellIs" dxfId="4371" priority="333" stopIfTrue="1" operator="greaterThan">
      <formula>0.03</formula>
    </cfRule>
    <cfRule type="cellIs" dxfId="4370" priority="334" stopIfTrue="1" operator="lessThan">
      <formula>-0.03</formula>
    </cfRule>
    <cfRule type="cellIs" dxfId="4369" priority="336" stopIfTrue="1" operator="greaterThan">
      <formula>0</formula>
    </cfRule>
    <cfRule type="cellIs" dxfId="4368" priority="335" stopIfTrue="1" operator="lessThan">
      <formula>0</formula>
    </cfRule>
  </conditionalFormatting>
  <conditionalFormatting sqref="P172 P175 P178 P181 P184 P187 P190 P193 P196">
    <cfRule type="cellIs" dxfId="4367" priority="329" stopIfTrue="1" operator="greaterThan">
      <formula>0.03</formula>
    </cfRule>
    <cfRule type="cellIs" dxfId="4366" priority="330" stopIfTrue="1" operator="lessThan">
      <formula>-0.03</formula>
    </cfRule>
    <cfRule type="cellIs" dxfId="4365" priority="332" stopIfTrue="1" operator="greaterThan">
      <formula>0</formula>
    </cfRule>
    <cfRule type="cellIs" dxfId="4364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63" priority="325" stopIfTrue="1" operator="greaterThan">
      <formula>0.03</formula>
    </cfRule>
    <cfRule type="cellIs" dxfId="4362" priority="326" stopIfTrue="1" operator="lessThan">
      <formula>-0.03</formula>
    </cfRule>
    <cfRule type="cellIs" dxfId="4361" priority="328" stopIfTrue="1" operator="greaterThan">
      <formula>0</formula>
    </cfRule>
    <cfRule type="cellIs" dxfId="4360" priority="327" stopIfTrue="1" operator="lessThan">
      <formula>0</formula>
    </cfRule>
  </conditionalFormatting>
  <conditionalFormatting sqref="L200 L203 L206 L209 L212 L215 L218 L221 L224">
    <cfRule type="cellIs" dxfId="4359" priority="321" stopIfTrue="1" operator="greaterThan">
      <formula>0.03</formula>
    </cfRule>
    <cfRule type="cellIs" dxfId="4358" priority="322" stopIfTrue="1" operator="lessThan">
      <formula>-0.03</formula>
    </cfRule>
    <cfRule type="cellIs" dxfId="4357" priority="324" stopIfTrue="1" operator="greaterThan">
      <formula>0</formula>
    </cfRule>
    <cfRule type="cellIs" dxfId="4356" priority="323" stopIfTrue="1" operator="lessThan">
      <formula>0</formula>
    </cfRule>
  </conditionalFormatting>
  <conditionalFormatting sqref="H228:J228 H231:J231 H234:J234 H237:J237 H240:J240 H243:J243 H246:J246 H249:J249 H252:J252">
    <cfRule type="cellIs" dxfId="4355" priority="309" stopIfTrue="1" operator="greaterThan">
      <formula>0.03</formula>
    </cfRule>
    <cfRule type="cellIs" dxfId="4354" priority="310" stopIfTrue="1" operator="lessThan">
      <formula>-0.03</formula>
    </cfRule>
    <cfRule type="cellIs" dxfId="4353" priority="312" stopIfTrue="1" operator="greaterThan">
      <formula>0</formula>
    </cfRule>
    <cfRule type="cellIs" dxfId="4352" priority="311" stopIfTrue="1" operator="lessThan">
      <formula>0</formula>
    </cfRule>
  </conditionalFormatting>
  <conditionalFormatting sqref="N228 N231 N234 N237 N240 N243 N246 N249 N252">
    <cfRule type="cellIs" dxfId="4351" priority="301" stopIfTrue="1" operator="greaterThan">
      <formula>0.03</formula>
    </cfRule>
    <cfRule type="cellIs" dxfId="4350" priority="302" stopIfTrue="1" operator="lessThan">
      <formula>-0.03</formula>
    </cfRule>
    <cfRule type="cellIs" dxfId="4349" priority="304" stopIfTrue="1" operator="greaterThan">
      <formula>0</formula>
    </cfRule>
    <cfRule type="cellIs" dxfId="4348" priority="303" stopIfTrue="1" operator="lessThan">
      <formula>0</formula>
    </cfRule>
  </conditionalFormatting>
  <conditionalFormatting sqref="Q88:Q90">
    <cfRule type="cellIs" dxfId="4347" priority="293" stopIfTrue="1" operator="greaterThan">
      <formula>0.03</formula>
    </cfRule>
    <cfRule type="cellIs" dxfId="4346" priority="294" stopIfTrue="1" operator="lessThan">
      <formula>-0.03</formula>
    </cfRule>
    <cfRule type="cellIs" dxfId="4345" priority="295" stopIfTrue="1" operator="greaterThan">
      <formula>0</formula>
    </cfRule>
    <cfRule type="cellIs" dxfId="4344" priority="296" stopIfTrue="1" operator="lessThan">
      <formula>0</formula>
    </cfRule>
  </conditionalFormatting>
  <conditionalFormatting sqref="R88">
    <cfRule type="cellIs" dxfId="4343" priority="289" stopIfTrue="1" operator="greaterThan">
      <formula>0.03</formula>
    </cfRule>
    <cfRule type="cellIs" dxfId="4342" priority="290" stopIfTrue="1" operator="lessThan">
      <formula>-0.03</formula>
    </cfRule>
    <cfRule type="cellIs" dxfId="4341" priority="292" stopIfTrue="1" operator="greaterThan">
      <formula>0</formula>
    </cfRule>
    <cfRule type="cellIs" dxfId="4340" priority="291" stopIfTrue="1" operator="lessThan">
      <formula>0</formula>
    </cfRule>
  </conditionalFormatting>
  <conditionalFormatting sqref="Q91:Q93">
    <cfRule type="cellIs" dxfId="4339" priority="285" stopIfTrue="1" operator="greaterThan">
      <formula>0.03</formula>
    </cfRule>
    <cfRule type="cellIs" dxfId="4338" priority="286" stopIfTrue="1" operator="lessThan">
      <formula>-0.03</formula>
    </cfRule>
    <cfRule type="cellIs" dxfId="4337" priority="287" stopIfTrue="1" operator="greaterThan">
      <formula>0</formula>
    </cfRule>
    <cfRule type="cellIs" dxfId="4336" priority="288" stopIfTrue="1" operator="lessThan">
      <formula>0</formula>
    </cfRule>
  </conditionalFormatting>
  <conditionalFormatting sqref="R91">
    <cfRule type="cellIs" dxfId="4335" priority="281" stopIfTrue="1" operator="greaterThan">
      <formula>0.03</formula>
    </cfRule>
    <cfRule type="cellIs" dxfId="4334" priority="282" stopIfTrue="1" operator="lessThan">
      <formula>-0.03</formula>
    </cfRule>
    <cfRule type="cellIs" dxfId="4333" priority="284" stopIfTrue="1" operator="greaterThan">
      <formula>0</formula>
    </cfRule>
    <cfRule type="cellIs" dxfId="4332" priority="283" stopIfTrue="1" operator="lessThan">
      <formula>0</formula>
    </cfRule>
  </conditionalFormatting>
  <conditionalFormatting sqref="Q94:Q96">
    <cfRule type="cellIs" dxfId="4331" priority="277" stopIfTrue="1" operator="greaterThan">
      <formula>0.03</formula>
    </cfRule>
    <cfRule type="cellIs" dxfId="4330" priority="278" stopIfTrue="1" operator="lessThan">
      <formula>-0.03</formula>
    </cfRule>
    <cfRule type="cellIs" dxfId="4329" priority="279" stopIfTrue="1" operator="greaterThan">
      <formula>0</formula>
    </cfRule>
    <cfRule type="cellIs" dxfId="4328" priority="280" stopIfTrue="1" operator="lessThan">
      <formula>0</formula>
    </cfRule>
  </conditionalFormatting>
  <conditionalFormatting sqref="R94">
    <cfRule type="cellIs" dxfId="4327" priority="273" stopIfTrue="1" operator="greaterThan">
      <formula>0.03</formula>
    </cfRule>
    <cfRule type="cellIs" dxfId="4326" priority="274" stopIfTrue="1" operator="lessThan">
      <formula>-0.03</formula>
    </cfRule>
    <cfRule type="cellIs" dxfId="4325" priority="276" stopIfTrue="1" operator="greaterThan">
      <formula>0</formula>
    </cfRule>
    <cfRule type="cellIs" dxfId="4324" priority="275" stopIfTrue="1" operator="lessThan">
      <formula>0</formula>
    </cfRule>
  </conditionalFormatting>
  <conditionalFormatting sqref="Q97:Q99">
    <cfRule type="cellIs" dxfId="4323" priority="269" stopIfTrue="1" operator="greaterThan">
      <formula>0.03</formula>
    </cfRule>
    <cfRule type="cellIs" dxfId="4322" priority="270" stopIfTrue="1" operator="lessThan">
      <formula>-0.03</formula>
    </cfRule>
    <cfRule type="cellIs" dxfId="4321" priority="271" stopIfTrue="1" operator="greaterThan">
      <formula>0</formula>
    </cfRule>
    <cfRule type="cellIs" dxfId="4320" priority="272" stopIfTrue="1" operator="lessThan">
      <formula>0</formula>
    </cfRule>
  </conditionalFormatting>
  <conditionalFormatting sqref="R97">
    <cfRule type="cellIs" dxfId="4319" priority="265" stopIfTrue="1" operator="greaterThan">
      <formula>0.03</formula>
    </cfRule>
    <cfRule type="cellIs" dxfId="4318" priority="266" stopIfTrue="1" operator="lessThan">
      <formula>-0.03</formula>
    </cfRule>
    <cfRule type="cellIs" dxfId="4317" priority="268" stopIfTrue="1" operator="greaterThan">
      <formula>0</formula>
    </cfRule>
    <cfRule type="cellIs" dxfId="4316" priority="267" stopIfTrue="1" operator="lessThan">
      <formula>0</formula>
    </cfRule>
  </conditionalFormatting>
  <conditionalFormatting sqref="Q100:Q102">
    <cfRule type="cellIs" dxfId="4315" priority="261" stopIfTrue="1" operator="greaterThan">
      <formula>0.03</formula>
    </cfRule>
    <cfRule type="cellIs" dxfId="4314" priority="262" stopIfTrue="1" operator="lessThan">
      <formula>-0.03</formula>
    </cfRule>
    <cfRule type="cellIs" dxfId="4313" priority="263" stopIfTrue="1" operator="greaterThan">
      <formula>0</formula>
    </cfRule>
    <cfRule type="cellIs" dxfId="4312" priority="264" stopIfTrue="1" operator="lessThan">
      <formula>0</formula>
    </cfRule>
  </conditionalFormatting>
  <conditionalFormatting sqref="R100">
    <cfRule type="cellIs" dxfId="4311" priority="257" stopIfTrue="1" operator="greaterThan">
      <formula>0.03</formula>
    </cfRule>
    <cfRule type="cellIs" dxfId="4310" priority="258" stopIfTrue="1" operator="lessThan">
      <formula>-0.03</formula>
    </cfRule>
    <cfRule type="cellIs" dxfId="4309" priority="260" stopIfTrue="1" operator="greaterThan">
      <formula>0</formula>
    </cfRule>
    <cfRule type="cellIs" dxfId="4308" priority="259" stopIfTrue="1" operator="lessThan">
      <formula>0</formula>
    </cfRule>
  </conditionalFormatting>
  <conditionalFormatting sqref="Q103:Q105">
    <cfRule type="cellIs" dxfId="4307" priority="253" stopIfTrue="1" operator="greaterThan">
      <formula>0.03</formula>
    </cfRule>
    <cfRule type="cellIs" dxfId="4306" priority="254" stopIfTrue="1" operator="lessThan">
      <formula>-0.03</formula>
    </cfRule>
    <cfRule type="cellIs" dxfId="4305" priority="255" stopIfTrue="1" operator="greaterThan">
      <formula>0</formula>
    </cfRule>
    <cfRule type="cellIs" dxfId="4304" priority="256" stopIfTrue="1" operator="lessThan">
      <formula>0</formula>
    </cfRule>
  </conditionalFormatting>
  <conditionalFormatting sqref="R103">
    <cfRule type="cellIs" dxfId="4303" priority="249" stopIfTrue="1" operator="greaterThan">
      <formula>0.03</formula>
    </cfRule>
    <cfRule type="cellIs" dxfId="4302" priority="250" stopIfTrue="1" operator="lessThan">
      <formula>-0.03</formula>
    </cfRule>
    <cfRule type="cellIs" dxfId="4301" priority="252" stopIfTrue="1" operator="greaterThan">
      <formula>0</formula>
    </cfRule>
    <cfRule type="cellIs" dxfId="4300" priority="251" stopIfTrue="1" operator="lessThan">
      <formula>0</formula>
    </cfRule>
  </conditionalFormatting>
  <conditionalFormatting sqref="Q106:Q108">
    <cfRule type="cellIs" dxfId="4299" priority="245" stopIfTrue="1" operator="greaterThan">
      <formula>0.03</formula>
    </cfRule>
    <cfRule type="cellIs" dxfId="4298" priority="246" stopIfTrue="1" operator="lessThan">
      <formula>-0.03</formula>
    </cfRule>
    <cfRule type="cellIs" dxfId="4297" priority="247" stopIfTrue="1" operator="greaterThan">
      <formula>0</formula>
    </cfRule>
    <cfRule type="cellIs" dxfId="4296" priority="248" stopIfTrue="1" operator="lessThan">
      <formula>0</formula>
    </cfRule>
  </conditionalFormatting>
  <conditionalFormatting sqref="R106">
    <cfRule type="cellIs" dxfId="4295" priority="241" stopIfTrue="1" operator="greaterThan">
      <formula>0.03</formula>
    </cfRule>
    <cfRule type="cellIs" dxfId="4294" priority="242" stopIfTrue="1" operator="lessThan">
      <formula>-0.03</formula>
    </cfRule>
    <cfRule type="cellIs" dxfId="4293" priority="244" stopIfTrue="1" operator="greaterThan">
      <formula>0</formula>
    </cfRule>
    <cfRule type="cellIs" dxfId="4292" priority="243" stopIfTrue="1" operator="lessThan">
      <formula>0</formula>
    </cfRule>
  </conditionalFormatting>
  <conditionalFormatting sqref="Q109:Q111">
    <cfRule type="cellIs" dxfId="4291" priority="237" stopIfTrue="1" operator="greaterThan">
      <formula>0.03</formula>
    </cfRule>
    <cfRule type="cellIs" dxfId="4290" priority="238" stopIfTrue="1" operator="lessThan">
      <formula>-0.03</formula>
    </cfRule>
    <cfRule type="cellIs" dxfId="4289" priority="239" stopIfTrue="1" operator="greaterThan">
      <formula>0</formula>
    </cfRule>
    <cfRule type="cellIs" dxfId="4288" priority="240" stopIfTrue="1" operator="lessThan">
      <formula>0</formula>
    </cfRule>
  </conditionalFormatting>
  <conditionalFormatting sqref="R109">
    <cfRule type="cellIs" dxfId="4287" priority="233" stopIfTrue="1" operator="greaterThan">
      <formula>0.03</formula>
    </cfRule>
    <cfRule type="cellIs" dxfId="4286" priority="234" stopIfTrue="1" operator="lessThan">
      <formula>-0.03</formula>
    </cfRule>
    <cfRule type="cellIs" dxfId="4285" priority="236" stopIfTrue="1" operator="greaterThan">
      <formula>0</formula>
    </cfRule>
    <cfRule type="cellIs" dxfId="4284" priority="235" stopIfTrue="1" operator="lessThan">
      <formula>0</formula>
    </cfRule>
  </conditionalFormatting>
  <conditionalFormatting sqref="Q112:Q114">
    <cfRule type="cellIs" dxfId="4283" priority="221" stopIfTrue="1" operator="greaterThan">
      <formula>0.03</formula>
    </cfRule>
    <cfRule type="cellIs" dxfId="4282" priority="222" stopIfTrue="1" operator="lessThan">
      <formula>-0.03</formula>
    </cfRule>
    <cfRule type="cellIs" dxfId="4281" priority="223" stopIfTrue="1" operator="greaterThan">
      <formula>0</formula>
    </cfRule>
    <cfRule type="cellIs" dxfId="4280" priority="224" stopIfTrue="1" operator="lessThan">
      <formula>0</formula>
    </cfRule>
  </conditionalFormatting>
  <conditionalFormatting sqref="R112">
    <cfRule type="cellIs" dxfId="4279" priority="217" stopIfTrue="1" operator="greaterThan">
      <formula>0.03</formula>
    </cfRule>
    <cfRule type="cellIs" dxfId="4278" priority="218" stopIfTrue="1" operator="lessThan">
      <formula>-0.03</formula>
    </cfRule>
    <cfRule type="cellIs" dxfId="4277" priority="220" stopIfTrue="1" operator="greaterThan">
      <formula>0</formula>
    </cfRule>
    <cfRule type="cellIs" dxfId="4276" priority="219" stopIfTrue="1" operator="lessThan">
      <formula>0</formula>
    </cfRule>
  </conditionalFormatting>
  <conditionalFormatting sqref="Q140:Q142">
    <cfRule type="cellIs" dxfId="4275" priority="149" stopIfTrue="1" operator="greaterThan">
      <formula>0.03</formula>
    </cfRule>
    <cfRule type="cellIs" dxfId="4274" priority="150" stopIfTrue="1" operator="lessThan">
      <formula>-0.03</formula>
    </cfRule>
    <cfRule type="cellIs" dxfId="4273" priority="151" stopIfTrue="1" operator="greaterThan">
      <formula>0</formula>
    </cfRule>
    <cfRule type="cellIs" dxfId="4272" priority="152" stopIfTrue="1" operator="lessThan">
      <formula>0</formula>
    </cfRule>
  </conditionalFormatting>
  <conditionalFormatting sqref="R140">
    <cfRule type="cellIs" dxfId="4271" priority="145" stopIfTrue="1" operator="greaterThan">
      <formula>0.03</formula>
    </cfRule>
    <cfRule type="cellIs" dxfId="4270" priority="146" stopIfTrue="1" operator="lessThan">
      <formula>-0.03</formula>
    </cfRule>
    <cfRule type="cellIs" dxfId="4269" priority="148" stopIfTrue="1" operator="greaterThan">
      <formula>0</formula>
    </cfRule>
    <cfRule type="cellIs" dxfId="4268" priority="147" stopIfTrue="1" operator="lessThan">
      <formula>0</formula>
    </cfRule>
  </conditionalFormatting>
  <conditionalFormatting sqref="Q116:Q118">
    <cfRule type="cellIs" dxfId="4267" priority="141" stopIfTrue="1" operator="greaterThan">
      <formula>0.03</formula>
    </cfRule>
    <cfRule type="cellIs" dxfId="4266" priority="142" stopIfTrue="1" operator="lessThan">
      <formula>-0.03</formula>
    </cfRule>
    <cfRule type="cellIs" dxfId="4265" priority="143" stopIfTrue="1" operator="greaterThan">
      <formula>0</formula>
    </cfRule>
    <cfRule type="cellIs" dxfId="4264" priority="144" stopIfTrue="1" operator="lessThan">
      <formula>0</formula>
    </cfRule>
  </conditionalFormatting>
  <conditionalFormatting sqref="P116">
    <cfRule type="cellIs" dxfId="4263" priority="133" stopIfTrue="1" operator="greaterThan">
      <formula>0.03</formula>
    </cfRule>
    <cfRule type="cellIs" dxfId="4262" priority="134" stopIfTrue="1" operator="lessThan">
      <formula>-0.03</formula>
    </cfRule>
    <cfRule type="cellIs" dxfId="4261" priority="136" stopIfTrue="1" operator="greaterThan">
      <formula>0</formula>
    </cfRule>
    <cfRule type="cellIs" dxfId="4260" priority="135" stopIfTrue="1" operator="lessThan">
      <formula>0</formula>
    </cfRule>
  </conditionalFormatting>
  <conditionalFormatting sqref="R116">
    <cfRule type="cellIs" dxfId="4259" priority="129" stopIfTrue="1" operator="greaterThan">
      <formula>0.03</formula>
    </cfRule>
    <cfRule type="cellIs" dxfId="4258" priority="130" stopIfTrue="1" operator="lessThan">
      <formula>-0.03</formula>
    </cfRule>
    <cfRule type="cellIs" dxfId="4257" priority="132" stopIfTrue="1" operator="greaterThan">
      <formula>0</formula>
    </cfRule>
    <cfRule type="cellIs" dxfId="4256" priority="131" stopIfTrue="1" operator="lessThan">
      <formula>0</formula>
    </cfRule>
  </conditionalFormatting>
  <conditionalFormatting sqref="Q119:Q121">
    <cfRule type="cellIs" dxfId="4255" priority="125" stopIfTrue="1" operator="greaterThan">
      <formula>0.03</formula>
    </cfRule>
    <cfRule type="cellIs" dxfId="4254" priority="126" stopIfTrue="1" operator="lessThan">
      <formula>-0.03</formula>
    </cfRule>
    <cfRule type="cellIs" dxfId="4253" priority="127" stopIfTrue="1" operator="greaterThan">
      <formula>0</formula>
    </cfRule>
    <cfRule type="cellIs" dxfId="4252" priority="128" stopIfTrue="1" operator="lessThan">
      <formula>0</formula>
    </cfRule>
  </conditionalFormatting>
  <conditionalFormatting sqref="R119">
    <cfRule type="cellIs" dxfId="4251" priority="121" stopIfTrue="1" operator="greaterThan">
      <formula>0.03</formula>
    </cfRule>
    <cfRule type="cellIs" dxfId="4250" priority="122" stopIfTrue="1" operator="lessThan">
      <formula>-0.03</formula>
    </cfRule>
    <cfRule type="cellIs" dxfId="4249" priority="124" stopIfTrue="1" operator="greaterThan">
      <formula>0</formula>
    </cfRule>
    <cfRule type="cellIs" dxfId="4248" priority="123" stopIfTrue="1" operator="lessThan">
      <formula>0</formula>
    </cfRule>
  </conditionalFormatting>
  <conditionalFormatting sqref="Q122:Q124">
    <cfRule type="cellIs" dxfId="4247" priority="117" stopIfTrue="1" operator="greaterThan">
      <formula>0.03</formula>
    </cfRule>
    <cfRule type="cellIs" dxfId="4246" priority="118" stopIfTrue="1" operator="lessThan">
      <formula>-0.03</formula>
    </cfRule>
    <cfRule type="cellIs" dxfId="4245" priority="119" stopIfTrue="1" operator="greaterThan">
      <formula>0</formula>
    </cfRule>
    <cfRule type="cellIs" dxfId="4244" priority="120" stopIfTrue="1" operator="lessThan">
      <formula>0</formula>
    </cfRule>
  </conditionalFormatting>
  <conditionalFormatting sqref="R122">
    <cfRule type="cellIs" dxfId="4243" priority="113" stopIfTrue="1" operator="greaterThan">
      <formula>0.03</formula>
    </cfRule>
    <cfRule type="cellIs" dxfId="4242" priority="114" stopIfTrue="1" operator="lessThan">
      <formula>-0.03</formula>
    </cfRule>
    <cfRule type="cellIs" dxfId="4241" priority="116" stopIfTrue="1" operator="greaterThan">
      <formula>0</formula>
    </cfRule>
    <cfRule type="cellIs" dxfId="4240" priority="115" stopIfTrue="1" operator="lessThan">
      <formula>0</formula>
    </cfRule>
  </conditionalFormatting>
  <conditionalFormatting sqref="Q125:Q127">
    <cfRule type="cellIs" dxfId="4239" priority="109" stopIfTrue="1" operator="greaterThan">
      <formula>0.03</formula>
    </cfRule>
    <cfRule type="cellIs" dxfId="4238" priority="110" stopIfTrue="1" operator="lessThan">
      <formula>-0.03</formula>
    </cfRule>
    <cfRule type="cellIs" dxfId="4237" priority="111" stopIfTrue="1" operator="greaterThan">
      <formula>0</formula>
    </cfRule>
    <cfRule type="cellIs" dxfId="4236" priority="112" stopIfTrue="1" operator="lessThan">
      <formula>0</formula>
    </cfRule>
  </conditionalFormatting>
  <conditionalFormatting sqref="R125">
    <cfRule type="cellIs" dxfId="4235" priority="105" stopIfTrue="1" operator="greaterThan">
      <formula>0.03</formula>
    </cfRule>
    <cfRule type="cellIs" dxfId="4234" priority="106" stopIfTrue="1" operator="lessThan">
      <formula>-0.03</formula>
    </cfRule>
    <cfRule type="cellIs" dxfId="4233" priority="108" stopIfTrue="1" operator="greaterThan">
      <formula>0</formula>
    </cfRule>
    <cfRule type="cellIs" dxfId="4232" priority="107" stopIfTrue="1" operator="lessThan">
      <formula>0</formula>
    </cfRule>
  </conditionalFormatting>
  <conditionalFormatting sqref="Q128:Q130">
    <cfRule type="cellIs" dxfId="4231" priority="101" stopIfTrue="1" operator="greaterThan">
      <formula>0.03</formula>
    </cfRule>
    <cfRule type="cellIs" dxfId="4230" priority="102" stopIfTrue="1" operator="lessThan">
      <formula>-0.03</formula>
    </cfRule>
    <cfRule type="cellIs" dxfId="4229" priority="103" stopIfTrue="1" operator="greaterThan">
      <formula>0</formula>
    </cfRule>
    <cfRule type="cellIs" dxfId="4228" priority="104" stopIfTrue="1" operator="lessThan">
      <formula>0</formula>
    </cfRule>
  </conditionalFormatting>
  <conditionalFormatting sqref="R128">
    <cfRule type="cellIs" dxfId="4227" priority="97" stopIfTrue="1" operator="greaterThan">
      <formula>0.03</formula>
    </cfRule>
    <cfRule type="cellIs" dxfId="4226" priority="98" stopIfTrue="1" operator="lessThan">
      <formula>-0.03</formula>
    </cfRule>
    <cfRule type="cellIs" dxfId="4225" priority="100" stopIfTrue="1" operator="greaterThan">
      <formula>0</formula>
    </cfRule>
    <cfRule type="cellIs" dxfId="4224" priority="99" stopIfTrue="1" operator="lessThan">
      <formula>0</formula>
    </cfRule>
  </conditionalFormatting>
  <conditionalFormatting sqref="Q131:Q133">
    <cfRule type="cellIs" dxfId="4223" priority="93" stopIfTrue="1" operator="greaterThan">
      <formula>0.03</formula>
    </cfRule>
    <cfRule type="cellIs" dxfId="4222" priority="94" stopIfTrue="1" operator="lessThan">
      <formula>-0.03</formula>
    </cfRule>
    <cfRule type="cellIs" dxfId="4221" priority="95" stopIfTrue="1" operator="greaterThan">
      <formula>0</formula>
    </cfRule>
    <cfRule type="cellIs" dxfId="4220" priority="96" stopIfTrue="1" operator="lessThan">
      <formula>0</formula>
    </cfRule>
  </conditionalFormatting>
  <conditionalFormatting sqref="R131">
    <cfRule type="cellIs" dxfId="4219" priority="89" stopIfTrue="1" operator="greaterThan">
      <formula>0.03</formula>
    </cfRule>
    <cfRule type="cellIs" dxfId="4218" priority="90" stopIfTrue="1" operator="lessThan">
      <formula>-0.03</formula>
    </cfRule>
    <cfRule type="cellIs" dxfId="4217" priority="92" stopIfTrue="1" operator="greaterThan">
      <formula>0</formula>
    </cfRule>
    <cfRule type="cellIs" dxfId="4216" priority="91" stopIfTrue="1" operator="lessThan">
      <formula>0</formula>
    </cfRule>
  </conditionalFormatting>
  <conditionalFormatting sqref="Q134:Q136">
    <cfRule type="cellIs" dxfId="4215" priority="85" stopIfTrue="1" operator="greaterThan">
      <formula>0.03</formula>
    </cfRule>
    <cfRule type="cellIs" dxfId="4214" priority="86" stopIfTrue="1" operator="lessThan">
      <formula>-0.03</formula>
    </cfRule>
    <cfRule type="cellIs" dxfId="4213" priority="87" stopIfTrue="1" operator="greaterThan">
      <formula>0</formula>
    </cfRule>
    <cfRule type="cellIs" dxfId="4212" priority="88" stopIfTrue="1" operator="lessThan">
      <formula>0</formula>
    </cfRule>
  </conditionalFormatting>
  <conditionalFormatting sqref="R134">
    <cfRule type="cellIs" dxfId="4211" priority="81" stopIfTrue="1" operator="greaterThan">
      <formula>0.03</formula>
    </cfRule>
    <cfRule type="cellIs" dxfId="4210" priority="82" stopIfTrue="1" operator="lessThan">
      <formula>-0.03</formula>
    </cfRule>
    <cfRule type="cellIs" dxfId="4209" priority="84" stopIfTrue="1" operator="greaterThan">
      <formula>0</formula>
    </cfRule>
    <cfRule type="cellIs" dxfId="4208" priority="83" stopIfTrue="1" operator="lessThan">
      <formula>0</formula>
    </cfRule>
  </conditionalFormatting>
  <conditionalFormatting sqref="Q137:Q139">
    <cfRule type="cellIs" dxfId="4207" priority="77" stopIfTrue="1" operator="greaterThan">
      <formula>0.03</formula>
    </cfRule>
    <cfRule type="cellIs" dxfId="4206" priority="78" stopIfTrue="1" operator="lessThan">
      <formula>-0.03</formula>
    </cfRule>
    <cfRule type="cellIs" dxfId="4205" priority="79" stopIfTrue="1" operator="greaterThan">
      <formula>0</formula>
    </cfRule>
    <cfRule type="cellIs" dxfId="4204" priority="80" stopIfTrue="1" operator="lessThan">
      <formula>0</formula>
    </cfRule>
  </conditionalFormatting>
  <conditionalFormatting sqref="R137">
    <cfRule type="cellIs" dxfId="4203" priority="73" stopIfTrue="1" operator="greaterThan">
      <formula>0.03</formula>
    </cfRule>
    <cfRule type="cellIs" dxfId="4202" priority="74" stopIfTrue="1" operator="lessThan">
      <formula>-0.03</formula>
    </cfRule>
    <cfRule type="cellIs" dxfId="4201" priority="76" stopIfTrue="1" operator="greaterThan">
      <formula>0</formula>
    </cfRule>
    <cfRule type="cellIs" dxfId="4200" priority="75" stopIfTrue="1" operator="lessThan">
      <formula>0</formula>
    </cfRule>
  </conditionalFormatting>
  <conditionalFormatting sqref="Q168:Q170">
    <cfRule type="cellIs" dxfId="4199" priority="69" stopIfTrue="1" operator="greaterThan">
      <formula>0.03</formula>
    </cfRule>
    <cfRule type="cellIs" dxfId="4198" priority="70" stopIfTrue="1" operator="lessThan">
      <formula>-0.03</formula>
    </cfRule>
    <cfRule type="cellIs" dxfId="4197" priority="71" stopIfTrue="1" operator="greaterThan">
      <formula>0</formula>
    </cfRule>
    <cfRule type="cellIs" dxfId="4196" priority="72" stopIfTrue="1" operator="lessThan">
      <formula>0</formula>
    </cfRule>
  </conditionalFormatting>
  <conditionalFormatting sqref="R168">
    <cfRule type="cellIs" dxfId="4195" priority="65" stopIfTrue="1" operator="greaterThan">
      <formula>0.03</formula>
    </cfRule>
    <cfRule type="cellIs" dxfId="4194" priority="66" stopIfTrue="1" operator="lessThan">
      <formula>-0.03</formula>
    </cfRule>
    <cfRule type="cellIs" dxfId="4193" priority="68" stopIfTrue="1" operator="greaterThan">
      <formula>0</formula>
    </cfRule>
    <cfRule type="cellIs" dxfId="4192" priority="67" stopIfTrue="1" operator="lessThan">
      <formula>0</formula>
    </cfRule>
  </conditionalFormatting>
  <conditionalFormatting sqref="Q196:Q198">
    <cfRule type="cellIs" dxfId="4191" priority="61" stopIfTrue="1" operator="greaterThan">
      <formula>0.03</formula>
    </cfRule>
    <cfRule type="cellIs" dxfId="4190" priority="62" stopIfTrue="1" operator="lessThan">
      <formula>-0.03</formula>
    </cfRule>
    <cfRule type="cellIs" dxfId="4189" priority="63" stopIfTrue="1" operator="greaterThan">
      <formula>0</formula>
    </cfRule>
    <cfRule type="cellIs" dxfId="4188" priority="64" stopIfTrue="1" operator="lessThan">
      <formula>0</formula>
    </cfRule>
  </conditionalFormatting>
  <conditionalFormatting sqref="R196">
    <cfRule type="cellIs" dxfId="4187" priority="57" stopIfTrue="1" operator="greaterThan">
      <formula>0.03</formula>
    </cfRule>
    <cfRule type="cellIs" dxfId="4186" priority="58" stopIfTrue="1" operator="lessThan">
      <formula>-0.03</formula>
    </cfRule>
    <cfRule type="cellIs" dxfId="4185" priority="60" stopIfTrue="1" operator="greaterThan">
      <formula>0</formula>
    </cfRule>
    <cfRule type="cellIs" dxfId="4184" priority="59" stopIfTrue="1" operator="lessThan">
      <formula>0</formula>
    </cfRule>
  </conditionalFormatting>
  <conditionalFormatting sqref="Q224:Q226">
    <cfRule type="cellIs" dxfId="4183" priority="53" stopIfTrue="1" operator="greaterThan">
      <formula>0.03</formula>
    </cfRule>
    <cfRule type="cellIs" dxfId="4182" priority="54" stopIfTrue="1" operator="lessThan">
      <formula>-0.03</formula>
    </cfRule>
    <cfRule type="cellIs" dxfId="4181" priority="55" stopIfTrue="1" operator="greaterThan">
      <formula>0</formula>
    </cfRule>
    <cfRule type="cellIs" dxfId="4180" priority="56" stopIfTrue="1" operator="lessThan">
      <formula>0</formula>
    </cfRule>
  </conditionalFormatting>
  <conditionalFormatting sqref="R224">
    <cfRule type="cellIs" dxfId="4179" priority="49" stopIfTrue="1" operator="greaterThan">
      <formula>0.03</formula>
    </cfRule>
    <cfRule type="cellIs" dxfId="4178" priority="50" stopIfTrue="1" operator="lessThan">
      <formula>-0.03</formula>
    </cfRule>
    <cfRule type="cellIs" dxfId="4177" priority="52" stopIfTrue="1" operator="greaterThan">
      <formula>0</formula>
    </cfRule>
    <cfRule type="cellIs" dxfId="4176" priority="51" stopIfTrue="1" operator="lessThan">
      <formula>0</formula>
    </cfRule>
  </conditionalFormatting>
  <conditionalFormatting sqref="Q252:Q254">
    <cfRule type="cellIs" dxfId="4175" priority="45" stopIfTrue="1" operator="greaterThan">
      <formula>0.03</formula>
    </cfRule>
    <cfRule type="cellIs" dxfId="4174" priority="46" stopIfTrue="1" operator="lessThan">
      <formula>-0.03</formula>
    </cfRule>
    <cfRule type="cellIs" dxfId="4173" priority="47" stopIfTrue="1" operator="greaterThan">
      <formula>0</formula>
    </cfRule>
    <cfRule type="cellIs" dxfId="4172" priority="48" stopIfTrue="1" operator="lessThan">
      <formula>0</formula>
    </cfRule>
  </conditionalFormatting>
  <conditionalFormatting sqref="R252">
    <cfRule type="cellIs" dxfId="4171" priority="41" stopIfTrue="1" operator="greaterThan">
      <formula>0.03</formula>
    </cfRule>
    <cfRule type="cellIs" dxfId="4170" priority="42" stopIfTrue="1" operator="lessThan">
      <formula>-0.03</formula>
    </cfRule>
    <cfRule type="cellIs" dxfId="4169" priority="44" stopIfTrue="1" operator="greaterThan">
      <formula>0</formula>
    </cfRule>
    <cfRule type="cellIs" dxfId="4168" priority="43" stopIfTrue="1" operator="lessThan">
      <formula>0</formula>
    </cfRule>
  </conditionalFormatting>
  <conditionalFormatting sqref="Q144:Q167">
    <cfRule type="cellIs" dxfId="4167" priority="29" stopIfTrue="1" operator="greaterThan">
      <formula>0.03</formula>
    </cfRule>
    <cfRule type="cellIs" dxfId="4166" priority="30" stopIfTrue="1" operator="lessThan">
      <formula>-0.03</formula>
    </cfRule>
    <cfRule type="cellIs" dxfId="4165" priority="31" stopIfTrue="1" operator="greaterThan">
      <formula>0</formula>
    </cfRule>
    <cfRule type="cellIs" dxfId="4164" priority="32" stopIfTrue="1" operator="lessThan">
      <formula>0</formula>
    </cfRule>
  </conditionalFormatting>
  <conditionalFormatting sqref="R144 R147 R150 R153 R156 R159 R162 R165">
    <cfRule type="cellIs" dxfId="4163" priority="25" stopIfTrue="1" operator="greaterThan">
      <formula>0.03</formula>
    </cfRule>
    <cfRule type="cellIs" dxfId="4162" priority="26" stopIfTrue="1" operator="lessThan">
      <formula>-0.03</formula>
    </cfRule>
    <cfRule type="cellIs" dxfId="4161" priority="28" stopIfTrue="1" operator="greaterThan">
      <formula>0</formula>
    </cfRule>
    <cfRule type="cellIs" dxfId="4160" priority="27" stopIfTrue="1" operator="lessThan">
      <formula>0</formula>
    </cfRule>
  </conditionalFormatting>
  <conditionalFormatting sqref="Q172:Q195">
    <cfRule type="cellIs" dxfId="4159" priority="21" stopIfTrue="1" operator="greaterThan">
      <formula>0.03</formula>
    </cfRule>
    <cfRule type="cellIs" dxfId="4158" priority="22" stopIfTrue="1" operator="lessThan">
      <formula>-0.03</formula>
    </cfRule>
    <cfRule type="cellIs" dxfId="4157" priority="23" stopIfTrue="1" operator="greaterThan">
      <formula>0</formula>
    </cfRule>
    <cfRule type="cellIs" dxfId="4156" priority="24" stopIfTrue="1" operator="lessThan">
      <formula>0</formula>
    </cfRule>
  </conditionalFormatting>
  <conditionalFormatting sqref="R172 R175 R178 R181 R184 R187 R190 R193">
    <cfRule type="cellIs" dxfId="4155" priority="17" stopIfTrue="1" operator="greaterThan">
      <formula>0.03</formula>
    </cfRule>
    <cfRule type="cellIs" dxfId="4154" priority="18" stopIfTrue="1" operator="lessThan">
      <formula>-0.03</formula>
    </cfRule>
    <cfRule type="cellIs" dxfId="4153" priority="20" stopIfTrue="1" operator="greaterThan">
      <formula>0</formula>
    </cfRule>
    <cfRule type="cellIs" dxfId="4152" priority="19" stopIfTrue="1" operator="lessThan">
      <formula>0</formula>
    </cfRule>
  </conditionalFormatting>
  <conditionalFormatting sqref="Q200:Q223">
    <cfRule type="cellIs" dxfId="4151" priority="13" stopIfTrue="1" operator="greaterThan">
      <formula>0.03</formula>
    </cfRule>
    <cfRule type="cellIs" dxfId="4150" priority="14" stopIfTrue="1" operator="lessThan">
      <formula>-0.03</formula>
    </cfRule>
    <cfRule type="cellIs" dxfId="4149" priority="15" stopIfTrue="1" operator="greaterThan">
      <formula>0</formula>
    </cfRule>
    <cfRule type="cellIs" dxfId="4148" priority="16" stopIfTrue="1" operator="lessThan">
      <formula>0</formula>
    </cfRule>
  </conditionalFormatting>
  <conditionalFormatting sqref="R200 R203 R206 R209 R212 R215 R218 R221">
    <cfRule type="cellIs" dxfId="4147" priority="9" stopIfTrue="1" operator="greaterThan">
      <formula>0.03</formula>
    </cfRule>
    <cfRule type="cellIs" dxfId="4146" priority="10" stopIfTrue="1" operator="lessThan">
      <formula>-0.03</formula>
    </cfRule>
    <cfRule type="cellIs" dxfId="4145" priority="12" stopIfTrue="1" operator="greaterThan">
      <formula>0</formula>
    </cfRule>
    <cfRule type="cellIs" dxfId="4144" priority="11" stopIfTrue="1" operator="lessThan">
      <formula>0</formula>
    </cfRule>
  </conditionalFormatting>
  <conditionalFormatting sqref="Q228:Q251">
    <cfRule type="cellIs" dxfId="4143" priority="5" stopIfTrue="1" operator="greaterThan">
      <formula>0.03</formula>
    </cfRule>
    <cfRule type="cellIs" dxfId="4142" priority="6" stopIfTrue="1" operator="lessThan">
      <formula>-0.03</formula>
    </cfRule>
    <cfRule type="cellIs" dxfId="4141" priority="7" stopIfTrue="1" operator="greaterThan">
      <formula>0</formula>
    </cfRule>
    <cfRule type="cellIs" dxfId="4140" priority="8" stopIfTrue="1" operator="lessThan">
      <formula>0</formula>
    </cfRule>
  </conditionalFormatting>
  <conditionalFormatting sqref="R228 R231 R234 R237 R240 R243 R246 R249">
    <cfRule type="cellIs" dxfId="4139" priority="1" stopIfTrue="1" operator="greaterThan">
      <formula>0.03</formula>
    </cfRule>
    <cfRule type="cellIs" dxfId="4138" priority="2" stopIfTrue="1" operator="lessThan">
      <formula>-0.03</formula>
    </cfRule>
    <cfRule type="cellIs" dxfId="4137" priority="4" stopIfTrue="1" operator="greaterThan">
      <formula>0</formula>
    </cfRule>
    <cfRule type="cellIs" dxfId="4136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CQ156"/>
  <sheetViews>
    <sheetView topLeftCell="A2" workbookViewId="0">
      <selection activeCell="C47" sqref="C47:C52"/>
    </sheetView>
  </sheetViews>
  <sheetFormatPr baseColWidth="10" defaultColWidth="8.83203125" defaultRowHeight="16" x14ac:dyDescent="0.2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6" width="10.1640625" style="67" customWidth="1"/>
    <col min="47" max="47" width="13.83203125" style="67" bestFit="1" customWidth="1"/>
    <col min="48" max="61" width="10.1640625" style="67" customWidth="1"/>
  </cols>
  <sheetData>
    <row r="1" spans="1:95" ht="16.5" customHeight="1" x14ac:dyDescent="0.2">
      <c r="A1" t="s">
        <v>73</v>
      </c>
      <c r="AE1" s="67">
        <v>3</v>
      </c>
      <c r="AF1" s="67">
        <f t="shared" ref="AF1:AR1" si="0">AE1+1</f>
        <v>4</v>
      </c>
      <c r="AG1" s="67">
        <f t="shared" si="0"/>
        <v>5</v>
      </c>
      <c r="AH1" s="67">
        <f t="shared" si="0"/>
        <v>6</v>
      </c>
      <c r="AI1" s="67">
        <f t="shared" si="0"/>
        <v>7</v>
      </c>
      <c r="AJ1" s="67">
        <f t="shared" si="0"/>
        <v>8</v>
      </c>
      <c r="AK1" s="67">
        <f t="shared" si="0"/>
        <v>9</v>
      </c>
      <c r="AL1" s="67">
        <f t="shared" si="0"/>
        <v>10</v>
      </c>
      <c r="AM1" s="67">
        <f t="shared" si="0"/>
        <v>11</v>
      </c>
      <c r="AN1" s="67">
        <f t="shared" si="0"/>
        <v>12</v>
      </c>
      <c r="AO1" s="67">
        <f t="shared" si="0"/>
        <v>13</v>
      </c>
      <c r="AP1" s="67">
        <f t="shared" si="0"/>
        <v>14</v>
      </c>
      <c r="AQ1" s="67">
        <f t="shared" si="0"/>
        <v>15</v>
      </c>
      <c r="AR1" s="67">
        <f t="shared" si="0"/>
        <v>16</v>
      </c>
      <c r="AV1" s="67">
        <v>21</v>
      </c>
      <c r="AW1" s="67">
        <f t="shared" ref="AW1:BI1" si="1">AV1+1</f>
        <v>22</v>
      </c>
      <c r="AX1" s="67">
        <f t="shared" si="1"/>
        <v>23</v>
      </c>
      <c r="AY1" s="67">
        <f t="shared" si="1"/>
        <v>24</v>
      </c>
      <c r="AZ1" s="67">
        <f t="shared" si="1"/>
        <v>25</v>
      </c>
      <c r="BA1" s="67">
        <f t="shared" si="1"/>
        <v>26</v>
      </c>
      <c r="BB1" s="67">
        <f t="shared" si="1"/>
        <v>27</v>
      </c>
      <c r="BC1" s="67">
        <f t="shared" si="1"/>
        <v>28</v>
      </c>
      <c r="BD1" s="67">
        <f t="shared" si="1"/>
        <v>29</v>
      </c>
      <c r="BE1" s="67">
        <f t="shared" si="1"/>
        <v>30</v>
      </c>
      <c r="BF1" s="67">
        <f t="shared" si="1"/>
        <v>31</v>
      </c>
      <c r="BG1" s="67">
        <f t="shared" si="1"/>
        <v>32</v>
      </c>
      <c r="BH1" s="67">
        <f t="shared" si="1"/>
        <v>33</v>
      </c>
      <c r="BI1" s="67">
        <f t="shared" si="1"/>
        <v>34</v>
      </c>
      <c r="BM1">
        <v>90</v>
      </c>
      <c r="BN1" s="67">
        <f>BM1+2</f>
        <v>92</v>
      </c>
      <c r="BO1" s="67">
        <f t="shared" ref="BO1:BZ1" si="2">BN1+1</f>
        <v>93</v>
      </c>
      <c r="BP1" s="67">
        <f t="shared" si="2"/>
        <v>94</v>
      </c>
      <c r="BQ1" s="67">
        <f t="shared" si="2"/>
        <v>95</v>
      </c>
      <c r="BR1" s="67">
        <f t="shared" si="2"/>
        <v>96</v>
      </c>
      <c r="BS1" s="67">
        <f t="shared" si="2"/>
        <v>97</v>
      </c>
      <c r="BT1" s="67">
        <f t="shared" si="2"/>
        <v>98</v>
      </c>
      <c r="BU1" s="67">
        <f t="shared" si="2"/>
        <v>99</v>
      </c>
      <c r="BV1" s="67">
        <f t="shared" si="2"/>
        <v>100</v>
      </c>
      <c r="BW1" s="67">
        <f t="shared" si="2"/>
        <v>101</v>
      </c>
      <c r="BX1" s="67">
        <f t="shared" si="2"/>
        <v>102</v>
      </c>
      <c r="BY1" s="67">
        <f t="shared" si="2"/>
        <v>103</v>
      </c>
      <c r="BZ1" s="67">
        <f t="shared" si="2"/>
        <v>104</v>
      </c>
      <c r="CD1">
        <v>130</v>
      </c>
      <c r="CE1" s="67">
        <f>CD1+2</f>
        <v>132</v>
      </c>
      <c r="CF1" s="67">
        <f t="shared" ref="CF1:CQ1" si="3">CE1+1</f>
        <v>133</v>
      </c>
      <c r="CG1" s="67">
        <f t="shared" si="3"/>
        <v>134</v>
      </c>
      <c r="CH1" s="67">
        <f t="shared" si="3"/>
        <v>135</v>
      </c>
      <c r="CI1" s="67">
        <f t="shared" si="3"/>
        <v>136</v>
      </c>
      <c r="CJ1" s="67">
        <f t="shared" si="3"/>
        <v>137</v>
      </c>
      <c r="CK1" s="67">
        <f t="shared" si="3"/>
        <v>138</v>
      </c>
      <c r="CL1" s="67">
        <f t="shared" si="3"/>
        <v>139</v>
      </c>
      <c r="CM1" s="67">
        <f t="shared" si="3"/>
        <v>140</v>
      </c>
      <c r="CN1" s="67">
        <f t="shared" si="3"/>
        <v>141</v>
      </c>
      <c r="CO1" s="67">
        <f t="shared" si="3"/>
        <v>142</v>
      </c>
      <c r="CP1" s="67">
        <f t="shared" si="3"/>
        <v>143</v>
      </c>
      <c r="CQ1" s="67">
        <f t="shared" si="3"/>
        <v>144</v>
      </c>
    </row>
    <row r="2" spans="1:95" ht="16.5" customHeight="1" x14ac:dyDescent="0.2">
      <c r="AE2" s="68" t="s">
        <v>74</v>
      </c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 t="s">
        <v>75</v>
      </c>
      <c r="BM2" s="68" t="s">
        <v>76</v>
      </c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D2" s="68" t="s">
        <v>76</v>
      </c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</row>
    <row r="3" spans="1:95" ht="16.5" customHeight="1" x14ac:dyDescent="0.2">
      <c r="B3" s="232" t="s">
        <v>56</v>
      </c>
      <c r="C3" s="233"/>
      <c r="D3" s="233"/>
      <c r="E3" s="233"/>
      <c r="F3" s="233"/>
      <c r="AE3" s="69" t="s">
        <v>77</v>
      </c>
      <c r="AF3" s="238" t="s">
        <v>8</v>
      </c>
      <c r="AG3" s="239"/>
      <c r="AH3" s="240"/>
      <c r="AI3" s="70"/>
      <c r="AJ3" s="69" t="s">
        <v>25</v>
      </c>
      <c r="AK3" s="69" t="s">
        <v>26</v>
      </c>
      <c r="AL3" s="69" t="s">
        <v>27</v>
      </c>
      <c r="AM3" s="69" t="s">
        <v>28</v>
      </c>
      <c r="AN3" s="69" t="s">
        <v>78</v>
      </c>
      <c r="AO3" s="69" t="s">
        <v>79</v>
      </c>
      <c r="AP3" s="238" t="s">
        <v>9</v>
      </c>
      <c r="AQ3" s="239"/>
      <c r="AR3" s="240"/>
      <c r="AS3" s="79"/>
      <c r="AT3" s="79"/>
      <c r="AU3" s="71"/>
      <c r="AV3" s="69" t="s">
        <v>77</v>
      </c>
      <c r="AW3" s="238" t="s">
        <v>8</v>
      </c>
      <c r="AX3" s="239"/>
      <c r="AY3" s="240"/>
      <c r="AZ3" s="70"/>
      <c r="BA3" s="69" t="s">
        <v>25</v>
      </c>
      <c r="BB3" s="69" t="s">
        <v>26</v>
      </c>
      <c r="BC3" s="69" t="s">
        <v>27</v>
      </c>
      <c r="BD3" s="69" t="s">
        <v>28</v>
      </c>
      <c r="BE3" s="69" t="s">
        <v>78</v>
      </c>
      <c r="BF3" s="69" t="s">
        <v>79</v>
      </c>
      <c r="BG3" s="238" t="s">
        <v>9</v>
      </c>
      <c r="BH3" s="239"/>
      <c r="BI3" s="240"/>
      <c r="BM3" s="69" t="s">
        <v>77</v>
      </c>
      <c r="BN3" s="238" t="s">
        <v>8</v>
      </c>
      <c r="BO3" s="239"/>
      <c r="BP3" s="240"/>
      <c r="BQ3" s="70"/>
      <c r="BR3" s="69" t="s">
        <v>25</v>
      </c>
      <c r="BS3" s="69" t="s">
        <v>26</v>
      </c>
      <c r="BT3" s="69" t="s">
        <v>27</v>
      </c>
      <c r="BU3" s="69" t="s">
        <v>28</v>
      </c>
      <c r="BV3" s="69" t="s">
        <v>78</v>
      </c>
      <c r="BW3" s="69" t="s">
        <v>79</v>
      </c>
      <c r="BX3" s="238" t="s">
        <v>9</v>
      </c>
      <c r="BY3" s="239"/>
      <c r="BZ3" s="240"/>
      <c r="CD3" s="69" t="s">
        <v>77</v>
      </c>
      <c r="CE3" s="238" t="s">
        <v>8</v>
      </c>
      <c r="CF3" s="239"/>
      <c r="CG3" s="240"/>
      <c r="CH3" s="70"/>
      <c r="CI3" s="69" t="s">
        <v>25</v>
      </c>
      <c r="CJ3" s="69" t="s">
        <v>26</v>
      </c>
      <c r="CK3" s="69" t="s">
        <v>27</v>
      </c>
      <c r="CL3" s="69" t="s">
        <v>28</v>
      </c>
      <c r="CM3" s="69" t="s">
        <v>78</v>
      </c>
      <c r="CN3" s="69" t="s">
        <v>79</v>
      </c>
      <c r="CO3" s="238" t="s">
        <v>9</v>
      </c>
      <c r="CP3" s="239"/>
      <c r="CQ3" s="240"/>
    </row>
    <row r="4" spans="1:95" x14ac:dyDescent="0.2">
      <c r="AA4" s="78" t="str">
        <f>'Summary (Full)'!D72</f>
        <v>BoxingPractice</v>
      </c>
      <c r="AE4" s="69" t="s">
        <v>80</v>
      </c>
      <c r="AF4" s="69" t="s">
        <v>10</v>
      </c>
      <c r="AG4" s="69" t="s">
        <v>34</v>
      </c>
      <c r="AH4" s="69" t="s">
        <v>35</v>
      </c>
      <c r="AI4" s="69" t="s">
        <v>36</v>
      </c>
      <c r="AJ4" s="69" t="s">
        <v>10</v>
      </c>
      <c r="AK4" s="69" t="s">
        <v>10</v>
      </c>
      <c r="AL4" s="69" t="s">
        <v>10</v>
      </c>
      <c r="AM4" s="69" t="s">
        <v>10</v>
      </c>
      <c r="AN4" s="69" t="s">
        <v>10</v>
      </c>
      <c r="AO4" s="69" t="s">
        <v>10</v>
      </c>
      <c r="AP4" s="69" t="s">
        <v>10</v>
      </c>
      <c r="AQ4" s="69" t="s">
        <v>34</v>
      </c>
      <c r="AR4" s="69" t="s">
        <v>35</v>
      </c>
      <c r="AS4" s="79"/>
      <c r="AT4" s="79"/>
      <c r="AV4" s="69" t="s">
        <v>80</v>
      </c>
      <c r="AW4" s="69" t="s">
        <v>10</v>
      </c>
      <c r="AX4" s="69" t="s">
        <v>34</v>
      </c>
      <c r="AY4" s="69" t="s">
        <v>35</v>
      </c>
      <c r="AZ4" s="69" t="s">
        <v>36</v>
      </c>
      <c r="BA4" s="69" t="s">
        <v>10</v>
      </c>
      <c r="BB4" s="69" t="s">
        <v>10</v>
      </c>
      <c r="BC4" s="69" t="s">
        <v>10</v>
      </c>
      <c r="BD4" s="69" t="s">
        <v>10</v>
      </c>
      <c r="BE4" s="69" t="s">
        <v>10</v>
      </c>
      <c r="BF4" s="69" t="s">
        <v>10</v>
      </c>
      <c r="BG4" s="69" t="s">
        <v>10</v>
      </c>
      <c r="BH4" s="69" t="s">
        <v>34</v>
      </c>
      <c r="BI4" s="69" t="s">
        <v>35</v>
      </c>
      <c r="BM4" s="69" t="s">
        <v>80</v>
      </c>
      <c r="BN4" s="69" t="s">
        <v>10</v>
      </c>
      <c r="BO4" s="69" t="s">
        <v>34</v>
      </c>
      <c r="BP4" s="69" t="s">
        <v>35</v>
      </c>
      <c r="BQ4" s="69" t="s">
        <v>36</v>
      </c>
      <c r="BR4" s="69" t="s">
        <v>10</v>
      </c>
      <c r="BS4" s="69" t="s">
        <v>10</v>
      </c>
      <c r="BT4" s="69" t="s">
        <v>10</v>
      </c>
      <c r="BU4" s="69" t="s">
        <v>10</v>
      </c>
      <c r="BV4" s="69" t="s">
        <v>10</v>
      </c>
      <c r="BW4" s="69" t="s">
        <v>10</v>
      </c>
      <c r="BX4" s="69" t="s">
        <v>10</v>
      </c>
      <c r="BY4" s="69" t="s">
        <v>34</v>
      </c>
      <c r="BZ4" s="69" t="s">
        <v>35</v>
      </c>
      <c r="CD4" s="69" t="s">
        <v>80</v>
      </c>
      <c r="CE4" s="69" t="s">
        <v>10</v>
      </c>
      <c r="CF4" s="69" t="s">
        <v>34</v>
      </c>
      <c r="CG4" s="69" t="s">
        <v>35</v>
      </c>
      <c r="CH4" s="69" t="s">
        <v>36</v>
      </c>
      <c r="CI4" s="69" t="s">
        <v>10</v>
      </c>
      <c r="CJ4" s="69" t="s">
        <v>10</v>
      </c>
      <c r="CK4" s="69" t="s">
        <v>10</v>
      </c>
      <c r="CL4" s="69" t="s">
        <v>10</v>
      </c>
      <c r="CM4" s="69" t="s">
        <v>10</v>
      </c>
      <c r="CN4" s="69" t="s">
        <v>10</v>
      </c>
      <c r="CO4" s="69" t="s">
        <v>10</v>
      </c>
      <c r="CP4" s="69" t="s">
        <v>34</v>
      </c>
      <c r="CQ4" s="69" t="s">
        <v>35</v>
      </c>
    </row>
    <row r="5" spans="1:95" x14ac:dyDescent="0.2">
      <c r="AA5" s="78" t="str">
        <f>'Summary (Full)'!D73</f>
        <v>CrossWalk</v>
      </c>
      <c r="AB5" s="237" t="s">
        <v>81</v>
      </c>
      <c r="AC5" s="230" t="str">
        <f>CONCATENATE(AB5," Reference")</f>
        <v>3840x2160 Reference</v>
      </c>
      <c r="AD5">
        <v>5</v>
      </c>
      <c r="AE5" s="73">
        <f t="shared" ref="AE5:AR14" ca="1" si="4">INDIRECT("'"&amp;$B$3&amp;"'!"&amp;ADDRESS($AD5,AE$1))</f>
        <v>38304.73588</v>
      </c>
      <c r="AF5" s="73">
        <f t="shared" ca="1" si="4"/>
        <v>44.275812000000002</v>
      </c>
      <c r="AG5" s="73">
        <f t="shared" ca="1" si="4"/>
        <v>48.130699999999997</v>
      </c>
      <c r="AH5" s="73">
        <f t="shared" ca="1" si="4"/>
        <v>47.445625999999997</v>
      </c>
      <c r="AI5" s="73">
        <f t="shared" ca="1" si="4"/>
        <v>44.714855875000005</v>
      </c>
      <c r="AJ5" s="73">
        <f t="shared" ca="1" si="4"/>
        <v>27.670490999999998</v>
      </c>
      <c r="AK5" s="73">
        <f t="shared" ca="1" si="4"/>
        <v>22.031828999999998</v>
      </c>
      <c r="AL5" s="73">
        <f t="shared" ca="1" si="4"/>
        <v>99.976800999999995</v>
      </c>
      <c r="AM5" s="73">
        <f t="shared" ca="1" si="4"/>
        <v>99.971024</v>
      </c>
      <c r="AN5" s="73">
        <f t="shared" ca="1" si="4"/>
        <v>43.105611000000003</v>
      </c>
      <c r="AO5" s="73">
        <f t="shared" ca="1" si="4"/>
        <v>46.213802999999999</v>
      </c>
      <c r="AP5" s="73">
        <f t="shared" ca="1" si="4"/>
        <v>44.183745000000002</v>
      </c>
      <c r="AQ5" s="73">
        <f t="shared" ca="1" si="4"/>
        <v>48.000425999999997</v>
      </c>
      <c r="AR5" s="73">
        <f t="shared" ca="1" si="4"/>
        <v>47.301909000000002</v>
      </c>
      <c r="AU5" s="230" t="str">
        <f>CONCATENATE(AB5," Test")</f>
        <v>3840x2160 Test</v>
      </c>
      <c r="AV5" s="73">
        <f t="shared" ref="AV5:BI14" ca="1" si="5">INDIRECT("'"&amp;$B$3&amp;"'!"&amp;ADDRESS($AD5,AV$1))</f>
        <v>37335.331745000003</v>
      </c>
      <c r="AW5" s="73">
        <f t="shared" ca="1" si="5"/>
        <v>44.737223</v>
      </c>
      <c r="AX5" s="73">
        <f t="shared" ca="1" si="5"/>
        <v>48.592716000000003</v>
      </c>
      <c r="AY5" s="73">
        <f t="shared" ca="1" si="5"/>
        <v>47.908504999999998</v>
      </c>
      <c r="AZ5" s="73">
        <f t="shared" ca="1" si="5"/>
        <v>45.176396437500003</v>
      </c>
      <c r="BA5" s="73">
        <f t="shared" ca="1" si="5"/>
        <v>28.28304</v>
      </c>
      <c r="BB5" s="73">
        <f t="shared" ca="1" si="5"/>
        <v>22.462969999999999</v>
      </c>
      <c r="BC5" s="73">
        <f t="shared" ca="1" si="5"/>
        <v>99.976366999999996</v>
      </c>
      <c r="BD5" s="73">
        <f t="shared" ca="1" si="5"/>
        <v>99.971480999999997</v>
      </c>
      <c r="BE5" s="73">
        <f t="shared" ca="1" si="5"/>
        <v>43.655419000000002</v>
      </c>
      <c r="BF5" s="73">
        <f t="shared" ca="1" si="5"/>
        <v>46.605058999999997</v>
      </c>
      <c r="BG5" s="73">
        <f t="shared" ca="1" si="5"/>
        <v>44.658875000000002</v>
      </c>
      <c r="BH5" s="73">
        <f t="shared" ca="1" si="5"/>
        <v>48.449672999999997</v>
      </c>
      <c r="BI5" s="73">
        <f t="shared" ca="1" si="5"/>
        <v>47.757371999999997</v>
      </c>
      <c r="BM5" s="73">
        <f t="shared" ref="BM5:BZ5" ca="1" si="6">IF(INDIRECT("'"&amp;$B$3&amp;"'!"&amp;ADDRESS($AD5,BM$1)),INDIRECT("'"&amp;$B$3&amp;"'!"&amp;ADDRESS($AD5,BM$1)),"")</f>
        <v>44.731884000000001</v>
      </c>
      <c r="BN5" s="73">
        <f t="shared" ca="1" si="6"/>
        <v>22.323923000000001</v>
      </c>
      <c r="BO5" s="73">
        <f t="shared" ca="1" si="6"/>
        <v>27.409652999999999</v>
      </c>
      <c r="BP5" s="73">
        <f t="shared" ca="1" si="6"/>
        <v>24.780761999999999</v>
      </c>
      <c r="BQ5" s="73">
        <f t="shared" ca="1" si="6"/>
        <v>22.795333562499998</v>
      </c>
      <c r="BR5" s="73">
        <f t="shared" ca="1" si="6"/>
        <v>4.9914829999999997</v>
      </c>
      <c r="BS5" s="73">
        <f t="shared" ca="1" si="6"/>
        <v>5.5720840000000003</v>
      </c>
      <c r="BT5" s="73">
        <f t="shared" ca="1" si="6"/>
        <v>0.13341700000000001</v>
      </c>
      <c r="BU5" s="73">
        <f t="shared" ca="1" si="6"/>
        <v>0.13400699999999999</v>
      </c>
      <c r="BV5" s="73">
        <f t="shared" ca="1" si="6"/>
        <v>17.982793999999998</v>
      </c>
      <c r="BW5" s="73">
        <f t="shared" ca="1" si="6"/>
        <v>25.968747</v>
      </c>
      <c r="BX5" s="73">
        <f t="shared" ca="1" si="6"/>
        <v>22.250467</v>
      </c>
      <c r="BY5" s="73">
        <f t="shared" ca="1" si="6"/>
        <v>27.239823999999999</v>
      </c>
      <c r="BZ5" s="73">
        <f t="shared" ca="1" si="6"/>
        <v>24.500301</v>
      </c>
      <c r="CD5" s="73">
        <f t="shared" ref="CD5:CQ5" ca="1" si="7">IF(INDIRECT("'"&amp;$B$3&amp;"'!"&amp;ADDRESS($AD5,CD$1)),INDIRECT("'"&amp;$B$3&amp;"'!"&amp;ADDRESS($AD5,CD$1)),"")</f>
        <v>43.962806</v>
      </c>
      <c r="CE5" s="73">
        <f t="shared" ca="1" si="7"/>
        <v>22.901945000000001</v>
      </c>
      <c r="CF5" s="73">
        <f t="shared" ca="1" si="7"/>
        <v>27.794274000000001</v>
      </c>
      <c r="CG5" s="73">
        <f t="shared" ca="1" si="7"/>
        <v>25.349934999999999</v>
      </c>
      <c r="CH5" s="73">
        <f t="shared" ca="1" si="7"/>
        <v>23.360714937500003</v>
      </c>
      <c r="CI5" s="73">
        <f t="shared" ca="1" si="7"/>
        <v>5.3140070000000001</v>
      </c>
      <c r="CJ5" s="73">
        <f t="shared" ca="1" si="7"/>
        <v>5.871251</v>
      </c>
      <c r="CK5" s="73">
        <f t="shared" ca="1" si="7"/>
        <v>0.27016800000000002</v>
      </c>
      <c r="CL5" s="73">
        <f t="shared" ca="1" si="7"/>
        <v>0.26967400000000002</v>
      </c>
      <c r="CM5" s="73">
        <f t="shared" ca="1" si="7"/>
        <v>18.524934999999999</v>
      </c>
      <c r="CN5" s="73">
        <f t="shared" ca="1" si="7"/>
        <v>26.450758</v>
      </c>
      <c r="CO5" s="73">
        <f t="shared" ca="1" si="7"/>
        <v>22.835602999999999</v>
      </c>
      <c r="CP5" s="73">
        <f t="shared" ca="1" si="7"/>
        <v>27.665702</v>
      </c>
      <c r="CQ5" s="73">
        <f t="shared" ca="1" si="7"/>
        <v>25.093132000000001</v>
      </c>
    </row>
    <row r="6" spans="1:95" x14ac:dyDescent="0.2">
      <c r="AA6" s="78" t="str">
        <f>'Summary (Full)'!D74</f>
        <v>FoodMarket2</v>
      </c>
      <c r="AB6" s="235"/>
      <c r="AC6" s="231"/>
      <c r="AD6">
        <f>AD5+1</f>
        <v>6</v>
      </c>
      <c r="AE6" s="73">
        <f t="shared" ca="1" si="4"/>
        <v>17408.498577999999</v>
      </c>
      <c r="AF6" s="73">
        <f t="shared" ca="1" si="4"/>
        <v>41.030444000000003</v>
      </c>
      <c r="AG6" s="73">
        <f t="shared" ca="1" si="4"/>
        <v>45.220390999999999</v>
      </c>
      <c r="AH6" s="73">
        <f t="shared" ca="1" si="4"/>
        <v>44.364614000000003</v>
      </c>
      <c r="AI6" s="73">
        <f t="shared" ca="1" si="4"/>
        <v>41.500701312499999</v>
      </c>
      <c r="AJ6" s="73">
        <f t="shared" ca="1" si="4"/>
        <v>23.434940000000001</v>
      </c>
      <c r="AK6" s="73">
        <f t="shared" ca="1" si="4"/>
        <v>19.262530000000002</v>
      </c>
      <c r="AL6" s="73">
        <f t="shared" ca="1" si="4"/>
        <v>98.835673</v>
      </c>
      <c r="AM6" s="73">
        <f t="shared" ca="1" si="4"/>
        <v>97.782669999999996</v>
      </c>
      <c r="AN6" s="73">
        <f t="shared" ca="1" si="4"/>
        <v>39.167290000000001</v>
      </c>
      <c r="AO6" s="73">
        <f t="shared" ca="1" si="4"/>
        <v>43.4923</v>
      </c>
      <c r="AP6" s="73">
        <f t="shared" ca="1" si="4"/>
        <v>40.904646</v>
      </c>
      <c r="AQ6" s="73">
        <f t="shared" ca="1" si="4"/>
        <v>45.140247000000002</v>
      </c>
      <c r="AR6" s="73">
        <f t="shared" ca="1" si="4"/>
        <v>44.253332</v>
      </c>
      <c r="AU6" s="231"/>
      <c r="AV6" s="73">
        <f t="shared" ca="1" si="5"/>
        <v>16169.389995</v>
      </c>
      <c r="AW6" s="73">
        <f t="shared" ca="1" si="5"/>
        <v>41.536588999999999</v>
      </c>
      <c r="AX6" s="73">
        <f t="shared" ca="1" si="5"/>
        <v>45.796388</v>
      </c>
      <c r="AY6" s="73">
        <f t="shared" ca="1" si="5"/>
        <v>44.955848000000003</v>
      </c>
      <c r="AZ6" s="73">
        <f t="shared" ca="1" si="5"/>
        <v>42.016530125000003</v>
      </c>
      <c r="BA6" s="73">
        <f t="shared" ca="1" si="5"/>
        <v>24.002538999999999</v>
      </c>
      <c r="BB6" s="73">
        <f t="shared" ca="1" si="5"/>
        <v>19.709392999999999</v>
      </c>
      <c r="BC6" s="73">
        <f t="shared" ca="1" si="5"/>
        <v>99.330065000000005</v>
      </c>
      <c r="BD6" s="73">
        <f t="shared" ca="1" si="5"/>
        <v>98.558122999999995</v>
      </c>
      <c r="BE6" s="73">
        <f t="shared" ca="1" si="5"/>
        <v>39.828743000000003</v>
      </c>
      <c r="BF6" s="73">
        <f t="shared" ca="1" si="5"/>
        <v>44.01491</v>
      </c>
      <c r="BG6" s="73">
        <f t="shared" ca="1" si="5"/>
        <v>41.433633999999998</v>
      </c>
      <c r="BH6" s="73">
        <f t="shared" ca="1" si="5"/>
        <v>45.723961000000003</v>
      </c>
      <c r="BI6" s="73">
        <f t="shared" ca="1" si="5"/>
        <v>44.857028999999997</v>
      </c>
      <c r="BM6" s="73">
        <f t="shared" ref="BM6:BM37" ca="1" si="8">IF(INDIRECT("'"&amp;$B$3&amp;"'!"&amp;ADDRESS($AD6,BM$1)),INDIRECT("'"&amp;$B$3&amp;"'!"&amp;ADDRESS($AD6,BM$1)),BM5)</f>
        <v>51.351891835102705</v>
      </c>
      <c r="BN6" s="73">
        <f t="shared" ref="BN6:BN37" ca="1" si="9">IF(INDIRECT("'"&amp;$B$3&amp;"'!"&amp;ADDRESS($AD6,BN$1)),INDIRECT("'"&amp;$B$3&amp;"'!"&amp;ADDRESS($AD6,BN$1)),BN5)</f>
        <v>22.609149250000002</v>
      </c>
      <c r="BO6" s="73">
        <f t="shared" ref="BO6:BO37" ca="1" si="10">IF(INDIRECT("'"&amp;$B$3&amp;"'!"&amp;ADDRESS($AD6,BO$1)),INDIRECT("'"&amp;$B$3&amp;"'!"&amp;ADDRESS($AD6,BO$1)),BO5)</f>
        <v>27.664658749999997</v>
      </c>
      <c r="BP6" s="73">
        <f t="shared" ref="BP6:BP37" ca="1" si="11">IF(INDIRECT("'"&amp;$B$3&amp;"'!"&amp;ADDRESS($AD6,BP$1)),INDIRECT("'"&amp;$B$3&amp;"'!"&amp;ADDRESS($AD6,BP$1)),BP5)</f>
        <v>25.042553124999998</v>
      </c>
      <c r="BQ6" s="73">
        <f t="shared" ref="BQ6:BQ37" ca="1" si="12">IF(INDIRECT("'"&amp;$B$3&amp;"'!"&amp;ADDRESS($AD6,BQ$1)),INDIRECT("'"&amp;$B$3&amp;"'!"&amp;ADDRESS($AD6,BQ$1)),BQ5)</f>
        <v>23.077206335937497</v>
      </c>
      <c r="BR6" s="73">
        <f t="shared" ref="BR6:BR37" ca="1" si="13">IF(INDIRECT("'"&amp;$B$3&amp;"'!"&amp;ADDRESS($AD6,BR$1)),INDIRECT("'"&amp;$B$3&amp;"'!"&amp;ADDRESS($AD6,BR$1)),BR5)</f>
        <v>5.1750576249999991</v>
      </c>
      <c r="BS6" s="73">
        <f t="shared" ref="BS6:BS37" ca="1" si="14">IF(INDIRECT("'"&amp;$B$3&amp;"'!"&amp;ADDRESS($AD6,BS$1)),INDIRECT("'"&amp;$B$3&amp;"'!"&amp;ADDRESS($AD6,BS$1)),BS5)</f>
        <v>5.7266762500000006</v>
      </c>
      <c r="BT6" s="73">
        <f t="shared" ref="BT6:BT37" ca="1" si="15">IF(INDIRECT("'"&amp;$B$3&amp;"'!"&amp;ADDRESS($AD6,BT$1)),INDIRECT("'"&amp;$B$3&amp;"'!"&amp;ADDRESS($AD6,BT$1)),BT5)</f>
        <v>0.24990924999999997</v>
      </c>
      <c r="BU6" s="73">
        <f t="shared" ref="BU6:BU37" ca="1" si="16">IF(INDIRECT("'"&amp;$B$3&amp;"'!"&amp;ADDRESS($AD6,BU$1)),INDIRECT("'"&amp;$B$3&amp;"'!"&amp;ADDRESS($AD6,BU$1)),BU5)</f>
        <v>0.24778800000000001</v>
      </c>
      <c r="BV6" s="73">
        <f t="shared" ref="BV6:BV37" ca="1" si="17">IF(INDIRECT("'"&amp;$B$3&amp;"'!"&amp;ADDRESS($AD6,BV$1)),INDIRECT("'"&amp;$B$3&amp;"'!"&amp;ADDRESS($AD6,BV$1)),BV5)</f>
        <v>18.247564124999997</v>
      </c>
      <c r="BW6" s="73">
        <f t="shared" ref="BW6:BW37" ca="1" si="18">IF(INDIRECT("'"&amp;$B$3&amp;"'!"&amp;ADDRESS($AD6,BW$1)),INDIRECT("'"&amp;$B$3&amp;"'!"&amp;ADDRESS($AD6,BW$1)),BW5)</f>
        <v>26.273854750000002</v>
      </c>
      <c r="BX6" s="73">
        <f t="shared" ref="BX6:BX37" ca="1" si="19">IF(INDIRECT("'"&amp;$B$3&amp;"'!"&amp;ADDRESS($AD6,BX$1)),INDIRECT("'"&amp;$B$3&amp;"'!"&amp;ADDRESS($AD6,BX$1)),BX5)</f>
        <v>22.533508874999999</v>
      </c>
      <c r="BY6" s="73">
        <f t="shared" ref="BY6:BY37" ca="1" si="20">IF(INDIRECT("'"&amp;$B$3&amp;"'!"&amp;ADDRESS($AD6,BY$1)),INDIRECT("'"&amp;$B$3&amp;"'!"&amp;ADDRESS($AD6,BY$1)),BY5)</f>
        <v>27.498479124999999</v>
      </c>
      <c r="BZ6" s="73">
        <f t="shared" ref="BZ6:BZ37" ca="1" si="21">IF(INDIRECT("'"&amp;$B$3&amp;"'!"&amp;ADDRESS($AD6,BZ$1)),INDIRECT("'"&amp;$B$3&amp;"'!"&amp;ADDRESS($AD6,BZ$1)),BZ5)</f>
        <v>24.764697625</v>
      </c>
      <c r="CD6" s="73">
        <f t="shared" ref="CD6:CD37" ca="1" si="22">IF(INDIRECT("'"&amp;$B$3&amp;"'!"&amp;ADDRESS($AD6,CD$1)),INDIRECT("'"&amp;$B$3&amp;"'!"&amp;ADDRESS($AD6,CD$1)),CD5)</f>
        <v>50.567972034941199</v>
      </c>
      <c r="CE6" s="73">
        <f t="shared" ref="CE6:CE37" ca="1" si="23">IF(INDIRECT("'"&amp;$B$3&amp;"'!"&amp;ADDRESS($AD6,CE$1)),INDIRECT("'"&amp;$B$3&amp;"'!"&amp;ADDRESS($AD6,CE$1)),CE5)</f>
        <v>23.211004000000003</v>
      </c>
      <c r="CF6" s="73">
        <f t="shared" ref="CF6:CF37" ca="1" si="24">IF(INDIRECT("'"&amp;$B$3&amp;"'!"&amp;ADDRESS($AD6,CF$1)),INDIRECT("'"&amp;$B$3&amp;"'!"&amp;ADDRESS($AD6,CF$1)),CF5)</f>
        <v>28.063184625000002</v>
      </c>
      <c r="CG6" s="73">
        <f t="shared" ref="CG6:CG37" ca="1" si="25">IF(INDIRECT("'"&amp;$B$3&amp;"'!"&amp;ADDRESS($AD6,CG$1)),INDIRECT("'"&amp;$B$3&amp;"'!"&amp;ADDRESS($AD6,CG$1)),CG5)</f>
        <v>25.636793375</v>
      </c>
      <c r="CH6" s="73">
        <f t="shared" ref="CH6:CH37" ca="1" si="26">IF(INDIRECT("'"&amp;$B$3&amp;"'!"&amp;ADDRESS($AD6,CH$1)),INDIRECT("'"&amp;$B$3&amp;"'!"&amp;ADDRESS($AD6,CH$1)),CH5)</f>
        <v>23.665877125000002</v>
      </c>
      <c r="CI6" s="73">
        <f t="shared" ref="CI6:CI37" ca="1" si="27">IF(INDIRECT("'"&amp;$B$3&amp;"'!"&amp;ADDRESS($AD6,CI$1)),INDIRECT("'"&amp;$B$3&amp;"'!"&amp;ADDRESS($AD6,CI$1)),CI5)</f>
        <v>5.5243085000000001</v>
      </c>
      <c r="CJ6" s="73">
        <f t="shared" ref="CJ6:CJ37" ca="1" si="28">IF(INDIRECT("'"&amp;$B$3&amp;"'!"&amp;ADDRESS($AD6,CJ$1)),INDIRECT("'"&amp;$B$3&amp;"'!"&amp;ADDRESS($AD6,CJ$1)),CJ5)</f>
        <v>6.047981375</v>
      </c>
      <c r="CK6" s="73">
        <f t="shared" ref="CK6:CK37" ca="1" si="29">IF(INDIRECT("'"&amp;$B$3&amp;"'!"&amp;ADDRESS($AD6,CK$1)),INDIRECT("'"&amp;$B$3&amp;"'!"&amp;ADDRESS($AD6,CK$1)),CK5)</f>
        <v>0.61742099999999978</v>
      </c>
      <c r="CL6" s="73">
        <f t="shared" ref="CL6:CL37" ca="1" si="30">IF(INDIRECT("'"&amp;$B$3&amp;"'!"&amp;ADDRESS($AD6,CL$1)),INDIRECT("'"&amp;$B$3&amp;"'!"&amp;ADDRESS($AD6,CL$1)),CL5)</f>
        <v>0.59985474999999999</v>
      </c>
      <c r="CM6" s="73">
        <f t="shared" ref="CM6:CM37" ca="1" si="31">IF(INDIRECT("'"&amp;$B$3&amp;"'!"&amp;ADDRESS($AD6,CM$1)),INDIRECT("'"&amp;$B$3&amp;"'!"&amp;ADDRESS($AD6,CM$1)),CM5)</f>
        <v>18.814889749999999</v>
      </c>
      <c r="CN6" s="73">
        <f t="shared" ref="CN6:CN37" ca="1" si="32">IF(INDIRECT("'"&amp;$B$3&amp;"'!"&amp;ADDRESS($AD6,CN$1)),INDIRECT("'"&amp;$B$3&amp;"'!"&amp;ADDRESS($AD6,CN$1)),CN5)</f>
        <v>26.784015125</v>
      </c>
      <c r="CO6" s="73">
        <f t="shared" ref="CO6:CO37" ca="1" si="33">IF(INDIRECT("'"&amp;$B$3&amp;"'!"&amp;ADDRESS($AD6,CO$1)),INDIRECT("'"&amp;$B$3&amp;"'!"&amp;ADDRESS($AD6,CO$1)),CO5)</f>
        <v>23.143514249999999</v>
      </c>
      <c r="CP6" s="73">
        <f t="shared" ref="CP6:CP37" ca="1" si="34">IF(INDIRECT("'"&amp;$B$3&amp;"'!"&amp;ADDRESS($AD6,CP$1)),INDIRECT("'"&amp;$B$3&amp;"'!"&amp;ADDRESS($AD6,CP$1)),CP5)</f>
        <v>27.935525875</v>
      </c>
      <c r="CQ6" s="73">
        <f t="shared" ref="CQ6:CQ37" ca="1" si="35">IF(INDIRECT("'"&amp;$B$3&amp;"'!"&amp;ADDRESS($AD6,CQ$1)),INDIRECT("'"&amp;$B$3&amp;"'!"&amp;ADDRESS($AD6,CQ$1)),CQ5)</f>
        <v>25.3834345</v>
      </c>
    </row>
    <row r="7" spans="1:95" x14ac:dyDescent="0.2">
      <c r="AA7" s="78" t="str">
        <f>'Summary (Full)'!D75</f>
        <v>Neon1224</v>
      </c>
      <c r="AB7" s="235"/>
      <c r="AC7" s="231"/>
      <c r="AD7">
        <f>AD6+1</f>
        <v>7</v>
      </c>
      <c r="AE7" s="73">
        <f t="shared" ca="1" si="4"/>
        <v>7901.5901020000001</v>
      </c>
      <c r="AF7" s="73">
        <f t="shared" ca="1" si="4"/>
        <v>37.935609999999997</v>
      </c>
      <c r="AG7" s="73">
        <f t="shared" ca="1" si="4"/>
        <v>42.006492999999999</v>
      </c>
      <c r="AH7" s="73">
        <f t="shared" ca="1" si="4"/>
        <v>40.946838</v>
      </c>
      <c r="AI7" s="73">
        <f t="shared" ca="1" si="4"/>
        <v>38.378241937499993</v>
      </c>
      <c r="AJ7" s="73">
        <f t="shared" ca="1" si="4"/>
        <v>19.7531</v>
      </c>
      <c r="AK7" s="73">
        <f t="shared" ca="1" si="4"/>
        <v>16.687142000000001</v>
      </c>
      <c r="AL7" s="73">
        <f t="shared" ca="1" si="4"/>
        <v>88.117462000000003</v>
      </c>
      <c r="AM7" s="73">
        <f t="shared" ca="1" si="4"/>
        <v>85.776330999999999</v>
      </c>
      <c r="AN7" s="73">
        <f t="shared" ca="1" si="4"/>
        <v>35.079844999999999</v>
      </c>
      <c r="AO7" s="73">
        <f t="shared" ca="1" si="4"/>
        <v>40.770575000000001</v>
      </c>
      <c r="AP7" s="73">
        <f t="shared" ca="1" si="4"/>
        <v>37.802204000000003</v>
      </c>
      <c r="AQ7" s="73">
        <f t="shared" ca="1" si="4"/>
        <v>41.901029000000001</v>
      </c>
      <c r="AR7" s="73">
        <f t="shared" ca="1" si="4"/>
        <v>40.793725000000002</v>
      </c>
      <c r="AU7" s="231"/>
      <c r="AV7" s="73">
        <f t="shared" ca="1" si="5"/>
        <v>7088.8729729999995</v>
      </c>
      <c r="AW7" s="73">
        <f t="shared" ca="1" si="5"/>
        <v>38.696162000000001</v>
      </c>
      <c r="AX7" s="73">
        <f t="shared" ca="1" si="5"/>
        <v>42.795144999999998</v>
      </c>
      <c r="AY7" s="73">
        <f t="shared" ca="1" si="5"/>
        <v>41.762255000000003</v>
      </c>
      <c r="AZ7" s="73">
        <f t="shared" ca="1" si="5"/>
        <v>39.143979250000001</v>
      </c>
      <c r="BA7" s="73">
        <f t="shared" ca="1" si="5"/>
        <v>20.531760999999999</v>
      </c>
      <c r="BB7" s="73">
        <f t="shared" ca="1" si="5"/>
        <v>17.361749</v>
      </c>
      <c r="BC7" s="73">
        <f t="shared" ca="1" si="5"/>
        <v>91.424527999999995</v>
      </c>
      <c r="BD7" s="73">
        <f t="shared" ca="1" si="5"/>
        <v>89.204841000000002</v>
      </c>
      <c r="BE7" s="73">
        <f t="shared" ca="1" si="5"/>
        <v>36.043382999999999</v>
      </c>
      <c r="BF7" s="73">
        <f t="shared" ca="1" si="5"/>
        <v>41.453785000000003</v>
      </c>
      <c r="BG7" s="73">
        <f t="shared" ca="1" si="5"/>
        <v>38.596665999999999</v>
      </c>
      <c r="BH7" s="73">
        <f t="shared" ca="1" si="5"/>
        <v>42.711536000000002</v>
      </c>
      <c r="BI7" s="73">
        <f t="shared" ca="1" si="5"/>
        <v>41.638520999999997</v>
      </c>
      <c r="BM7" s="73">
        <f t="shared" ca="1" si="8"/>
        <v>58.951614804421979</v>
      </c>
      <c r="BN7" s="73">
        <f t="shared" ca="1" si="9"/>
        <v>22.894375500000002</v>
      </c>
      <c r="BO7" s="73">
        <f t="shared" ca="1" si="10"/>
        <v>27.9196645</v>
      </c>
      <c r="BP7" s="73">
        <f t="shared" ca="1" si="11"/>
        <v>25.30434425</v>
      </c>
      <c r="BQ7" s="73">
        <f t="shared" ca="1" si="12"/>
        <v>23.359079109374999</v>
      </c>
      <c r="BR7" s="73">
        <f t="shared" ca="1" si="13"/>
        <v>5.3586322499999994</v>
      </c>
      <c r="BS7" s="73">
        <f t="shared" ca="1" si="14"/>
        <v>5.8812685</v>
      </c>
      <c r="BT7" s="73">
        <f t="shared" ca="1" si="15"/>
        <v>0.36640150000000005</v>
      </c>
      <c r="BU7" s="73">
        <f t="shared" ca="1" si="16"/>
        <v>0.36156900000000003</v>
      </c>
      <c r="BV7" s="73">
        <f t="shared" ca="1" si="17"/>
        <v>18.512334249999999</v>
      </c>
      <c r="BW7" s="73">
        <f t="shared" ca="1" si="18"/>
        <v>26.578962499999999</v>
      </c>
      <c r="BX7" s="73">
        <f t="shared" ca="1" si="19"/>
        <v>22.816550750000001</v>
      </c>
      <c r="BY7" s="73">
        <f t="shared" ca="1" si="20"/>
        <v>27.75713425</v>
      </c>
      <c r="BZ7" s="73">
        <f t="shared" ca="1" si="21"/>
        <v>25.02909425</v>
      </c>
      <c r="CD7" s="73">
        <f t="shared" ca="1" si="22"/>
        <v>58.165527371628528</v>
      </c>
      <c r="CE7" s="73">
        <f t="shared" ca="1" si="23"/>
        <v>23.520063</v>
      </c>
      <c r="CF7" s="73">
        <f t="shared" ca="1" si="24"/>
        <v>28.332095250000002</v>
      </c>
      <c r="CG7" s="73">
        <f t="shared" ca="1" si="25"/>
        <v>25.923651749999998</v>
      </c>
      <c r="CH7" s="73">
        <f t="shared" ca="1" si="26"/>
        <v>23.971039312500004</v>
      </c>
      <c r="CI7" s="73">
        <f t="shared" ca="1" si="27"/>
        <v>5.73461</v>
      </c>
      <c r="CJ7" s="73">
        <f t="shared" ca="1" si="28"/>
        <v>6.22471175</v>
      </c>
      <c r="CK7" s="73">
        <f t="shared" ca="1" si="29"/>
        <v>0.96467400000000003</v>
      </c>
      <c r="CL7" s="73">
        <f t="shared" ca="1" si="30"/>
        <v>0.93003550000000024</v>
      </c>
      <c r="CM7" s="73">
        <f t="shared" ca="1" si="31"/>
        <v>19.104844499999999</v>
      </c>
      <c r="CN7" s="73">
        <f t="shared" ca="1" si="32"/>
        <v>27.117272249999999</v>
      </c>
      <c r="CO7" s="73">
        <f t="shared" ca="1" si="33"/>
        <v>23.451425499999999</v>
      </c>
      <c r="CP7" s="73">
        <f t="shared" ca="1" si="34"/>
        <v>28.20534975</v>
      </c>
      <c r="CQ7" s="73">
        <f t="shared" ca="1" si="35"/>
        <v>25.673737000000003</v>
      </c>
    </row>
    <row r="8" spans="1:95" x14ac:dyDescent="0.2">
      <c r="AA8" s="78" t="str">
        <f>'Summary (Full)'!D76</f>
        <v>NocturneDance</v>
      </c>
      <c r="AB8" s="235"/>
      <c r="AC8" s="231"/>
      <c r="AD8">
        <f>AD7+1</f>
        <v>8</v>
      </c>
      <c r="AE8" s="73">
        <f t="shared" ca="1" si="4"/>
        <v>3634.7799890000001</v>
      </c>
      <c r="AF8" s="73">
        <f t="shared" ca="1" si="4"/>
        <v>34.745241999999998</v>
      </c>
      <c r="AG8" s="73">
        <f t="shared" ca="1" si="4"/>
        <v>38.717609000000003</v>
      </c>
      <c r="AH8" s="73">
        <f t="shared" ca="1" si="4"/>
        <v>37.360272999999999</v>
      </c>
      <c r="AI8" s="73">
        <f t="shared" ca="1" si="4"/>
        <v>35.156954374999998</v>
      </c>
      <c r="AJ8" s="73">
        <f t="shared" ca="1" si="4"/>
        <v>16.142714999999999</v>
      </c>
      <c r="AK8" s="73">
        <f t="shared" ca="1" si="4"/>
        <v>14.080487</v>
      </c>
      <c r="AL8" s="73">
        <f t="shared" ca="1" si="4"/>
        <v>68.742047999999997</v>
      </c>
      <c r="AM8" s="73">
        <f t="shared" ca="1" si="4"/>
        <v>66.485800999999995</v>
      </c>
      <c r="AN8" s="73">
        <f t="shared" ca="1" si="4"/>
        <v>31.023049</v>
      </c>
      <c r="AO8" s="73">
        <f t="shared" ca="1" si="4"/>
        <v>37.830109999999998</v>
      </c>
      <c r="AP8" s="73">
        <f t="shared" ca="1" si="4"/>
        <v>34.597838000000003</v>
      </c>
      <c r="AQ8" s="73">
        <f t="shared" ca="1" si="4"/>
        <v>38.577182000000001</v>
      </c>
      <c r="AR8" s="73">
        <f t="shared" ca="1" si="4"/>
        <v>37.148640999999998</v>
      </c>
      <c r="AU8" s="231"/>
      <c r="AV8" s="73">
        <f t="shared" ca="1" si="5"/>
        <v>3272.6553450000001</v>
      </c>
      <c r="AW8" s="73">
        <f t="shared" ca="1" si="5"/>
        <v>35.790244000000001</v>
      </c>
      <c r="AX8" s="73">
        <f t="shared" ca="1" si="5"/>
        <v>39.620561000000002</v>
      </c>
      <c r="AY8" s="73">
        <f t="shared" ca="1" si="5"/>
        <v>38.380063</v>
      </c>
      <c r="AZ8" s="73">
        <f t="shared" ca="1" si="5"/>
        <v>36.191502499999999</v>
      </c>
      <c r="BA8" s="73">
        <f t="shared" ca="1" si="5"/>
        <v>17.137727999999999</v>
      </c>
      <c r="BB8" s="73">
        <f t="shared" ca="1" si="5"/>
        <v>14.933802</v>
      </c>
      <c r="BC8" s="73">
        <f t="shared" ca="1" si="5"/>
        <v>76.266350000000003</v>
      </c>
      <c r="BD8" s="73">
        <f t="shared" ca="1" si="5"/>
        <v>73.589724000000004</v>
      </c>
      <c r="BE8" s="73">
        <f t="shared" ca="1" si="5"/>
        <v>32.223716000000003</v>
      </c>
      <c r="BF8" s="73">
        <f t="shared" ca="1" si="5"/>
        <v>38.711426000000003</v>
      </c>
      <c r="BG8" s="73">
        <f t="shared" ca="1" si="5"/>
        <v>35.682949999999998</v>
      </c>
      <c r="BH8" s="73">
        <f t="shared" ca="1" si="5"/>
        <v>39.506078000000002</v>
      </c>
      <c r="BI8" s="73">
        <f t="shared" ca="1" si="5"/>
        <v>38.209892000000004</v>
      </c>
      <c r="BM8" s="73">
        <f t="shared" ca="1" si="8"/>
        <v>67.676043936385852</v>
      </c>
      <c r="BN8" s="73">
        <f t="shared" ca="1" si="9"/>
        <v>23.17960175</v>
      </c>
      <c r="BO8" s="73">
        <f t="shared" ca="1" si="10"/>
        <v>28.174670249999998</v>
      </c>
      <c r="BP8" s="73">
        <f t="shared" ca="1" si="11"/>
        <v>25.566135375000002</v>
      </c>
      <c r="BQ8" s="73">
        <f t="shared" ca="1" si="12"/>
        <v>23.640951882812502</v>
      </c>
      <c r="BR8" s="73">
        <f t="shared" ca="1" si="13"/>
        <v>5.5422068749999998</v>
      </c>
      <c r="BS8" s="73">
        <f t="shared" ca="1" si="14"/>
        <v>6.0358607500000003</v>
      </c>
      <c r="BT8" s="73">
        <f t="shared" ca="1" si="15"/>
        <v>0.48289375000000001</v>
      </c>
      <c r="BU8" s="73">
        <f t="shared" ca="1" si="16"/>
        <v>0.47534999999999994</v>
      </c>
      <c r="BV8" s="73">
        <f t="shared" ca="1" si="17"/>
        <v>18.777104375</v>
      </c>
      <c r="BW8" s="73">
        <f t="shared" ca="1" si="18"/>
        <v>26.884070250000001</v>
      </c>
      <c r="BX8" s="73">
        <f t="shared" ca="1" si="19"/>
        <v>23.099592625</v>
      </c>
      <c r="BY8" s="73">
        <f t="shared" ca="1" si="20"/>
        <v>28.015789375000001</v>
      </c>
      <c r="BZ8" s="73">
        <f t="shared" ca="1" si="21"/>
        <v>25.293490875</v>
      </c>
      <c r="CD8" s="73">
        <f t="shared" ca="1" si="22"/>
        <v>66.904572959381113</v>
      </c>
      <c r="CE8" s="73">
        <f t="shared" ca="1" si="23"/>
        <v>23.829122000000002</v>
      </c>
      <c r="CF8" s="73">
        <f t="shared" ca="1" si="24"/>
        <v>28.601005875000002</v>
      </c>
      <c r="CG8" s="73">
        <f t="shared" ca="1" si="25"/>
        <v>26.210510124999999</v>
      </c>
      <c r="CH8" s="73">
        <f t="shared" ca="1" si="26"/>
        <v>24.276201500000003</v>
      </c>
      <c r="CI8" s="73">
        <f t="shared" ca="1" si="27"/>
        <v>5.9449114999999999</v>
      </c>
      <c r="CJ8" s="73">
        <f t="shared" ca="1" si="28"/>
        <v>6.401442125</v>
      </c>
      <c r="CK8" s="73">
        <f t="shared" ca="1" si="29"/>
        <v>1.3119269999999998</v>
      </c>
      <c r="CL8" s="73">
        <f t="shared" ca="1" si="30"/>
        <v>1.26021625</v>
      </c>
      <c r="CM8" s="73">
        <f t="shared" ca="1" si="31"/>
        <v>19.394799249999998</v>
      </c>
      <c r="CN8" s="73">
        <f t="shared" ca="1" si="32"/>
        <v>27.450529374999999</v>
      </c>
      <c r="CO8" s="73">
        <f t="shared" ca="1" si="33"/>
        <v>23.759336749999999</v>
      </c>
      <c r="CP8" s="73">
        <f t="shared" ca="1" si="34"/>
        <v>28.475173625</v>
      </c>
      <c r="CQ8" s="73">
        <f t="shared" ca="1" si="35"/>
        <v>25.964039500000002</v>
      </c>
    </row>
    <row r="9" spans="1:95" x14ac:dyDescent="0.2">
      <c r="AA9" s="78" t="str">
        <f>'Summary (Full)'!D77</f>
        <v>PierSeaside</v>
      </c>
      <c r="AB9" s="235"/>
      <c r="AC9" s="231"/>
      <c r="AD9">
        <f>AD8+1</f>
        <v>9</v>
      </c>
      <c r="AE9" s="73">
        <f t="shared" ca="1" si="4"/>
        <v>1584.5606700000001</v>
      </c>
      <c r="AF9" s="73">
        <f t="shared" ca="1" si="4"/>
        <v>31.419642</v>
      </c>
      <c r="AG9" s="73">
        <f t="shared" ca="1" si="4"/>
        <v>35.334892000000004</v>
      </c>
      <c r="AH9" s="73">
        <f t="shared" ca="1" si="4"/>
        <v>33.613492000000001</v>
      </c>
      <c r="AI9" s="73">
        <f t="shared" ca="1" si="4"/>
        <v>31.80146075</v>
      </c>
      <c r="AJ9" s="73">
        <f t="shared" ca="1" si="4"/>
        <v>12.550202000000001</v>
      </c>
      <c r="AK9" s="73">
        <f t="shared" ca="1" si="4"/>
        <v>11.445735000000001</v>
      </c>
      <c r="AL9" s="73">
        <f t="shared" ca="1" si="4"/>
        <v>44.816653000000002</v>
      </c>
      <c r="AM9" s="73">
        <f t="shared" ca="1" si="4"/>
        <v>43.094543999999999</v>
      </c>
      <c r="AN9" s="73">
        <f t="shared" ca="1" si="4"/>
        <v>27.099547999999999</v>
      </c>
      <c r="AO9" s="73">
        <f t="shared" ca="1" si="4"/>
        <v>34.570290999999997</v>
      </c>
      <c r="AP9" s="73">
        <f t="shared" ca="1" si="4"/>
        <v>31.273477</v>
      </c>
      <c r="AQ9" s="73">
        <f t="shared" ca="1" si="4"/>
        <v>35.170589999999997</v>
      </c>
      <c r="AR9" s="73">
        <f t="shared" ca="1" si="4"/>
        <v>33.360294000000003</v>
      </c>
      <c r="AU9" s="231"/>
      <c r="AV9" s="73">
        <f t="shared" ca="1" si="5"/>
        <v>1457.4490129999999</v>
      </c>
      <c r="AW9" s="73">
        <f t="shared" ca="1" si="5"/>
        <v>32.596226000000001</v>
      </c>
      <c r="AX9" s="73">
        <f t="shared" ca="1" si="5"/>
        <v>36.276226999999999</v>
      </c>
      <c r="AY9" s="73">
        <f t="shared" ca="1" si="5"/>
        <v>34.755319999999998</v>
      </c>
      <c r="AZ9" s="73">
        <f t="shared" ca="1" si="5"/>
        <v>32.961169437500004</v>
      </c>
      <c r="BA9" s="73">
        <f t="shared" ca="1" si="5"/>
        <v>13.570541</v>
      </c>
      <c r="BB9" s="73">
        <f t="shared" ca="1" si="5"/>
        <v>12.334009</v>
      </c>
      <c r="BC9" s="73">
        <f t="shared" ca="1" si="5"/>
        <v>56.214753000000002</v>
      </c>
      <c r="BD9" s="73">
        <f t="shared" ca="1" si="5"/>
        <v>53.805619999999998</v>
      </c>
      <c r="BE9" s="73">
        <f t="shared" ca="1" si="5"/>
        <v>28.380409</v>
      </c>
      <c r="BF9" s="73">
        <f t="shared" ca="1" si="5"/>
        <v>35.631041000000003</v>
      </c>
      <c r="BG9" s="73">
        <f t="shared" ca="1" si="5"/>
        <v>32.479301999999997</v>
      </c>
      <c r="BH9" s="73">
        <f t="shared" ca="1" si="5"/>
        <v>36.132365999999998</v>
      </c>
      <c r="BI9" s="73">
        <f t="shared" ca="1" si="5"/>
        <v>34.535462000000003</v>
      </c>
      <c r="BM9" s="73">
        <f t="shared" ca="1" si="8"/>
        <v>77.691627923584448</v>
      </c>
      <c r="BN9" s="73">
        <f t="shared" ca="1" si="9"/>
        <v>23.464828000000001</v>
      </c>
      <c r="BO9" s="73">
        <f t="shared" ca="1" si="10"/>
        <v>28.429676000000001</v>
      </c>
      <c r="BP9" s="73">
        <f t="shared" ca="1" si="11"/>
        <v>25.8279265</v>
      </c>
      <c r="BQ9" s="73">
        <f t="shared" ca="1" si="12"/>
        <v>23.92282465625</v>
      </c>
      <c r="BR9" s="73">
        <f t="shared" ca="1" si="13"/>
        <v>5.7257815000000001</v>
      </c>
      <c r="BS9" s="73">
        <f t="shared" ca="1" si="14"/>
        <v>6.1904529999999998</v>
      </c>
      <c r="BT9" s="73">
        <f t="shared" ca="1" si="15"/>
        <v>0.59938599999999997</v>
      </c>
      <c r="BU9" s="73">
        <f t="shared" ca="1" si="16"/>
        <v>0.58913099999999996</v>
      </c>
      <c r="BV9" s="73">
        <f t="shared" ca="1" si="17"/>
        <v>19.041874499999999</v>
      </c>
      <c r="BW9" s="73">
        <f t="shared" ca="1" si="18"/>
        <v>27.189177999999998</v>
      </c>
      <c r="BX9" s="73">
        <f t="shared" ca="1" si="19"/>
        <v>23.382634500000002</v>
      </c>
      <c r="BY9" s="73">
        <f t="shared" ca="1" si="20"/>
        <v>28.274444500000001</v>
      </c>
      <c r="BZ9" s="73">
        <f t="shared" ca="1" si="21"/>
        <v>25.5578875</v>
      </c>
      <c r="CD9" s="73">
        <f t="shared" ca="1" si="22"/>
        <v>76.956611332308199</v>
      </c>
      <c r="CE9" s="73">
        <f t="shared" ca="1" si="23"/>
        <v>24.138181000000003</v>
      </c>
      <c r="CF9" s="73">
        <f t="shared" ca="1" si="24"/>
        <v>28.869916500000002</v>
      </c>
      <c r="CG9" s="73">
        <f t="shared" ca="1" si="25"/>
        <v>26.4973685</v>
      </c>
      <c r="CH9" s="73">
        <f t="shared" ca="1" si="26"/>
        <v>24.581363687500001</v>
      </c>
      <c r="CI9" s="73">
        <f t="shared" ca="1" si="27"/>
        <v>6.1552129999999998</v>
      </c>
      <c r="CJ9" s="73">
        <f t="shared" ca="1" si="28"/>
        <v>6.5781725</v>
      </c>
      <c r="CK9" s="73">
        <f t="shared" ca="1" si="29"/>
        <v>1.6591799999999999</v>
      </c>
      <c r="CL9" s="73">
        <f t="shared" ca="1" si="30"/>
        <v>1.5903970000000001</v>
      </c>
      <c r="CM9" s="73">
        <f t="shared" ca="1" si="31"/>
        <v>19.684753999999998</v>
      </c>
      <c r="CN9" s="73">
        <f t="shared" ca="1" si="32"/>
        <v>27.783786499999998</v>
      </c>
      <c r="CO9" s="73">
        <f t="shared" ca="1" si="33"/>
        <v>24.067247999999999</v>
      </c>
      <c r="CP9" s="73">
        <f t="shared" ca="1" si="34"/>
        <v>28.7449975</v>
      </c>
      <c r="CQ9" s="73">
        <f t="shared" ca="1" si="35"/>
        <v>26.254342000000001</v>
      </c>
    </row>
    <row r="10" spans="1:95" x14ac:dyDescent="0.2">
      <c r="AA10" s="78" t="str">
        <f>'Summary (Full)'!D78</f>
        <v>Tango</v>
      </c>
      <c r="AB10" s="236"/>
      <c r="AC10" s="231"/>
      <c r="AD10">
        <f>AD9+1</f>
        <v>10</v>
      </c>
      <c r="AE10" s="73">
        <f t="shared" ca="1" si="4"/>
        <v>662.90571</v>
      </c>
      <c r="AF10" s="73">
        <f t="shared" ca="1" si="4"/>
        <v>28.298814</v>
      </c>
      <c r="AG10" s="73">
        <f t="shared" ca="1" si="4"/>
        <v>32.053291000000002</v>
      </c>
      <c r="AH10" s="73">
        <f t="shared" ca="1" si="4"/>
        <v>29.997949999999999</v>
      </c>
      <c r="AI10" s="73">
        <f t="shared" ca="1" si="4"/>
        <v>28.639664812500001</v>
      </c>
      <c r="AJ10" s="73">
        <f t="shared" ca="1" si="4"/>
        <v>9.4397710000000004</v>
      </c>
      <c r="AK10" s="73">
        <f t="shared" ca="1" si="4"/>
        <v>9.1172240000000002</v>
      </c>
      <c r="AL10" s="73">
        <f t="shared" ca="1" si="4"/>
        <v>22.964507999999999</v>
      </c>
      <c r="AM10" s="73">
        <f t="shared" ca="1" si="4"/>
        <v>21.891034999999999</v>
      </c>
      <c r="AN10" s="73">
        <f t="shared" ca="1" si="4"/>
        <v>23.687235999999999</v>
      </c>
      <c r="AO10" s="73">
        <f t="shared" ca="1" si="4"/>
        <v>31.199145000000001</v>
      </c>
      <c r="AP10" s="73">
        <f t="shared" ca="1" si="4"/>
        <v>28.170653000000001</v>
      </c>
      <c r="AQ10" s="73">
        <f t="shared" ca="1" si="4"/>
        <v>31.876671000000002</v>
      </c>
      <c r="AR10" s="73">
        <f t="shared" ca="1" si="4"/>
        <v>29.713958000000002</v>
      </c>
      <c r="AU10" s="231"/>
      <c r="AV10" s="73">
        <f t="shared" ca="1" si="5"/>
        <v>614.67517099999998</v>
      </c>
      <c r="AW10" s="73">
        <f t="shared" ca="1" si="5"/>
        <v>29.402448</v>
      </c>
      <c r="AX10" s="73">
        <f t="shared" ca="1" si="5"/>
        <v>32.918028999999997</v>
      </c>
      <c r="AY10" s="73">
        <f t="shared" ca="1" si="5"/>
        <v>31.082087000000001</v>
      </c>
      <c r="AZ10" s="73">
        <f t="shared" ca="1" si="5"/>
        <v>29.72714925</v>
      </c>
      <c r="BA10" s="73">
        <f t="shared" ca="1" si="5"/>
        <v>10.287782</v>
      </c>
      <c r="BB10" s="73">
        <f t="shared" ca="1" si="5"/>
        <v>9.8949780000000001</v>
      </c>
      <c r="BC10" s="73">
        <f t="shared" ca="1" si="5"/>
        <v>33.187826999999999</v>
      </c>
      <c r="BD10" s="73">
        <f t="shared" ca="1" si="5"/>
        <v>31.711652000000001</v>
      </c>
      <c r="BE10" s="73">
        <f t="shared" ca="1" si="5"/>
        <v>24.83727</v>
      </c>
      <c r="BF10" s="73">
        <f t="shared" ca="1" si="5"/>
        <v>32.433487</v>
      </c>
      <c r="BG10" s="73">
        <f t="shared" ca="1" si="5"/>
        <v>29.290873999999999</v>
      </c>
      <c r="BH10" s="73">
        <f t="shared" ca="1" si="5"/>
        <v>32.746127000000001</v>
      </c>
      <c r="BI10" s="73">
        <f t="shared" ca="1" si="5"/>
        <v>30.827933000000002</v>
      </c>
      <c r="BM10" s="73">
        <f t="shared" ca="1" si="8"/>
        <v>89.189448707882619</v>
      </c>
      <c r="BN10" s="73">
        <f t="shared" ca="1" si="9"/>
        <v>23.750054250000002</v>
      </c>
      <c r="BO10" s="73">
        <f t="shared" ca="1" si="10"/>
        <v>28.684681749999999</v>
      </c>
      <c r="BP10" s="73">
        <f t="shared" ca="1" si="11"/>
        <v>26.089717624999999</v>
      </c>
      <c r="BQ10" s="73">
        <f t="shared" ca="1" si="12"/>
        <v>24.204697429687499</v>
      </c>
      <c r="BR10" s="73">
        <f t="shared" ca="1" si="13"/>
        <v>5.9093561249999995</v>
      </c>
      <c r="BS10" s="73">
        <f t="shared" ca="1" si="14"/>
        <v>6.3450452500000001</v>
      </c>
      <c r="BT10" s="73">
        <f t="shared" ca="1" si="15"/>
        <v>0.71587825000000005</v>
      </c>
      <c r="BU10" s="73">
        <f t="shared" ca="1" si="16"/>
        <v>0.70291199999999998</v>
      </c>
      <c r="BV10" s="73">
        <f t="shared" ca="1" si="17"/>
        <v>19.306644624999997</v>
      </c>
      <c r="BW10" s="73">
        <f t="shared" ca="1" si="18"/>
        <v>27.49428575</v>
      </c>
      <c r="BX10" s="73">
        <f t="shared" ca="1" si="19"/>
        <v>23.665676375</v>
      </c>
      <c r="BY10" s="73">
        <f t="shared" ca="1" si="20"/>
        <v>28.533099624999998</v>
      </c>
      <c r="BZ10" s="73">
        <f t="shared" ca="1" si="21"/>
        <v>25.822284124999999</v>
      </c>
      <c r="CD10" s="73">
        <f t="shared" ca="1" si="22"/>
        <v>88.518912322293531</v>
      </c>
      <c r="CE10" s="73">
        <f t="shared" ca="1" si="23"/>
        <v>24.447240000000001</v>
      </c>
      <c r="CF10" s="73">
        <f t="shared" ca="1" si="24"/>
        <v>29.138827124999999</v>
      </c>
      <c r="CG10" s="73">
        <f t="shared" ca="1" si="25"/>
        <v>26.784226874999998</v>
      </c>
      <c r="CH10" s="73">
        <f t="shared" ca="1" si="26"/>
        <v>24.886525875000004</v>
      </c>
      <c r="CI10" s="73">
        <f t="shared" ca="1" si="27"/>
        <v>6.3655145000000006</v>
      </c>
      <c r="CJ10" s="73">
        <f t="shared" ca="1" si="28"/>
        <v>6.754902875</v>
      </c>
      <c r="CK10" s="73">
        <f t="shared" ca="1" si="29"/>
        <v>2.0064329999999999</v>
      </c>
      <c r="CL10" s="73">
        <f t="shared" ca="1" si="30"/>
        <v>1.9205777500000001</v>
      </c>
      <c r="CM10" s="73">
        <f t="shared" ca="1" si="31"/>
        <v>19.974708750000001</v>
      </c>
      <c r="CN10" s="73">
        <f t="shared" ca="1" si="32"/>
        <v>28.117043625000001</v>
      </c>
      <c r="CO10" s="73">
        <f t="shared" ca="1" si="33"/>
        <v>24.375159249999999</v>
      </c>
      <c r="CP10" s="73">
        <f t="shared" ca="1" si="34"/>
        <v>29.014821375</v>
      </c>
      <c r="CQ10" s="73">
        <f t="shared" ca="1" si="35"/>
        <v>26.5446445</v>
      </c>
    </row>
    <row r="11" spans="1:95" x14ac:dyDescent="0.2">
      <c r="AA11" s="78" t="str">
        <f>'Summary (Full)'!D79</f>
        <v>Timelapse</v>
      </c>
      <c r="AB11" s="237" t="s">
        <v>82</v>
      </c>
      <c r="AC11" s="230" t="str">
        <f>CONCATENATE(AB11," Reference")</f>
        <v>2560x1440 Reference</v>
      </c>
      <c r="AD11">
        <v>11</v>
      </c>
      <c r="AE11" s="73">
        <f t="shared" ca="1" si="4"/>
        <v>22866.800890999999</v>
      </c>
      <c r="AF11" s="73">
        <f t="shared" ca="1" si="4"/>
        <v>41.832895999999998</v>
      </c>
      <c r="AG11" s="73">
        <f t="shared" ca="1" si="4"/>
        <v>46.502751000000004</v>
      </c>
      <c r="AH11" s="73">
        <f t="shared" ca="1" si="4"/>
        <v>45.694504000000002</v>
      </c>
      <c r="AI11" s="73">
        <f t="shared" ca="1" si="4"/>
        <v>42.3661124375</v>
      </c>
      <c r="AJ11" s="73">
        <f t="shared" ca="1" si="4"/>
        <v>25.078792</v>
      </c>
      <c r="AK11" s="73">
        <f t="shared" ca="1" si="4"/>
        <v>20.311741000000001</v>
      </c>
      <c r="AL11" s="73">
        <f t="shared" ca="1" si="4"/>
        <v>99.798449000000005</v>
      </c>
      <c r="AM11" s="73">
        <f t="shared" ca="1" si="4"/>
        <v>99.357192999999995</v>
      </c>
      <c r="AN11" s="73">
        <f t="shared" ca="1" si="4"/>
        <v>40.782339</v>
      </c>
      <c r="AO11" s="73">
        <f t="shared" ca="1" si="4"/>
        <v>44.536324999999998</v>
      </c>
      <c r="AP11" s="73">
        <f t="shared" ca="1" si="4"/>
        <v>41.780306000000003</v>
      </c>
      <c r="AQ11" s="73">
        <f t="shared" ca="1" si="4"/>
        <v>46.418610000000001</v>
      </c>
      <c r="AR11" s="73">
        <f t="shared" ca="1" si="4"/>
        <v>45.585923999999999</v>
      </c>
      <c r="AU11" s="230" t="str">
        <f>CONCATENATE(AB11," Test")</f>
        <v>2560x1440 Test</v>
      </c>
      <c r="AV11" s="73">
        <f t="shared" ca="1" si="5"/>
        <v>21742.017367</v>
      </c>
      <c r="AW11" s="73">
        <f t="shared" ca="1" si="5"/>
        <v>42.158054999999997</v>
      </c>
      <c r="AX11" s="73">
        <f t="shared" ca="1" si="5"/>
        <v>46.991072000000003</v>
      </c>
      <c r="AY11" s="73">
        <f t="shared" ca="1" si="5"/>
        <v>46.166294000000001</v>
      </c>
      <c r="AZ11" s="73">
        <f t="shared" ca="1" si="5"/>
        <v>42.7106335</v>
      </c>
      <c r="BA11" s="73">
        <f t="shared" ca="1" si="5"/>
        <v>25.626843999999998</v>
      </c>
      <c r="BB11" s="73">
        <f t="shared" ca="1" si="5"/>
        <v>20.691889</v>
      </c>
      <c r="BC11" s="73">
        <f t="shared" ca="1" si="5"/>
        <v>99.898534999999995</v>
      </c>
      <c r="BD11" s="73">
        <f t="shared" ca="1" si="5"/>
        <v>99.60427</v>
      </c>
      <c r="BE11" s="73">
        <f t="shared" ca="1" si="5"/>
        <v>41.306182999999997</v>
      </c>
      <c r="BF11" s="73">
        <f t="shared" ca="1" si="5"/>
        <v>44.892887000000002</v>
      </c>
      <c r="BG11" s="73">
        <f t="shared" ca="1" si="5"/>
        <v>42.114660999999998</v>
      </c>
      <c r="BH11" s="73">
        <f t="shared" ca="1" si="5"/>
        <v>46.906778000000003</v>
      </c>
      <c r="BI11" s="73">
        <f t="shared" ca="1" si="5"/>
        <v>46.061768000000001</v>
      </c>
      <c r="BM11" s="73">
        <f t="shared" ca="1" si="8"/>
        <v>102.38886703005012</v>
      </c>
      <c r="BN11" s="73">
        <f t="shared" ca="1" si="9"/>
        <v>24.035280499999999</v>
      </c>
      <c r="BO11" s="73">
        <f t="shared" ca="1" si="10"/>
        <v>28.939687499999998</v>
      </c>
      <c r="BP11" s="73">
        <f t="shared" ca="1" si="11"/>
        <v>26.351508750000001</v>
      </c>
      <c r="BQ11" s="73">
        <f t="shared" ca="1" si="12"/>
        <v>24.486570203125002</v>
      </c>
      <c r="BR11" s="73">
        <f t="shared" ca="1" si="13"/>
        <v>6.0929307499999998</v>
      </c>
      <c r="BS11" s="73">
        <f t="shared" ca="1" si="14"/>
        <v>6.4996375000000004</v>
      </c>
      <c r="BT11" s="73">
        <f t="shared" ca="1" si="15"/>
        <v>0.83237050000000001</v>
      </c>
      <c r="BU11" s="73">
        <f t="shared" ca="1" si="16"/>
        <v>0.81669299999999989</v>
      </c>
      <c r="BV11" s="73">
        <f t="shared" ca="1" si="17"/>
        <v>19.571414749999999</v>
      </c>
      <c r="BW11" s="73">
        <f t="shared" ca="1" si="18"/>
        <v>27.799393500000001</v>
      </c>
      <c r="BX11" s="73">
        <f t="shared" ca="1" si="19"/>
        <v>23.948718249999999</v>
      </c>
      <c r="BY11" s="73">
        <f t="shared" ca="1" si="20"/>
        <v>28.791754749999999</v>
      </c>
      <c r="BZ11" s="73">
        <f t="shared" ca="1" si="21"/>
        <v>26.086680749999999</v>
      </c>
      <c r="CD11" s="73">
        <f t="shared" ca="1" si="22"/>
        <v>101.81838445155549</v>
      </c>
      <c r="CE11" s="73">
        <f t="shared" ca="1" si="23"/>
        <v>24.756299000000002</v>
      </c>
      <c r="CF11" s="73">
        <f t="shared" ca="1" si="24"/>
        <v>29.407737749999999</v>
      </c>
      <c r="CG11" s="73">
        <f t="shared" ca="1" si="25"/>
        <v>27.071085249999999</v>
      </c>
      <c r="CH11" s="73">
        <f t="shared" ca="1" si="26"/>
        <v>25.191688062500003</v>
      </c>
      <c r="CI11" s="73">
        <f t="shared" ca="1" si="27"/>
        <v>6.5758160000000005</v>
      </c>
      <c r="CJ11" s="73">
        <f t="shared" ca="1" si="28"/>
        <v>6.93163325</v>
      </c>
      <c r="CK11" s="73">
        <f t="shared" ca="1" si="29"/>
        <v>2.3536859999999997</v>
      </c>
      <c r="CL11" s="73">
        <f t="shared" ca="1" si="30"/>
        <v>2.2507584999999999</v>
      </c>
      <c r="CM11" s="73">
        <f t="shared" ca="1" si="31"/>
        <v>20.264663500000001</v>
      </c>
      <c r="CN11" s="73">
        <f t="shared" ca="1" si="32"/>
        <v>28.45030075</v>
      </c>
      <c r="CO11" s="73">
        <f t="shared" ca="1" si="33"/>
        <v>24.683070499999999</v>
      </c>
      <c r="CP11" s="73">
        <f t="shared" ca="1" si="34"/>
        <v>29.284645250000001</v>
      </c>
      <c r="CQ11" s="73">
        <f t="shared" ca="1" si="35"/>
        <v>26.834947</v>
      </c>
    </row>
    <row r="12" spans="1:95" x14ac:dyDescent="0.2">
      <c r="AA12" s="78"/>
      <c r="AB12" s="235"/>
      <c r="AC12" s="231"/>
      <c r="AD12">
        <v>12</v>
      </c>
      <c r="AE12" s="73">
        <f t="shared" ca="1" si="4"/>
        <v>10771.789441000001</v>
      </c>
      <c r="AF12" s="73">
        <f t="shared" ca="1" si="4"/>
        <v>39.204453999999998</v>
      </c>
      <c r="AG12" s="73">
        <f t="shared" ca="1" si="4"/>
        <v>43.617216999999997</v>
      </c>
      <c r="AH12" s="73">
        <f t="shared" ca="1" si="4"/>
        <v>42.608415999999998</v>
      </c>
      <c r="AI12" s="73">
        <f t="shared" ca="1" si="4"/>
        <v>39.6929993125</v>
      </c>
      <c r="AJ12" s="73">
        <f t="shared" ca="1" si="4"/>
        <v>21.408356000000001</v>
      </c>
      <c r="AK12" s="73">
        <f t="shared" ca="1" si="4"/>
        <v>17.867735</v>
      </c>
      <c r="AL12" s="73">
        <f t="shared" ca="1" si="4"/>
        <v>94.240159000000006</v>
      </c>
      <c r="AM12" s="73">
        <f t="shared" ca="1" si="4"/>
        <v>92.289535999999998</v>
      </c>
      <c r="AN12" s="73">
        <f t="shared" ca="1" si="4"/>
        <v>36.971052999999998</v>
      </c>
      <c r="AO12" s="73">
        <f t="shared" ca="1" si="4"/>
        <v>42.075904000000001</v>
      </c>
      <c r="AP12" s="73">
        <f t="shared" ca="1" si="4"/>
        <v>39.110714999999999</v>
      </c>
      <c r="AQ12" s="73">
        <f t="shared" ca="1" si="4"/>
        <v>43.53201</v>
      </c>
      <c r="AR12" s="73">
        <f t="shared" ca="1" si="4"/>
        <v>42.484164</v>
      </c>
      <c r="AU12" s="231"/>
      <c r="AV12" s="73">
        <f t="shared" ca="1" si="5"/>
        <v>9889.8498419999996</v>
      </c>
      <c r="AW12" s="73">
        <f t="shared" ca="1" si="5"/>
        <v>39.742221999999998</v>
      </c>
      <c r="AX12" s="73">
        <f t="shared" ca="1" si="5"/>
        <v>44.245542999999998</v>
      </c>
      <c r="AY12" s="73">
        <f t="shared" ca="1" si="5"/>
        <v>43.258867000000002</v>
      </c>
      <c r="AZ12" s="73">
        <f t="shared" ca="1" si="5"/>
        <v>40.243469875000002</v>
      </c>
      <c r="BA12" s="73">
        <f t="shared" ca="1" si="5"/>
        <v>22.061292999999999</v>
      </c>
      <c r="BB12" s="73">
        <f t="shared" ca="1" si="5"/>
        <v>18.394939000000001</v>
      </c>
      <c r="BC12" s="73">
        <f t="shared" ca="1" si="5"/>
        <v>96.040685999999994</v>
      </c>
      <c r="BD12" s="73">
        <f t="shared" ca="1" si="5"/>
        <v>94.264610000000005</v>
      </c>
      <c r="BE12" s="73">
        <f t="shared" ca="1" si="5"/>
        <v>37.720491000000003</v>
      </c>
      <c r="BF12" s="73">
        <f t="shared" ca="1" si="5"/>
        <v>42.617241999999997</v>
      </c>
      <c r="BG12" s="73">
        <f t="shared" ca="1" si="5"/>
        <v>39.671002999999999</v>
      </c>
      <c r="BH12" s="73">
        <f t="shared" ca="1" si="5"/>
        <v>44.174424000000002</v>
      </c>
      <c r="BI12" s="73">
        <f t="shared" ca="1" si="5"/>
        <v>43.154243999999998</v>
      </c>
      <c r="BM12" s="73">
        <f t="shared" ca="1" si="8"/>
        <v>117.54170749539288</v>
      </c>
      <c r="BN12" s="73">
        <f t="shared" ca="1" si="9"/>
        <v>24.32050675</v>
      </c>
      <c r="BO12" s="73">
        <f t="shared" ca="1" si="10"/>
        <v>29.19469325</v>
      </c>
      <c r="BP12" s="73">
        <f t="shared" ca="1" si="11"/>
        <v>26.613299875000003</v>
      </c>
      <c r="BQ12" s="73">
        <f t="shared" ca="1" si="12"/>
        <v>24.768442976562504</v>
      </c>
      <c r="BR12" s="73">
        <f t="shared" ca="1" si="13"/>
        <v>6.2765053749999993</v>
      </c>
      <c r="BS12" s="73">
        <f t="shared" ca="1" si="14"/>
        <v>6.6542297499999998</v>
      </c>
      <c r="BT12" s="73">
        <f t="shared" ca="1" si="15"/>
        <v>0.94886275000000009</v>
      </c>
      <c r="BU12" s="73">
        <f t="shared" ca="1" si="16"/>
        <v>0.93047399999999991</v>
      </c>
      <c r="BV12" s="73">
        <f t="shared" ca="1" si="17"/>
        <v>19.836184875000001</v>
      </c>
      <c r="BW12" s="73">
        <f t="shared" ca="1" si="18"/>
        <v>28.104501249999998</v>
      </c>
      <c r="BX12" s="73">
        <f t="shared" ca="1" si="19"/>
        <v>24.231760125000001</v>
      </c>
      <c r="BY12" s="73">
        <f t="shared" ca="1" si="20"/>
        <v>29.050409875</v>
      </c>
      <c r="BZ12" s="73">
        <f t="shared" ca="1" si="21"/>
        <v>26.351077374999999</v>
      </c>
      <c r="CD12" s="73">
        <f t="shared" ca="1" si="22"/>
        <v>127.26990860334027</v>
      </c>
      <c r="CE12" s="73">
        <f t="shared" ca="1" si="23"/>
        <v>25.272068749999999</v>
      </c>
      <c r="CF12" s="73">
        <f t="shared" ca="1" si="24"/>
        <v>29.747403124999998</v>
      </c>
      <c r="CG12" s="73">
        <f t="shared" ca="1" si="25"/>
        <v>27.471261875</v>
      </c>
      <c r="CH12" s="73">
        <f t="shared" ca="1" si="26"/>
        <v>25.68922671875</v>
      </c>
      <c r="CI12" s="73">
        <f t="shared" ca="1" si="27"/>
        <v>6.9489822500000002</v>
      </c>
      <c r="CJ12" s="73">
        <f t="shared" ca="1" si="28"/>
        <v>7.2473806249999999</v>
      </c>
      <c r="CK12" s="73">
        <f t="shared" ca="1" si="29"/>
        <v>6.4799722500000003</v>
      </c>
      <c r="CL12" s="73">
        <f t="shared" ca="1" si="30"/>
        <v>6.1377808750000007</v>
      </c>
      <c r="CM12" s="73">
        <f t="shared" ca="1" si="31"/>
        <v>20.763880624999999</v>
      </c>
      <c r="CN12" s="73">
        <f t="shared" ca="1" si="32"/>
        <v>28.898785749999998</v>
      </c>
      <c r="CO12" s="73">
        <f t="shared" ca="1" si="33"/>
        <v>25.191645125000001</v>
      </c>
      <c r="CP12" s="73">
        <f t="shared" ca="1" si="34"/>
        <v>29.617765374999998</v>
      </c>
      <c r="CQ12" s="73">
        <f t="shared" ca="1" si="35"/>
        <v>27.225630625000001</v>
      </c>
    </row>
    <row r="13" spans="1:95" x14ac:dyDescent="0.2">
      <c r="AA13" s="72"/>
      <c r="AB13" s="235"/>
      <c r="AC13" s="231"/>
      <c r="AD13">
        <v>13</v>
      </c>
      <c r="AE13" s="73">
        <f t="shared" ca="1" si="4"/>
        <v>4955.5914849999999</v>
      </c>
      <c r="AF13" s="73">
        <f t="shared" ca="1" si="4"/>
        <v>36.196348999999998</v>
      </c>
      <c r="AG13" s="73">
        <f t="shared" ca="1" si="4"/>
        <v>40.409958000000003</v>
      </c>
      <c r="AH13" s="73">
        <f t="shared" ca="1" si="4"/>
        <v>39.184914999999997</v>
      </c>
      <c r="AI13" s="73">
        <f t="shared" ca="1" si="4"/>
        <v>36.646484937499999</v>
      </c>
      <c r="AJ13" s="73">
        <f t="shared" ca="1" si="4"/>
        <v>17.814264999999999</v>
      </c>
      <c r="AK13" s="73">
        <f t="shared" ca="1" si="4"/>
        <v>15.314022</v>
      </c>
      <c r="AL13" s="73">
        <f t="shared" ca="1" si="4"/>
        <v>78.405589000000006</v>
      </c>
      <c r="AM13" s="73">
        <f t="shared" ca="1" si="4"/>
        <v>75.943617000000003</v>
      </c>
      <c r="AN13" s="73">
        <f t="shared" ca="1" si="4"/>
        <v>32.894013000000001</v>
      </c>
      <c r="AO13" s="73">
        <f t="shared" ca="1" si="4"/>
        <v>39.338144999999997</v>
      </c>
      <c r="AP13" s="73">
        <f t="shared" ca="1" si="4"/>
        <v>36.069777999999999</v>
      </c>
      <c r="AQ13" s="73">
        <f t="shared" ca="1" si="4"/>
        <v>40.290967999999999</v>
      </c>
      <c r="AR13" s="73">
        <f t="shared" ca="1" si="4"/>
        <v>39.010148999999998</v>
      </c>
      <c r="AU13" s="231"/>
      <c r="AV13" s="73">
        <f t="shared" ca="1" si="5"/>
        <v>4503.761469</v>
      </c>
      <c r="AW13" s="73">
        <f t="shared" ca="1" si="5"/>
        <v>37.036760000000001</v>
      </c>
      <c r="AX13" s="73">
        <f t="shared" ca="1" si="5"/>
        <v>41.189024000000003</v>
      </c>
      <c r="AY13" s="73">
        <f t="shared" ca="1" si="5"/>
        <v>40.013125000000002</v>
      </c>
      <c r="AZ13" s="73">
        <f t="shared" ca="1" si="5"/>
        <v>37.482299312500004</v>
      </c>
      <c r="BA13" s="73">
        <f t="shared" ca="1" si="5"/>
        <v>18.733084999999999</v>
      </c>
      <c r="BB13" s="73">
        <f t="shared" ca="1" si="5"/>
        <v>16.063341999999999</v>
      </c>
      <c r="BC13" s="73">
        <f t="shared" ca="1" si="5"/>
        <v>83.233101000000005</v>
      </c>
      <c r="BD13" s="73">
        <f t="shared" ca="1" si="5"/>
        <v>80.749370999999996</v>
      </c>
      <c r="BE13" s="73">
        <f t="shared" ca="1" si="5"/>
        <v>33.921235000000003</v>
      </c>
      <c r="BF13" s="73">
        <f t="shared" ca="1" si="5"/>
        <v>40.068868999999999</v>
      </c>
      <c r="BG13" s="73">
        <f t="shared" ca="1" si="5"/>
        <v>36.944555000000001</v>
      </c>
      <c r="BH13" s="73">
        <f t="shared" ca="1" si="5"/>
        <v>41.088849000000003</v>
      </c>
      <c r="BI13" s="73">
        <f t="shared" ca="1" si="5"/>
        <v>39.868850000000002</v>
      </c>
      <c r="BM13" s="73">
        <f t="shared" ca="1" si="8"/>
        <v>153.07666015049375</v>
      </c>
      <c r="BN13" s="73">
        <f t="shared" ca="1" si="9"/>
        <v>24.933875875000002</v>
      </c>
      <c r="BO13" s="73">
        <f t="shared" ca="1" si="10"/>
        <v>29.73349975</v>
      </c>
      <c r="BP13" s="73">
        <f t="shared" ca="1" si="11"/>
        <v>27.195151125000002</v>
      </c>
      <c r="BQ13" s="73">
        <f t="shared" ca="1" si="12"/>
        <v>25.375182070312501</v>
      </c>
      <c r="BR13" s="73">
        <f t="shared" ca="1" si="13"/>
        <v>6.7388132499999998</v>
      </c>
      <c r="BS13" s="73">
        <f t="shared" ca="1" si="14"/>
        <v>7.0232349999999997</v>
      </c>
      <c r="BT13" s="73">
        <f t="shared" ca="1" si="15"/>
        <v>1.9735886250000005</v>
      </c>
      <c r="BU13" s="73">
        <f t="shared" ca="1" si="16"/>
        <v>1.906339</v>
      </c>
      <c r="BV13" s="73">
        <f t="shared" ca="1" si="17"/>
        <v>20.415033749999999</v>
      </c>
      <c r="BW13" s="73">
        <f t="shared" ca="1" si="18"/>
        <v>28.738006375000001</v>
      </c>
      <c r="BX13" s="73">
        <f t="shared" ca="1" si="19"/>
        <v>24.843426375</v>
      </c>
      <c r="BY13" s="73">
        <f t="shared" ca="1" si="20"/>
        <v>29.592801375000001</v>
      </c>
      <c r="BZ13" s="73">
        <f t="shared" ca="1" si="21"/>
        <v>26.937815749999999</v>
      </c>
      <c r="CD13" s="73">
        <f t="shared" ca="1" si="22"/>
        <v>144.96809990434483</v>
      </c>
      <c r="CE13" s="73">
        <f t="shared" ca="1" si="23"/>
        <v>25.614638999999997</v>
      </c>
      <c r="CF13" s="73">
        <f t="shared" ca="1" si="24"/>
        <v>30.041721500000001</v>
      </c>
      <c r="CG13" s="73">
        <f t="shared" ca="1" si="25"/>
        <v>27.7983695</v>
      </c>
      <c r="CH13" s="73">
        <f t="shared" ca="1" si="26"/>
        <v>26.027814812499997</v>
      </c>
      <c r="CI13" s="73">
        <f t="shared" ca="1" si="27"/>
        <v>7.2110120000000002</v>
      </c>
      <c r="CJ13" s="73">
        <f t="shared" ca="1" si="28"/>
        <v>7.4582145000000004</v>
      </c>
      <c r="CK13" s="73">
        <f t="shared" ca="1" si="29"/>
        <v>7.9994230000000002</v>
      </c>
      <c r="CL13" s="73">
        <f t="shared" ca="1" si="30"/>
        <v>7.5675275000000006</v>
      </c>
      <c r="CM13" s="73">
        <f t="shared" ca="1" si="31"/>
        <v>21.094527499999998</v>
      </c>
      <c r="CN13" s="73">
        <f t="shared" ca="1" si="32"/>
        <v>29.241714999999999</v>
      </c>
      <c r="CO13" s="73">
        <f t="shared" ca="1" si="33"/>
        <v>25.5335675</v>
      </c>
      <c r="CP13" s="73">
        <f t="shared" ca="1" si="34"/>
        <v>29.912103500000001</v>
      </c>
      <c r="CQ13" s="73">
        <f t="shared" ca="1" si="35"/>
        <v>27.555991499999998</v>
      </c>
    </row>
    <row r="14" spans="1:95" x14ac:dyDescent="0.2">
      <c r="AA14" s="72"/>
      <c r="AB14" s="235"/>
      <c r="AC14" s="231"/>
      <c r="AD14">
        <v>14</v>
      </c>
      <c r="AE14" s="73">
        <f t="shared" ca="1" si="4"/>
        <v>2237.7689999999998</v>
      </c>
      <c r="AF14" s="73">
        <f t="shared" ca="1" si="4"/>
        <v>33.010739000000001</v>
      </c>
      <c r="AG14" s="73">
        <f t="shared" ca="1" si="4"/>
        <v>37.162153000000004</v>
      </c>
      <c r="AH14" s="73">
        <f t="shared" ca="1" si="4"/>
        <v>35.639735000000002</v>
      </c>
      <c r="AI14" s="73">
        <f t="shared" ca="1" si="4"/>
        <v>33.434514624999998</v>
      </c>
      <c r="AJ14" s="73">
        <f t="shared" ca="1" si="4"/>
        <v>14.275058</v>
      </c>
      <c r="AK14" s="73">
        <f t="shared" ca="1" si="4"/>
        <v>12.729637</v>
      </c>
      <c r="AL14" s="73">
        <f t="shared" ca="1" si="4"/>
        <v>56.949486</v>
      </c>
      <c r="AM14" s="73">
        <f t="shared" ca="1" si="4"/>
        <v>54.821213999999998</v>
      </c>
      <c r="AN14" s="73">
        <f t="shared" ca="1" si="4"/>
        <v>28.960958999999999</v>
      </c>
      <c r="AO14" s="73">
        <f t="shared" ca="1" si="4"/>
        <v>36.370601000000001</v>
      </c>
      <c r="AP14" s="73">
        <f t="shared" ca="1" si="4"/>
        <v>32.866340000000001</v>
      </c>
      <c r="AQ14" s="73">
        <f t="shared" ca="1" si="4"/>
        <v>37.012210000000003</v>
      </c>
      <c r="AR14" s="73">
        <f t="shared" ca="1" si="4"/>
        <v>35.411593000000003</v>
      </c>
      <c r="AU14" s="231"/>
      <c r="AV14" s="73">
        <f t="shared" ca="1" si="5"/>
        <v>2055.9956969999998</v>
      </c>
      <c r="AW14" s="73">
        <f t="shared" ca="1" si="5"/>
        <v>34.065570000000001</v>
      </c>
      <c r="AX14" s="73">
        <f t="shared" ca="1" si="5"/>
        <v>38.026195999999999</v>
      </c>
      <c r="AY14" s="73">
        <f t="shared" ca="1" si="5"/>
        <v>36.629814000000003</v>
      </c>
      <c r="AZ14" s="73">
        <f t="shared" ca="1" si="5"/>
        <v>34.473374374999999</v>
      </c>
      <c r="BA14" s="73">
        <f t="shared" ca="1" si="5"/>
        <v>15.289104</v>
      </c>
      <c r="BB14" s="73">
        <f t="shared" ca="1" si="5"/>
        <v>13.567558</v>
      </c>
      <c r="BC14" s="73">
        <f t="shared" ca="1" si="5"/>
        <v>65.655311999999995</v>
      </c>
      <c r="BD14" s="73">
        <f t="shared" ca="1" si="5"/>
        <v>63.051532000000002</v>
      </c>
      <c r="BE14" s="73">
        <f t="shared" ca="1" si="5"/>
        <v>30.151427000000002</v>
      </c>
      <c r="BF14" s="73">
        <f t="shared" ca="1" si="5"/>
        <v>37.264780000000002</v>
      </c>
      <c r="BG14" s="73">
        <f t="shared" ca="1" si="5"/>
        <v>33.957298999999999</v>
      </c>
      <c r="BH14" s="73">
        <f t="shared" ca="1" si="5"/>
        <v>37.897582999999997</v>
      </c>
      <c r="BI14" s="73">
        <f t="shared" ca="1" si="5"/>
        <v>36.442011999999998</v>
      </c>
      <c r="BM14" s="73">
        <f t="shared" ca="1" si="8"/>
        <v>173.6547643906386</v>
      </c>
      <c r="BN14" s="73">
        <f t="shared" ca="1" si="9"/>
        <v>25.262018749999999</v>
      </c>
      <c r="BO14" s="73">
        <f t="shared" ca="1" si="10"/>
        <v>30.017300499999997</v>
      </c>
      <c r="BP14" s="73">
        <f t="shared" ca="1" si="11"/>
        <v>27.51521125</v>
      </c>
      <c r="BQ14" s="73">
        <f t="shared" ca="1" si="12"/>
        <v>25.700048390625</v>
      </c>
      <c r="BR14" s="73">
        <f t="shared" ca="1" si="13"/>
        <v>7.0175464999999999</v>
      </c>
      <c r="BS14" s="73">
        <f t="shared" ca="1" si="14"/>
        <v>7.2376480000000001</v>
      </c>
      <c r="BT14" s="73">
        <f t="shared" ca="1" si="15"/>
        <v>2.8818222500000008</v>
      </c>
      <c r="BU14" s="73">
        <f t="shared" ca="1" si="16"/>
        <v>2.7684230000000003</v>
      </c>
      <c r="BV14" s="73">
        <f t="shared" ca="1" si="17"/>
        <v>20.729112499999999</v>
      </c>
      <c r="BW14" s="73">
        <f t="shared" ca="1" si="18"/>
        <v>29.066403749999999</v>
      </c>
      <c r="BX14" s="73">
        <f t="shared" ca="1" si="19"/>
        <v>25.17205075</v>
      </c>
      <c r="BY14" s="73">
        <f t="shared" ca="1" si="20"/>
        <v>29.876537750000001</v>
      </c>
      <c r="BZ14" s="73">
        <f t="shared" ca="1" si="21"/>
        <v>27.260157499999998</v>
      </c>
      <c r="CD14" s="73">
        <f t="shared" ca="1" si="22"/>
        <v>165.12740694562387</v>
      </c>
      <c r="CE14" s="73">
        <f t="shared" ca="1" si="23"/>
        <v>25.957209249999998</v>
      </c>
      <c r="CF14" s="73">
        <f t="shared" ca="1" si="24"/>
        <v>30.336039875000001</v>
      </c>
      <c r="CG14" s="73">
        <f t="shared" ca="1" si="25"/>
        <v>28.125477125</v>
      </c>
      <c r="CH14" s="73">
        <f t="shared" ca="1" si="26"/>
        <v>26.366402906249998</v>
      </c>
      <c r="CI14" s="73">
        <f t="shared" ca="1" si="27"/>
        <v>7.4730417500000001</v>
      </c>
      <c r="CJ14" s="73">
        <f t="shared" ca="1" si="28"/>
        <v>7.6690483750000009</v>
      </c>
      <c r="CK14" s="73">
        <f t="shared" ca="1" si="29"/>
        <v>9.5188737500000009</v>
      </c>
      <c r="CL14" s="73">
        <f t="shared" ca="1" si="30"/>
        <v>8.9972741250000006</v>
      </c>
      <c r="CM14" s="73">
        <f t="shared" ca="1" si="31"/>
        <v>21.425174375000001</v>
      </c>
      <c r="CN14" s="73">
        <f t="shared" ca="1" si="32"/>
        <v>29.58464425</v>
      </c>
      <c r="CO14" s="73">
        <f t="shared" ca="1" si="33"/>
        <v>25.875489875</v>
      </c>
      <c r="CP14" s="73">
        <f t="shared" ca="1" si="34"/>
        <v>30.206441625</v>
      </c>
      <c r="CQ14" s="73">
        <f t="shared" ca="1" si="35"/>
        <v>27.886352374999998</v>
      </c>
    </row>
    <row r="15" spans="1:95" x14ac:dyDescent="0.2">
      <c r="AA15" s="72"/>
      <c r="AB15" s="235"/>
      <c r="AC15" s="231"/>
      <c r="AD15">
        <v>15</v>
      </c>
      <c r="AE15" s="73">
        <f t="shared" ref="AE15:AR24" ca="1" si="36">INDIRECT("'"&amp;$B$3&amp;"'!"&amp;ADDRESS($AD15,AE$1))</f>
        <v>940.91508499999998</v>
      </c>
      <c r="AF15" s="73">
        <f t="shared" ca="1" si="36"/>
        <v>29.822078000000001</v>
      </c>
      <c r="AG15" s="73">
        <f t="shared" ca="1" si="36"/>
        <v>33.930546</v>
      </c>
      <c r="AH15" s="73">
        <f t="shared" ca="1" si="36"/>
        <v>31.989065</v>
      </c>
      <c r="AI15" s="73">
        <f t="shared" ca="1" si="36"/>
        <v>30.214293937499999</v>
      </c>
      <c r="AJ15" s="73">
        <f t="shared" ca="1" si="36"/>
        <v>10.940882</v>
      </c>
      <c r="AK15" s="73">
        <f t="shared" ca="1" si="36"/>
        <v>10.268872</v>
      </c>
      <c r="AL15" s="73">
        <f t="shared" ca="1" si="36"/>
        <v>32.664392999999997</v>
      </c>
      <c r="AM15" s="73">
        <f t="shared" ca="1" si="36"/>
        <v>31.305329</v>
      </c>
      <c r="AN15" s="73">
        <f t="shared" ca="1" si="36"/>
        <v>25.338967</v>
      </c>
      <c r="AO15" s="73">
        <f t="shared" ca="1" si="36"/>
        <v>33.240791999999999</v>
      </c>
      <c r="AP15" s="73">
        <f t="shared" ca="1" si="36"/>
        <v>29.691168999999999</v>
      </c>
      <c r="AQ15" s="73">
        <f t="shared" ca="1" si="36"/>
        <v>33.766792000000002</v>
      </c>
      <c r="AR15" s="73">
        <f t="shared" ca="1" si="36"/>
        <v>31.721333000000001</v>
      </c>
      <c r="AU15" s="231"/>
      <c r="AV15" s="73">
        <f t="shared" ref="AV15:BI24" ca="1" si="37">INDIRECT("'"&amp;$B$3&amp;"'!"&amp;ADDRESS($AD15,AV$1))</f>
        <v>887.17006100000003</v>
      </c>
      <c r="AW15" s="73">
        <f t="shared" ca="1" si="37"/>
        <v>30.935994999999998</v>
      </c>
      <c r="AX15" s="73">
        <f t="shared" ca="1" si="37"/>
        <v>34.766255000000001</v>
      </c>
      <c r="AY15" s="73">
        <f t="shared" ca="1" si="37"/>
        <v>33.105910000000002</v>
      </c>
      <c r="AZ15" s="73">
        <f t="shared" ca="1" si="37"/>
        <v>31.311005937499999</v>
      </c>
      <c r="BA15" s="73">
        <f t="shared" ca="1" si="37"/>
        <v>11.872939000000001</v>
      </c>
      <c r="BB15" s="73">
        <f t="shared" ca="1" si="37"/>
        <v>11.067378</v>
      </c>
      <c r="BC15" s="73">
        <f t="shared" ca="1" si="37"/>
        <v>44.588679999999997</v>
      </c>
      <c r="BD15" s="73">
        <f t="shared" ca="1" si="37"/>
        <v>42.487613000000003</v>
      </c>
      <c r="BE15" s="73">
        <f t="shared" ca="1" si="37"/>
        <v>26.541516000000001</v>
      </c>
      <c r="BF15" s="73">
        <f t="shared" ca="1" si="37"/>
        <v>34.212902999999997</v>
      </c>
      <c r="BG15" s="73">
        <f t="shared" ca="1" si="37"/>
        <v>30.826623999999999</v>
      </c>
      <c r="BH15" s="73">
        <f t="shared" ca="1" si="37"/>
        <v>34.622320999999999</v>
      </c>
      <c r="BI15" s="73">
        <f t="shared" ca="1" si="37"/>
        <v>32.875050000000002</v>
      </c>
      <c r="BM15" s="73">
        <f t="shared" ca="1" si="8"/>
        <v>196.99918436893699</v>
      </c>
      <c r="BN15" s="73">
        <f t="shared" ca="1" si="9"/>
        <v>25.590161625</v>
      </c>
      <c r="BO15" s="73">
        <f t="shared" ca="1" si="10"/>
        <v>30.301101249999999</v>
      </c>
      <c r="BP15" s="73">
        <f t="shared" ca="1" si="11"/>
        <v>27.835271375000001</v>
      </c>
      <c r="BQ15" s="73">
        <f t="shared" ca="1" si="12"/>
        <v>26.024914710937502</v>
      </c>
      <c r="BR15" s="73">
        <f t="shared" ca="1" si="13"/>
        <v>7.2962797500000001</v>
      </c>
      <c r="BS15" s="73">
        <f t="shared" ca="1" si="14"/>
        <v>7.4520610000000005</v>
      </c>
      <c r="BT15" s="73">
        <f t="shared" ca="1" si="15"/>
        <v>3.7900558750000002</v>
      </c>
      <c r="BU15" s="73">
        <f t="shared" ca="1" si="16"/>
        <v>3.6305069999999997</v>
      </c>
      <c r="BV15" s="73">
        <f t="shared" ca="1" si="17"/>
        <v>21.04319125</v>
      </c>
      <c r="BW15" s="73">
        <f t="shared" ca="1" si="18"/>
        <v>29.394801125000001</v>
      </c>
      <c r="BX15" s="73">
        <f t="shared" ca="1" si="19"/>
        <v>25.500675125000001</v>
      </c>
      <c r="BY15" s="73">
        <f t="shared" ca="1" si="20"/>
        <v>30.160274125000001</v>
      </c>
      <c r="BZ15" s="73">
        <f t="shared" ca="1" si="21"/>
        <v>27.582499249999998</v>
      </c>
      <c r="CD15" s="73">
        <f t="shared" ca="1" si="22"/>
        <v>188.0900732131928</v>
      </c>
      <c r="CE15" s="73">
        <f t="shared" ca="1" si="23"/>
        <v>26.2997795</v>
      </c>
      <c r="CF15" s="73">
        <f t="shared" ca="1" si="24"/>
        <v>30.63035825</v>
      </c>
      <c r="CG15" s="73">
        <f t="shared" ca="1" si="25"/>
        <v>28.45258475</v>
      </c>
      <c r="CH15" s="73">
        <f t="shared" ca="1" si="26"/>
        <v>26.704991</v>
      </c>
      <c r="CI15" s="73">
        <f t="shared" ca="1" si="27"/>
        <v>7.7350715000000001</v>
      </c>
      <c r="CJ15" s="73">
        <f t="shared" ca="1" si="28"/>
        <v>7.8798822500000005</v>
      </c>
      <c r="CK15" s="73">
        <f t="shared" ca="1" si="29"/>
        <v>11.0383245</v>
      </c>
      <c r="CL15" s="73">
        <f t="shared" ca="1" si="30"/>
        <v>10.427020750000001</v>
      </c>
      <c r="CM15" s="73">
        <f t="shared" ca="1" si="31"/>
        <v>21.75582125</v>
      </c>
      <c r="CN15" s="73">
        <f t="shared" ca="1" si="32"/>
        <v>29.927573500000001</v>
      </c>
      <c r="CO15" s="73">
        <f t="shared" ca="1" si="33"/>
        <v>26.217412250000002</v>
      </c>
      <c r="CP15" s="73">
        <f t="shared" ca="1" si="34"/>
        <v>30.50077975</v>
      </c>
      <c r="CQ15" s="73">
        <f t="shared" ca="1" si="35"/>
        <v>28.216713249999998</v>
      </c>
    </row>
    <row r="16" spans="1:95" x14ac:dyDescent="0.2">
      <c r="AA16" s="72"/>
      <c r="AB16" s="236"/>
      <c r="AC16" s="231"/>
      <c r="AD16">
        <v>16</v>
      </c>
      <c r="AE16" s="73">
        <f t="shared" ca="1" si="36"/>
        <v>378.49657999999999</v>
      </c>
      <c r="AF16" s="73">
        <f t="shared" ca="1" si="36"/>
        <v>26.811836</v>
      </c>
      <c r="AG16" s="73">
        <f t="shared" ca="1" si="36"/>
        <v>30.923622000000002</v>
      </c>
      <c r="AH16" s="73">
        <f t="shared" ca="1" si="36"/>
        <v>28.640916000000001</v>
      </c>
      <c r="AI16" s="73">
        <f t="shared" ca="1" si="36"/>
        <v>27.183140125000001</v>
      </c>
      <c r="AJ16" s="73">
        <f t="shared" ca="1" si="36"/>
        <v>8.1489290000000008</v>
      </c>
      <c r="AK16" s="73">
        <f t="shared" ca="1" si="36"/>
        <v>8.1409889999999994</v>
      </c>
      <c r="AL16" s="73">
        <f t="shared" ca="1" si="36"/>
        <v>12.570672999999999</v>
      </c>
      <c r="AM16" s="73">
        <f t="shared" ca="1" si="36"/>
        <v>11.889865</v>
      </c>
      <c r="AN16" s="73">
        <f t="shared" ca="1" si="36"/>
        <v>22.190234</v>
      </c>
      <c r="AO16" s="73">
        <f t="shared" ca="1" si="36"/>
        <v>30.097328999999998</v>
      </c>
      <c r="AP16" s="73">
        <f t="shared" ca="1" si="36"/>
        <v>26.695447999999999</v>
      </c>
      <c r="AQ16" s="73">
        <f t="shared" ca="1" si="36"/>
        <v>30.755490000000002</v>
      </c>
      <c r="AR16" s="73">
        <f t="shared" ca="1" si="36"/>
        <v>28.355906000000001</v>
      </c>
      <c r="AU16" s="231"/>
      <c r="AV16" s="73">
        <f t="shared" ca="1" si="37"/>
        <v>361.96787799999998</v>
      </c>
      <c r="AW16" s="73">
        <f t="shared" ca="1" si="37"/>
        <v>27.868069999999999</v>
      </c>
      <c r="AX16" s="73">
        <f t="shared" ca="1" si="37"/>
        <v>31.633424999999999</v>
      </c>
      <c r="AY16" s="73">
        <f t="shared" ca="1" si="37"/>
        <v>29.634893000000002</v>
      </c>
      <c r="AZ16" s="73">
        <f t="shared" ca="1" si="37"/>
        <v>28.213831124999999</v>
      </c>
      <c r="BA16" s="73">
        <f t="shared" ca="1" si="37"/>
        <v>8.9153529999999996</v>
      </c>
      <c r="BB16" s="73">
        <f t="shared" ca="1" si="37"/>
        <v>8.8432080000000006</v>
      </c>
      <c r="BC16" s="73">
        <f t="shared" ca="1" si="37"/>
        <v>22.052523999999998</v>
      </c>
      <c r="BD16" s="73">
        <f t="shared" ca="1" si="37"/>
        <v>20.975608000000001</v>
      </c>
      <c r="BE16" s="73">
        <f t="shared" ca="1" si="37"/>
        <v>23.265931999999999</v>
      </c>
      <c r="BF16" s="73">
        <f t="shared" ca="1" si="37"/>
        <v>31.096717000000002</v>
      </c>
      <c r="BG16" s="73">
        <f t="shared" ca="1" si="37"/>
        <v>27.766836999999999</v>
      </c>
      <c r="BH16" s="73">
        <f t="shared" ca="1" si="37"/>
        <v>31.473500000000001</v>
      </c>
      <c r="BI16" s="73">
        <f t="shared" ca="1" si="37"/>
        <v>29.383050999999998</v>
      </c>
      <c r="BM16" s="73">
        <f t="shared" ca="1" si="8"/>
        <v>223.48179606938825</v>
      </c>
      <c r="BN16" s="73">
        <f t="shared" ca="1" si="9"/>
        <v>25.918304499999998</v>
      </c>
      <c r="BO16" s="73">
        <f t="shared" ca="1" si="10"/>
        <v>30.584902</v>
      </c>
      <c r="BP16" s="73">
        <f t="shared" ca="1" si="11"/>
        <v>28.155331500000003</v>
      </c>
      <c r="BQ16" s="73">
        <f t="shared" ca="1" si="12"/>
        <v>26.34978103125</v>
      </c>
      <c r="BR16" s="73">
        <f t="shared" ca="1" si="13"/>
        <v>7.5750130000000002</v>
      </c>
      <c r="BS16" s="73">
        <f t="shared" ca="1" si="14"/>
        <v>7.6664740000000009</v>
      </c>
      <c r="BT16" s="73">
        <f t="shared" ca="1" si="15"/>
        <v>4.6982895000000005</v>
      </c>
      <c r="BU16" s="73">
        <f t="shared" ca="1" si="16"/>
        <v>4.492591</v>
      </c>
      <c r="BV16" s="73">
        <f t="shared" ca="1" si="17"/>
        <v>21.35727</v>
      </c>
      <c r="BW16" s="73">
        <f t="shared" ca="1" si="18"/>
        <v>29.723198500000002</v>
      </c>
      <c r="BX16" s="73">
        <f t="shared" ca="1" si="19"/>
        <v>25.829299499999998</v>
      </c>
      <c r="BY16" s="73">
        <f t="shared" ca="1" si="20"/>
        <v>30.444010500000001</v>
      </c>
      <c r="BZ16" s="73">
        <f t="shared" ca="1" si="21"/>
        <v>27.904840999999998</v>
      </c>
      <c r="CD16" s="73">
        <f t="shared" ca="1" si="22"/>
        <v>214.24593467390949</v>
      </c>
      <c r="CE16" s="73">
        <f t="shared" ca="1" si="23"/>
        <v>26.642349749999997</v>
      </c>
      <c r="CF16" s="73">
        <f t="shared" ca="1" si="24"/>
        <v>30.924676625</v>
      </c>
      <c r="CG16" s="73">
        <f t="shared" ca="1" si="25"/>
        <v>28.779692375</v>
      </c>
      <c r="CH16" s="73">
        <f t="shared" ca="1" si="26"/>
        <v>27.043579093750001</v>
      </c>
      <c r="CI16" s="73">
        <f t="shared" ca="1" si="27"/>
        <v>7.9971012500000001</v>
      </c>
      <c r="CJ16" s="73">
        <f t="shared" ca="1" si="28"/>
        <v>8.0907161250000001</v>
      </c>
      <c r="CK16" s="73">
        <f t="shared" ca="1" si="29"/>
        <v>12.557775249999999</v>
      </c>
      <c r="CL16" s="73">
        <f t="shared" ca="1" si="30"/>
        <v>11.856767375</v>
      </c>
      <c r="CM16" s="73">
        <f t="shared" ca="1" si="31"/>
        <v>22.086468125</v>
      </c>
      <c r="CN16" s="73">
        <f t="shared" ca="1" si="32"/>
        <v>30.270502749999999</v>
      </c>
      <c r="CO16" s="73">
        <f t="shared" ca="1" si="33"/>
        <v>26.559334625000002</v>
      </c>
      <c r="CP16" s="73">
        <f t="shared" ca="1" si="34"/>
        <v>30.795117874999999</v>
      </c>
      <c r="CQ16" s="73">
        <f t="shared" ca="1" si="35"/>
        <v>28.547074124999998</v>
      </c>
    </row>
    <row r="17" spans="27:95" x14ac:dyDescent="0.2">
      <c r="AA17" s="72"/>
      <c r="AB17" s="237" t="s">
        <v>83</v>
      </c>
      <c r="AC17" s="230" t="str">
        <f>CONCATENATE(AB17," Reference")</f>
        <v>1920x1080 Reference</v>
      </c>
      <c r="AD17">
        <v>17</v>
      </c>
      <c r="AE17" s="73">
        <f t="shared" ca="1" si="36"/>
        <v>16222.465534000001</v>
      </c>
      <c r="AF17" s="73">
        <f t="shared" ca="1" si="36"/>
        <v>40.294027999999997</v>
      </c>
      <c r="AG17" s="73">
        <f t="shared" ca="1" si="36"/>
        <v>45.367739999999998</v>
      </c>
      <c r="AH17" s="73">
        <f t="shared" ca="1" si="36"/>
        <v>44.435290999999999</v>
      </c>
      <c r="AI17" s="73">
        <f t="shared" ca="1" si="36"/>
        <v>40.869963937499996</v>
      </c>
      <c r="AJ17" s="73">
        <f t="shared" ca="1" si="36"/>
        <v>23.484310000000001</v>
      </c>
      <c r="AK17" s="73">
        <f t="shared" ca="1" si="36"/>
        <v>19.246279000000001</v>
      </c>
      <c r="AL17" s="73">
        <f t="shared" ca="1" si="36"/>
        <v>98.322954999999993</v>
      </c>
      <c r="AM17" s="73">
        <f t="shared" ca="1" si="36"/>
        <v>96.943241</v>
      </c>
      <c r="AN17" s="73">
        <f t="shared" ca="1" si="36"/>
        <v>39.163181999999999</v>
      </c>
      <c r="AO17" s="73">
        <f t="shared" ca="1" si="36"/>
        <v>43.457146999999999</v>
      </c>
      <c r="AP17" s="73">
        <f t="shared" ca="1" si="36"/>
        <v>40.253565999999999</v>
      </c>
      <c r="AQ17" s="73">
        <f t="shared" ca="1" si="36"/>
        <v>45.292088999999997</v>
      </c>
      <c r="AR17" s="73">
        <f t="shared" ca="1" si="36"/>
        <v>44.331817999999998</v>
      </c>
      <c r="AU17" s="230" t="str">
        <f>CONCATENATE(AB17," Test")</f>
        <v>1920x1080 Test</v>
      </c>
      <c r="AV17" s="73">
        <f t="shared" ca="1" si="37"/>
        <v>15124.946438000001</v>
      </c>
      <c r="AW17" s="73">
        <f t="shared" ca="1" si="37"/>
        <v>40.563518999999999</v>
      </c>
      <c r="AX17" s="73">
        <f t="shared" ca="1" si="37"/>
        <v>45.851139000000003</v>
      </c>
      <c r="AY17" s="73">
        <f t="shared" ca="1" si="37"/>
        <v>44.887008999999999</v>
      </c>
      <c r="AZ17" s="73">
        <f t="shared" ca="1" si="37"/>
        <v>41.164213375000003</v>
      </c>
      <c r="BA17" s="73">
        <f t="shared" ca="1" si="37"/>
        <v>24.020689000000001</v>
      </c>
      <c r="BB17" s="73">
        <f t="shared" ca="1" si="37"/>
        <v>19.615772</v>
      </c>
      <c r="BC17" s="73">
        <f t="shared" ca="1" si="37"/>
        <v>98.841667999999999</v>
      </c>
      <c r="BD17" s="73">
        <f t="shared" ca="1" si="37"/>
        <v>97.682143999999994</v>
      </c>
      <c r="BE17" s="73">
        <f t="shared" ca="1" si="37"/>
        <v>39.675868000000001</v>
      </c>
      <c r="BF17" s="73">
        <f t="shared" ca="1" si="37"/>
        <v>43.808281999999998</v>
      </c>
      <c r="BG17" s="73">
        <f t="shared" ca="1" si="37"/>
        <v>40.529834999999999</v>
      </c>
      <c r="BH17" s="73">
        <f t="shared" ca="1" si="37"/>
        <v>45.783484000000001</v>
      </c>
      <c r="BI17" s="73">
        <f t="shared" ca="1" si="37"/>
        <v>44.796131000000003</v>
      </c>
      <c r="BM17" s="73">
        <f t="shared" ca="1" si="8"/>
        <v>253.52446678593921</v>
      </c>
      <c r="BN17" s="73">
        <f t="shared" ca="1" si="9"/>
        <v>26.246447374999999</v>
      </c>
      <c r="BO17" s="73">
        <f t="shared" ca="1" si="10"/>
        <v>30.868702750000001</v>
      </c>
      <c r="BP17" s="73">
        <f t="shared" ca="1" si="11"/>
        <v>28.475391625</v>
      </c>
      <c r="BQ17" s="73">
        <f t="shared" ca="1" si="12"/>
        <v>26.674647351562498</v>
      </c>
      <c r="BR17" s="73">
        <f t="shared" ca="1" si="13"/>
        <v>7.8537462500000004</v>
      </c>
      <c r="BS17" s="73">
        <f t="shared" ca="1" si="14"/>
        <v>7.8808870000000004</v>
      </c>
      <c r="BT17" s="73">
        <f t="shared" ca="1" si="15"/>
        <v>5.6065231250000007</v>
      </c>
      <c r="BU17" s="73">
        <f t="shared" ca="1" si="16"/>
        <v>5.3546750000000003</v>
      </c>
      <c r="BV17" s="73">
        <f t="shared" ca="1" si="17"/>
        <v>21.67134875</v>
      </c>
      <c r="BW17" s="73">
        <f t="shared" ca="1" si="18"/>
        <v>30.051595875</v>
      </c>
      <c r="BX17" s="73">
        <f t="shared" ca="1" si="19"/>
        <v>26.157923874999998</v>
      </c>
      <c r="BY17" s="73">
        <f t="shared" ca="1" si="20"/>
        <v>30.727746875000001</v>
      </c>
      <c r="BZ17" s="73">
        <f t="shared" ca="1" si="21"/>
        <v>28.227182750000001</v>
      </c>
      <c r="CD17" s="73">
        <f t="shared" ca="1" si="22"/>
        <v>250.28418220891425</v>
      </c>
      <c r="CE17" s="73">
        <f t="shared" ca="1" si="23"/>
        <v>27.062755124999999</v>
      </c>
      <c r="CF17" s="73">
        <f t="shared" ca="1" si="24"/>
        <v>31.248171624999998</v>
      </c>
      <c r="CG17" s="73">
        <f t="shared" ca="1" si="25"/>
        <v>29.147262125000001</v>
      </c>
      <c r="CH17" s="73">
        <f t="shared" ca="1" si="26"/>
        <v>27.454625343749999</v>
      </c>
      <c r="CI17" s="73">
        <f t="shared" ca="1" si="27"/>
        <v>8.3586530000000003</v>
      </c>
      <c r="CJ17" s="73">
        <f t="shared" ca="1" si="28"/>
        <v>8.3770889999999998</v>
      </c>
      <c r="CK17" s="73">
        <f t="shared" ca="1" si="29"/>
        <v>16.102469124999999</v>
      </c>
      <c r="CL17" s="73">
        <f t="shared" ca="1" si="30"/>
        <v>15.260299125</v>
      </c>
      <c r="CM17" s="73">
        <f t="shared" ca="1" si="31"/>
        <v>22.515096124999999</v>
      </c>
      <c r="CN17" s="73">
        <f t="shared" ca="1" si="32"/>
        <v>30.611784624999999</v>
      </c>
      <c r="CO17" s="73">
        <f t="shared" ca="1" si="33"/>
        <v>26.972750999999999</v>
      </c>
      <c r="CP17" s="73">
        <f t="shared" ca="1" si="34"/>
        <v>31.108179124999999</v>
      </c>
      <c r="CQ17" s="73">
        <f t="shared" ca="1" si="35"/>
        <v>28.90413225</v>
      </c>
    </row>
    <row r="18" spans="27:95" x14ac:dyDescent="0.2">
      <c r="AA18" s="72"/>
      <c r="AB18" s="235"/>
      <c r="AC18" s="231"/>
      <c r="AD18">
        <v>18</v>
      </c>
      <c r="AE18" s="73">
        <f t="shared" ca="1" si="36"/>
        <v>7812.613233</v>
      </c>
      <c r="AF18" s="73">
        <f t="shared" ca="1" si="36"/>
        <v>37.886566999999999</v>
      </c>
      <c r="AG18" s="73">
        <f t="shared" ca="1" si="36"/>
        <v>42.426533999999997</v>
      </c>
      <c r="AH18" s="73">
        <f t="shared" ca="1" si="36"/>
        <v>41.285380000000004</v>
      </c>
      <c r="AI18" s="73">
        <f t="shared" ca="1" si="36"/>
        <v>38.382740749999996</v>
      </c>
      <c r="AJ18" s="73">
        <f t="shared" ca="1" si="36"/>
        <v>20.019801999999999</v>
      </c>
      <c r="AK18" s="73">
        <f t="shared" ca="1" si="36"/>
        <v>16.889388</v>
      </c>
      <c r="AL18" s="73">
        <f t="shared" ca="1" si="36"/>
        <v>88.325056000000004</v>
      </c>
      <c r="AM18" s="73">
        <f t="shared" ca="1" si="36"/>
        <v>85.974892999999994</v>
      </c>
      <c r="AN18" s="73">
        <f t="shared" ca="1" si="36"/>
        <v>35.372036000000001</v>
      </c>
      <c r="AO18" s="73">
        <f t="shared" ca="1" si="36"/>
        <v>41.049011</v>
      </c>
      <c r="AP18" s="73">
        <f t="shared" ca="1" si="36"/>
        <v>37.804363000000002</v>
      </c>
      <c r="AQ18" s="73">
        <f t="shared" ca="1" si="36"/>
        <v>42.329259</v>
      </c>
      <c r="AR18" s="73">
        <f t="shared" ca="1" si="36"/>
        <v>41.143405000000001</v>
      </c>
      <c r="AU18" s="231"/>
      <c r="AV18" s="73">
        <f t="shared" ca="1" si="37"/>
        <v>7140.2351490000001</v>
      </c>
      <c r="AW18" s="73">
        <f t="shared" ca="1" si="37"/>
        <v>38.438094</v>
      </c>
      <c r="AX18" s="73">
        <f t="shared" ca="1" si="37"/>
        <v>43.059460000000001</v>
      </c>
      <c r="AY18" s="73">
        <f t="shared" ca="1" si="37"/>
        <v>41.931567999999999</v>
      </c>
      <c r="AZ18" s="73">
        <f t="shared" ca="1" si="37"/>
        <v>38.945271500000004</v>
      </c>
      <c r="BA18" s="73">
        <f t="shared" ca="1" si="37"/>
        <v>20.771681999999998</v>
      </c>
      <c r="BB18" s="73">
        <f t="shared" ca="1" si="37"/>
        <v>17.475331000000001</v>
      </c>
      <c r="BC18" s="73">
        <f t="shared" ca="1" si="37"/>
        <v>91.191552999999999</v>
      </c>
      <c r="BD18" s="73">
        <f t="shared" ca="1" si="37"/>
        <v>88.839127000000005</v>
      </c>
      <c r="BE18" s="73">
        <f t="shared" ca="1" si="37"/>
        <v>36.160029000000002</v>
      </c>
      <c r="BF18" s="73">
        <f t="shared" ca="1" si="37"/>
        <v>41.613281000000001</v>
      </c>
      <c r="BG18" s="73">
        <f t="shared" ca="1" si="37"/>
        <v>38.378675000000001</v>
      </c>
      <c r="BH18" s="73">
        <f t="shared" ca="1" si="37"/>
        <v>42.980708999999997</v>
      </c>
      <c r="BI18" s="73">
        <f t="shared" ca="1" si="37"/>
        <v>41.817945000000002</v>
      </c>
      <c r="BM18" s="73">
        <f t="shared" ca="1" si="8"/>
        <v>287.60577545715802</v>
      </c>
      <c r="BN18" s="73">
        <f t="shared" ca="1" si="9"/>
        <v>26.57459025</v>
      </c>
      <c r="BO18" s="73">
        <f t="shared" ca="1" si="10"/>
        <v>31.152503500000002</v>
      </c>
      <c r="BP18" s="73">
        <f t="shared" ca="1" si="11"/>
        <v>28.795451750000002</v>
      </c>
      <c r="BQ18" s="73">
        <f t="shared" ca="1" si="12"/>
        <v>26.999513671875</v>
      </c>
      <c r="BR18" s="73">
        <f t="shared" ca="1" si="13"/>
        <v>8.1324795000000005</v>
      </c>
      <c r="BS18" s="73">
        <f t="shared" ca="1" si="14"/>
        <v>8.0952999999999999</v>
      </c>
      <c r="BT18" s="73">
        <f t="shared" ca="1" si="15"/>
        <v>6.5147567500000001</v>
      </c>
      <c r="BU18" s="73">
        <f t="shared" ca="1" si="16"/>
        <v>6.2167589999999997</v>
      </c>
      <c r="BV18" s="73">
        <f t="shared" ca="1" si="17"/>
        <v>21.9854275</v>
      </c>
      <c r="BW18" s="73">
        <f t="shared" ca="1" si="18"/>
        <v>30.379993250000002</v>
      </c>
      <c r="BX18" s="73">
        <f t="shared" ca="1" si="19"/>
        <v>26.486548249999998</v>
      </c>
      <c r="BY18" s="73">
        <f t="shared" ca="1" si="20"/>
        <v>31.011483250000001</v>
      </c>
      <c r="BZ18" s="73">
        <f t="shared" ca="1" si="21"/>
        <v>28.5495245</v>
      </c>
      <c r="CD18" s="73">
        <f t="shared" ca="1" si="22"/>
        <v>273.97397335672343</v>
      </c>
      <c r="CE18" s="73">
        <f t="shared" ca="1" si="23"/>
        <v>27.327736124999998</v>
      </c>
      <c r="CF18" s="73">
        <f t="shared" ca="1" si="24"/>
        <v>31.550749875000001</v>
      </c>
      <c r="CG18" s="73">
        <f t="shared" ca="1" si="25"/>
        <v>29.464299749999999</v>
      </c>
      <c r="CH18" s="73">
        <f t="shared" ca="1" si="26"/>
        <v>27.725209710937502</v>
      </c>
      <c r="CI18" s="73">
        <f t="shared" ca="1" si="27"/>
        <v>8.6010209999999994</v>
      </c>
      <c r="CJ18" s="73">
        <f t="shared" ca="1" si="28"/>
        <v>8.5544703750000011</v>
      </c>
      <c r="CK18" s="73">
        <f t="shared" ca="1" si="29"/>
        <v>16.343242</v>
      </c>
      <c r="CL18" s="73">
        <f t="shared" ca="1" si="30"/>
        <v>15.453812625000001</v>
      </c>
      <c r="CM18" s="73">
        <f t="shared" ca="1" si="31"/>
        <v>22.7702235</v>
      </c>
      <c r="CN18" s="73">
        <f t="shared" ca="1" si="32"/>
        <v>30.964465499999999</v>
      </c>
      <c r="CO18" s="73">
        <f t="shared" ca="1" si="33"/>
        <v>27.244900874999999</v>
      </c>
      <c r="CP18" s="73">
        <f t="shared" ca="1" si="34"/>
        <v>31.42188625</v>
      </c>
      <c r="CQ18" s="73">
        <f t="shared" ca="1" si="35"/>
        <v>29.239026499999998</v>
      </c>
    </row>
    <row r="19" spans="27:95" x14ac:dyDescent="0.2">
      <c r="AA19" s="72"/>
      <c r="AB19" s="235"/>
      <c r="AC19" s="231"/>
      <c r="AD19">
        <v>19</v>
      </c>
      <c r="AE19" s="73">
        <f t="shared" ca="1" si="36"/>
        <v>3571.0222090000002</v>
      </c>
      <c r="AF19" s="73">
        <f t="shared" ca="1" si="36"/>
        <v>34.895904000000002</v>
      </c>
      <c r="AG19" s="73">
        <f t="shared" ca="1" si="36"/>
        <v>39.213816000000001</v>
      </c>
      <c r="AH19" s="73">
        <f t="shared" ca="1" si="36"/>
        <v>37.846038</v>
      </c>
      <c r="AI19" s="73">
        <f t="shared" ca="1" si="36"/>
        <v>35.350156875000003</v>
      </c>
      <c r="AJ19" s="73">
        <f t="shared" ca="1" si="36"/>
        <v>16.425507</v>
      </c>
      <c r="AK19" s="73">
        <f t="shared" ca="1" si="36"/>
        <v>14.311472</v>
      </c>
      <c r="AL19" s="73">
        <f t="shared" ca="1" si="36"/>
        <v>70.032135999999994</v>
      </c>
      <c r="AM19" s="73">
        <f t="shared" ca="1" si="36"/>
        <v>67.635515999999996</v>
      </c>
      <c r="AN19" s="73">
        <f t="shared" ca="1" si="36"/>
        <v>31.31709</v>
      </c>
      <c r="AO19" s="73">
        <f t="shared" ca="1" si="36"/>
        <v>38.260097000000002</v>
      </c>
      <c r="AP19" s="73">
        <f t="shared" ca="1" si="36"/>
        <v>34.772258999999998</v>
      </c>
      <c r="AQ19" s="73">
        <f t="shared" ca="1" si="36"/>
        <v>39.083713000000003</v>
      </c>
      <c r="AR19" s="73">
        <f t="shared" ca="1" si="36"/>
        <v>37.651834000000001</v>
      </c>
      <c r="AU19" s="231"/>
      <c r="AV19" s="73">
        <f t="shared" ca="1" si="37"/>
        <v>3272.9043259999999</v>
      </c>
      <c r="AW19" s="73">
        <f t="shared" ca="1" si="37"/>
        <v>35.762816000000001</v>
      </c>
      <c r="AX19" s="73">
        <f t="shared" ca="1" si="37"/>
        <v>39.970089999999999</v>
      </c>
      <c r="AY19" s="73">
        <f t="shared" ca="1" si="37"/>
        <v>38.650284999999997</v>
      </c>
      <c r="AZ19" s="73">
        <f t="shared" ca="1" si="37"/>
        <v>36.206237437500008</v>
      </c>
      <c r="BA19" s="73">
        <f t="shared" ca="1" si="37"/>
        <v>17.422968000000001</v>
      </c>
      <c r="BB19" s="73">
        <f t="shared" ca="1" si="37"/>
        <v>15.100693</v>
      </c>
      <c r="BC19" s="73">
        <f t="shared" ca="1" si="37"/>
        <v>75.946161000000004</v>
      </c>
      <c r="BD19" s="73">
        <f t="shared" ca="1" si="37"/>
        <v>73.334463</v>
      </c>
      <c r="BE19" s="73">
        <f t="shared" ca="1" si="37"/>
        <v>32.365597999999999</v>
      </c>
      <c r="BF19" s="73">
        <f t="shared" ca="1" si="37"/>
        <v>39.027469000000004</v>
      </c>
      <c r="BG19" s="73">
        <f t="shared" ca="1" si="37"/>
        <v>35.674128000000003</v>
      </c>
      <c r="BH19" s="73">
        <f t="shared" ca="1" si="37"/>
        <v>39.859394000000002</v>
      </c>
      <c r="BI19" s="73">
        <f t="shared" ca="1" si="37"/>
        <v>38.493411000000002</v>
      </c>
      <c r="BM19" s="73">
        <f t="shared" ca="1" si="8"/>
        <v>326.26863641588659</v>
      </c>
      <c r="BN19" s="73">
        <f t="shared" ca="1" si="9"/>
        <v>26.902733124999997</v>
      </c>
      <c r="BO19" s="73">
        <f t="shared" ca="1" si="10"/>
        <v>31.436304249999999</v>
      </c>
      <c r="BP19" s="73">
        <f t="shared" ca="1" si="11"/>
        <v>29.115511874999999</v>
      </c>
      <c r="BQ19" s="73">
        <f t="shared" ca="1" si="12"/>
        <v>27.324379992187499</v>
      </c>
      <c r="BR19" s="73">
        <f t="shared" ca="1" si="13"/>
        <v>8.4112127500000007</v>
      </c>
      <c r="BS19" s="73">
        <f t="shared" ca="1" si="14"/>
        <v>8.3097130000000003</v>
      </c>
      <c r="BT19" s="73">
        <f t="shared" ca="1" si="15"/>
        <v>7.4229903750000004</v>
      </c>
      <c r="BU19" s="73">
        <f t="shared" ca="1" si="16"/>
        <v>7.078843</v>
      </c>
      <c r="BV19" s="73">
        <f t="shared" ca="1" si="17"/>
        <v>22.29950625</v>
      </c>
      <c r="BW19" s="73">
        <f t="shared" ca="1" si="18"/>
        <v>30.708390625</v>
      </c>
      <c r="BX19" s="73">
        <f t="shared" ca="1" si="19"/>
        <v>26.815172624999999</v>
      </c>
      <c r="BY19" s="73">
        <f t="shared" ca="1" si="20"/>
        <v>31.295219625000001</v>
      </c>
      <c r="BZ19" s="73">
        <f t="shared" ca="1" si="21"/>
        <v>28.87186625</v>
      </c>
      <c r="CD19" s="73">
        <f t="shared" ca="1" si="22"/>
        <v>307.58086366850279</v>
      </c>
      <c r="CE19" s="73">
        <f t="shared" ca="1" si="23"/>
        <v>27.67055225</v>
      </c>
      <c r="CF19" s="73">
        <f t="shared" ca="1" si="24"/>
        <v>31.882504749999999</v>
      </c>
      <c r="CG19" s="73">
        <f t="shared" ca="1" si="25"/>
        <v>29.821799500000001</v>
      </c>
      <c r="CH19" s="73">
        <f t="shared" ca="1" si="26"/>
        <v>28.068252234375002</v>
      </c>
      <c r="CI19" s="73">
        <f t="shared" ca="1" si="27"/>
        <v>8.9429110000000005</v>
      </c>
      <c r="CJ19" s="73">
        <f t="shared" ca="1" si="28"/>
        <v>8.8073907499999997</v>
      </c>
      <c r="CK19" s="73">
        <f t="shared" ca="1" si="29"/>
        <v>18.609258000000001</v>
      </c>
      <c r="CL19" s="73">
        <f t="shared" ca="1" si="30"/>
        <v>17.621111249999998</v>
      </c>
      <c r="CM19" s="73">
        <f t="shared" ca="1" si="31"/>
        <v>23.123331999999998</v>
      </c>
      <c r="CN19" s="73">
        <f t="shared" ca="1" si="32"/>
        <v>31.315498999999999</v>
      </c>
      <c r="CO19" s="73">
        <f t="shared" ca="1" si="33"/>
        <v>27.588544750000001</v>
      </c>
      <c r="CP19" s="73">
        <f t="shared" ca="1" si="34"/>
        <v>31.754316499999998</v>
      </c>
      <c r="CQ19" s="73">
        <f t="shared" ca="1" si="35"/>
        <v>29.600617999999997</v>
      </c>
    </row>
    <row r="20" spans="27:95" x14ac:dyDescent="0.2">
      <c r="AA20" s="72"/>
      <c r="AB20" s="235"/>
      <c r="AC20" s="231"/>
      <c r="AD20">
        <v>20</v>
      </c>
      <c r="AE20" s="73">
        <f t="shared" ca="1" si="36"/>
        <v>1576.536079</v>
      </c>
      <c r="AF20" s="73">
        <f t="shared" ca="1" si="36"/>
        <v>31.763921</v>
      </c>
      <c r="AG20" s="73">
        <f t="shared" ca="1" si="36"/>
        <v>36.017899</v>
      </c>
      <c r="AH20" s="73">
        <f t="shared" ca="1" si="36"/>
        <v>34.331322999999998</v>
      </c>
      <c r="AI20" s="73">
        <f t="shared" ca="1" si="36"/>
        <v>32.190257250000002</v>
      </c>
      <c r="AJ20" s="73">
        <f t="shared" ca="1" si="36"/>
        <v>12.953645</v>
      </c>
      <c r="AK20" s="73">
        <f t="shared" ca="1" si="36"/>
        <v>11.769617</v>
      </c>
      <c r="AL20" s="73">
        <f t="shared" ca="1" si="36"/>
        <v>47.781140999999998</v>
      </c>
      <c r="AM20" s="73">
        <f t="shared" ca="1" si="36"/>
        <v>45.870995000000001</v>
      </c>
      <c r="AN20" s="73">
        <f t="shared" ca="1" si="36"/>
        <v>27.528573999999999</v>
      </c>
      <c r="AO20" s="73">
        <f t="shared" ca="1" si="36"/>
        <v>35.295591000000002</v>
      </c>
      <c r="AP20" s="73">
        <f t="shared" ca="1" si="36"/>
        <v>31.625048</v>
      </c>
      <c r="AQ20" s="73">
        <f t="shared" ca="1" si="36"/>
        <v>35.860584000000003</v>
      </c>
      <c r="AR20" s="73">
        <f t="shared" ca="1" si="36"/>
        <v>34.089516000000003</v>
      </c>
      <c r="AU20" s="231"/>
      <c r="AV20" s="73">
        <f t="shared" ca="1" si="37"/>
        <v>1465.18958</v>
      </c>
      <c r="AW20" s="73">
        <f t="shared" ca="1" si="37"/>
        <v>32.796345000000002</v>
      </c>
      <c r="AX20" s="73">
        <f t="shared" ca="1" si="37"/>
        <v>36.840342</v>
      </c>
      <c r="AY20" s="73">
        <f t="shared" ca="1" si="37"/>
        <v>35.301575999999997</v>
      </c>
      <c r="AZ20" s="73">
        <f t="shared" ca="1" si="37"/>
        <v>33.20567175</v>
      </c>
      <c r="BA20" s="73">
        <f t="shared" ca="1" si="37"/>
        <v>13.980876</v>
      </c>
      <c r="BB20" s="73">
        <f t="shared" ca="1" si="37"/>
        <v>12.59703</v>
      </c>
      <c r="BC20" s="73">
        <f t="shared" ca="1" si="37"/>
        <v>57.207706000000002</v>
      </c>
      <c r="BD20" s="73">
        <f t="shared" ca="1" si="37"/>
        <v>54.656137000000001</v>
      </c>
      <c r="BE20" s="73">
        <f t="shared" ca="1" si="37"/>
        <v>28.684895999999998</v>
      </c>
      <c r="BF20" s="73">
        <f t="shared" ca="1" si="37"/>
        <v>36.200401999999997</v>
      </c>
      <c r="BG20" s="73">
        <f t="shared" ca="1" si="37"/>
        <v>32.690980000000003</v>
      </c>
      <c r="BH20" s="73">
        <f t="shared" ca="1" si="37"/>
        <v>36.707974999999998</v>
      </c>
      <c r="BI20" s="73">
        <f t="shared" ca="1" si="37"/>
        <v>35.102719999999998</v>
      </c>
      <c r="BM20" s="73">
        <f t="shared" ca="1" si="8"/>
        <v>355.32375209895866</v>
      </c>
      <c r="BN20" s="73">
        <f t="shared" ca="1" si="9"/>
        <v>27.131337250000001</v>
      </c>
      <c r="BO20" s="73">
        <f t="shared" ca="1" si="10"/>
        <v>31.614659500000002</v>
      </c>
      <c r="BP20" s="73">
        <f t="shared" ca="1" si="11"/>
        <v>29.299173625000002</v>
      </c>
      <c r="BQ20" s="73">
        <f t="shared" ca="1" si="12"/>
        <v>27.547034664062501</v>
      </c>
      <c r="BR20" s="73">
        <f t="shared" ca="1" si="13"/>
        <v>8.5661773750000005</v>
      </c>
      <c r="BS20" s="73">
        <f t="shared" ca="1" si="14"/>
        <v>8.4499561249999999</v>
      </c>
      <c r="BT20" s="73">
        <f t="shared" ca="1" si="15"/>
        <v>12.67496525</v>
      </c>
      <c r="BU20" s="73">
        <f t="shared" ca="1" si="16"/>
        <v>12.114886500000001</v>
      </c>
      <c r="BV20" s="73">
        <f t="shared" ca="1" si="17"/>
        <v>22.567229125000001</v>
      </c>
      <c r="BW20" s="73">
        <f t="shared" ca="1" si="18"/>
        <v>30.850810374999998</v>
      </c>
      <c r="BX20" s="73">
        <f t="shared" ca="1" si="19"/>
        <v>27.028291124999999</v>
      </c>
      <c r="BY20" s="73">
        <f t="shared" ca="1" si="20"/>
        <v>31.466258499999999</v>
      </c>
      <c r="BZ20" s="73">
        <f t="shared" ca="1" si="21"/>
        <v>29.042030125</v>
      </c>
      <c r="CD20" s="73">
        <f t="shared" ca="1" si="22"/>
        <v>345.31012758603151</v>
      </c>
      <c r="CE20" s="73">
        <f t="shared" ca="1" si="23"/>
        <v>28.013368374999999</v>
      </c>
      <c r="CF20" s="73">
        <f t="shared" ca="1" si="24"/>
        <v>32.214259624999997</v>
      </c>
      <c r="CG20" s="73">
        <f t="shared" ca="1" si="25"/>
        <v>30.17929925</v>
      </c>
      <c r="CH20" s="73">
        <f t="shared" ca="1" si="26"/>
        <v>28.411294757812502</v>
      </c>
      <c r="CI20" s="73">
        <f t="shared" ca="1" si="27"/>
        <v>9.2848009999999999</v>
      </c>
      <c r="CJ20" s="73">
        <f t="shared" ca="1" si="28"/>
        <v>9.0603111250000001</v>
      </c>
      <c r="CK20" s="73">
        <f t="shared" ca="1" si="29"/>
        <v>20.875273999999997</v>
      </c>
      <c r="CL20" s="73">
        <f t="shared" ca="1" si="30"/>
        <v>19.788409874999999</v>
      </c>
      <c r="CM20" s="73">
        <f t="shared" ca="1" si="31"/>
        <v>23.476440499999999</v>
      </c>
      <c r="CN20" s="73">
        <f t="shared" ca="1" si="32"/>
        <v>31.666532499999999</v>
      </c>
      <c r="CO20" s="73">
        <f t="shared" ca="1" si="33"/>
        <v>27.932188625000002</v>
      </c>
      <c r="CP20" s="73">
        <f t="shared" ca="1" si="34"/>
        <v>32.086746749999996</v>
      </c>
      <c r="CQ20" s="73">
        <f t="shared" ca="1" si="35"/>
        <v>29.9622095</v>
      </c>
    </row>
    <row r="21" spans="27:95" x14ac:dyDescent="0.2">
      <c r="AA21" s="72"/>
      <c r="AB21" s="235"/>
      <c r="AC21" s="231"/>
      <c r="AD21">
        <v>21</v>
      </c>
      <c r="AE21" s="73">
        <f t="shared" ca="1" si="36"/>
        <v>645.22062600000004</v>
      </c>
      <c r="AF21" s="73">
        <f t="shared" ca="1" si="36"/>
        <v>28.706074999999998</v>
      </c>
      <c r="AG21" s="73">
        <f t="shared" ca="1" si="36"/>
        <v>32.923323000000003</v>
      </c>
      <c r="AH21" s="73">
        <f t="shared" ca="1" si="36"/>
        <v>30.844629999999999</v>
      </c>
      <c r="AI21" s="73">
        <f t="shared" ca="1" si="36"/>
        <v>29.103312687499997</v>
      </c>
      <c r="AJ21" s="73">
        <f t="shared" ca="1" si="36"/>
        <v>9.8823690000000006</v>
      </c>
      <c r="AK21" s="73">
        <f t="shared" ca="1" si="36"/>
        <v>9.4782580000000003</v>
      </c>
      <c r="AL21" s="73">
        <f t="shared" ca="1" si="36"/>
        <v>24.247875000000001</v>
      </c>
      <c r="AM21" s="73">
        <f t="shared" ca="1" si="36"/>
        <v>23.174983999999998</v>
      </c>
      <c r="AN21" s="73">
        <f t="shared" ca="1" si="36"/>
        <v>24.155937000000002</v>
      </c>
      <c r="AO21" s="73">
        <f t="shared" ca="1" si="36"/>
        <v>32.237223999999998</v>
      </c>
      <c r="AP21" s="73">
        <f t="shared" ca="1" si="36"/>
        <v>28.584142</v>
      </c>
      <c r="AQ21" s="73">
        <f t="shared" ca="1" si="36"/>
        <v>32.761066999999997</v>
      </c>
      <c r="AR21" s="73">
        <f t="shared" ca="1" si="36"/>
        <v>30.573688000000001</v>
      </c>
      <c r="AU21" s="231"/>
      <c r="AV21" s="73">
        <f t="shared" ca="1" si="37"/>
        <v>618.00046099999997</v>
      </c>
      <c r="AW21" s="73">
        <f t="shared" ca="1" si="37"/>
        <v>29.774090999999999</v>
      </c>
      <c r="AX21" s="73">
        <f t="shared" ca="1" si="37"/>
        <v>33.706905999999996</v>
      </c>
      <c r="AY21" s="73">
        <f t="shared" ca="1" si="37"/>
        <v>31.898157000000001</v>
      </c>
      <c r="AZ21" s="73">
        <f t="shared" ca="1" si="37"/>
        <v>30.152646062500001</v>
      </c>
      <c r="BA21" s="73">
        <f t="shared" ca="1" si="37"/>
        <v>10.765279</v>
      </c>
      <c r="BB21" s="73">
        <f t="shared" ca="1" si="37"/>
        <v>10.227243</v>
      </c>
      <c r="BC21" s="73">
        <f t="shared" ca="1" si="37"/>
        <v>36.152949</v>
      </c>
      <c r="BD21" s="73">
        <f t="shared" ca="1" si="37"/>
        <v>34.335194000000001</v>
      </c>
      <c r="BE21" s="73">
        <f t="shared" ca="1" si="37"/>
        <v>25.291520999999999</v>
      </c>
      <c r="BF21" s="73">
        <f t="shared" ca="1" si="37"/>
        <v>33.176721000000001</v>
      </c>
      <c r="BG21" s="73">
        <f t="shared" ca="1" si="37"/>
        <v>29.672946</v>
      </c>
      <c r="BH21" s="73">
        <f t="shared" ca="1" si="37"/>
        <v>33.561135999999998</v>
      </c>
      <c r="BI21" s="73">
        <f t="shared" ca="1" si="37"/>
        <v>31.668371</v>
      </c>
      <c r="BM21" s="73">
        <f t="shared" ca="1" si="8"/>
        <v>400.69794210866962</v>
      </c>
      <c r="BN21" s="73">
        <f t="shared" ca="1" si="9"/>
        <v>27.482092000000002</v>
      </c>
      <c r="BO21" s="73">
        <f t="shared" ca="1" si="10"/>
        <v>31.939799000000001</v>
      </c>
      <c r="BP21" s="73">
        <f t="shared" ca="1" si="11"/>
        <v>29.6679545</v>
      </c>
      <c r="BQ21" s="73">
        <f t="shared" ca="1" si="12"/>
        <v>27.897315093750002</v>
      </c>
      <c r="BR21" s="73">
        <f t="shared" ca="1" si="13"/>
        <v>8.8860285000000001</v>
      </c>
      <c r="BS21" s="73">
        <f t="shared" ca="1" si="14"/>
        <v>8.6924205000000008</v>
      </c>
      <c r="BT21" s="73">
        <f t="shared" ca="1" si="15"/>
        <v>14.892574999999999</v>
      </c>
      <c r="BU21" s="73">
        <f t="shared" ca="1" si="16"/>
        <v>14.240325</v>
      </c>
      <c r="BV21" s="73">
        <f t="shared" ca="1" si="17"/>
        <v>22.921733500000002</v>
      </c>
      <c r="BW21" s="73">
        <f t="shared" ca="1" si="18"/>
        <v>31.203320499999997</v>
      </c>
      <c r="BX21" s="73">
        <f t="shared" ca="1" si="19"/>
        <v>27.378891500000002</v>
      </c>
      <c r="BY21" s="73">
        <f t="shared" ca="1" si="20"/>
        <v>31.791075999999997</v>
      </c>
      <c r="BZ21" s="73">
        <f t="shared" ca="1" si="21"/>
        <v>29.412411500000001</v>
      </c>
      <c r="CD21" s="73">
        <f t="shared" ca="1" si="22"/>
        <v>387.6674341547855</v>
      </c>
      <c r="CE21" s="73">
        <f t="shared" ca="1" si="23"/>
        <v>28.356184499999998</v>
      </c>
      <c r="CF21" s="73">
        <f t="shared" ca="1" si="24"/>
        <v>32.546014499999998</v>
      </c>
      <c r="CG21" s="73">
        <f t="shared" ca="1" si="25"/>
        <v>30.536799000000002</v>
      </c>
      <c r="CH21" s="73">
        <f t="shared" ca="1" si="26"/>
        <v>28.754337281250002</v>
      </c>
      <c r="CI21" s="73">
        <f t="shared" ca="1" si="27"/>
        <v>9.626691000000001</v>
      </c>
      <c r="CJ21" s="73">
        <f t="shared" ca="1" si="28"/>
        <v>9.3132315000000006</v>
      </c>
      <c r="CK21" s="73">
        <f t="shared" ca="1" si="29"/>
        <v>23.141289999999998</v>
      </c>
      <c r="CL21" s="73">
        <f t="shared" ca="1" si="30"/>
        <v>21.9557085</v>
      </c>
      <c r="CM21" s="73">
        <f t="shared" ca="1" si="31"/>
        <v>23.829549</v>
      </c>
      <c r="CN21" s="73">
        <f t="shared" ca="1" si="32"/>
        <v>32.017566000000002</v>
      </c>
      <c r="CO21" s="73">
        <f t="shared" ca="1" si="33"/>
        <v>28.2758325</v>
      </c>
      <c r="CP21" s="73">
        <f t="shared" ca="1" si="34"/>
        <v>32.419176999999998</v>
      </c>
      <c r="CQ21" s="73">
        <f t="shared" ca="1" si="35"/>
        <v>30.323801</v>
      </c>
    </row>
    <row r="22" spans="27:95" x14ac:dyDescent="0.2">
      <c r="AA22" s="72"/>
      <c r="AB22" s="236"/>
      <c r="AC22" s="231"/>
      <c r="AD22">
        <v>22</v>
      </c>
      <c r="AE22" s="73">
        <f t="shared" ca="1" si="36"/>
        <v>248.19057900000001</v>
      </c>
      <c r="AF22" s="73">
        <f t="shared" ca="1" si="36"/>
        <v>25.792601000000001</v>
      </c>
      <c r="AG22" s="73">
        <f t="shared" ca="1" si="36"/>
        <v>30.132494000000001</v>
      </c>
      <c r="AH22" s="73">
        <f t="shared" ca="1" si="36"/>
        <v>27.726174</v>
      </c>
      <c r="AI22" s="73">
        <f t="shared" ca="1" si="36"/>
        <v>26.184692625000004</v>
      </c>
      <c r="AJ22" s="73">
        <f t="shared" ca="1" si="36"/>
        <v>7.3239169999999998</v>
      </c>
      <c r="AK22" s="73">
        <f t="shared" ca="1" si="36"/>
        <v>7.5056079999999996</v>
      </c>
      <c r="AL22" s="73">
        <f t="shared" ca="1" si="36"/>
        <v>6.3483879999999999</v>
      </c>
      <c r="AM22" s="73">
        <f t="shared" ca="1" si="36"/>
        <v>5.9751159999999999</v>
      </c>
      <c r="AN22" s="73">
        <f t="shared" ca="1" si="36"/>
        <v>21.200579999999999</v>
      </c>
      <c r="AO22" s="73">
        <f t="shared" ca="1" si="36"/>
        <v>29.219864000000001</v>
      </c>
      <c r="AP22" s="73">
        <f t="shared" ca="1" si="36"/>
        <v>25.683899</v>
      </c>
      <c r="AQ22" s="73">
        <f t="shared" ca="1" si="36"/>
        <v>29.969035000000002</v>
      </c>
      <c r="AR22" s="73">
        <f t="shared" ca="1" si="36"/>
        <v>27.452323</v>
      </c>
      <c r="AU22" s="231"/>
      <c r="AV22" s="73">
        <f t="shared" ca="1" si="37"/>
        <v>242.984093</v>
      </c>
      <c r="AW22" s="73">
        <f t="shared" ca="1" si="37"/>
        <v>26.792456999999999</v>
      </c>
      <c r="AX22" s="73">
        <f t="shared" ca="1" si="37"/>
        <v>30.781866000000001</v>
      </c>
      <c r="AY22" s="73">
        <f t="shared" ca="1" si="37"/>
        <v>28.634698</v>
      </c>
      <c r="AZ22" s="73">
        <f t="shared" ca="1" si="37"/>
        <v>27.156935124999997</v>
      </c>
      <c r="BA22" s="73">
        <f t="shared" ca="1" si="37"/>
        <v>8.0391759999999994</v>
      </c>
      <c r="BB22" s="73">
        <f t="shared" ca="1" si="37"/>
        <v>8.1487839999999991</v>
      </c>
      <c r="BC22" s="73">
        <f t="shared" ca="1" si="37"/>
        <v>14.601509999999999</v>
      </c>
      <c r="BD22" s="73">
        <f t="shared" ca="1" si="37"/>
        <v>13.773455</v>
      </c>
      <c r="BE22" s="73">
        <f t="shared" ca="1" si="37"/>
        <v>22.201090000000001</v>
      </c>
      <c r="BF22" s="73">
        <f t="shared" ca="1" si="37"/>
        <v>30.219486</v>
      </c>
      <c r="BG22" s="73">
        <f t="shared" ca="1" si="37"/>
        <v>26.698031</v>
      </c>
      <c r="BH22" s="73">
        <f t="shared" ca="1" si="37"/>
        <v>30.626270000000002</v>
      </c>
      <c r="BI22" s="73">
        <f t="shared" ca="1" si="37"/>
        <v>28.390533000000001</v>
      </c>
      <c r="BM22" s="73">
        <f t="shared" ca="1" si="8"/>
        <v>451.86633277869549</v>
      </c>
      <c r="BN22" s="73">
        <f t="shared" ca="1" si="9"/>
        <v>27.832846749999998</v>
      </c>
      <c r="BO22" s="73">
        <f t="shared" ca="1" si="10"/>
        <v>32.2649385</v>
      </c>
      <c r="BP22" s="73">
        <f t="shared" ca="1" si="11"/>
        <v>30.036735374999999</v>
      </c>
      <c r="BQ22" s="73">
        <f t="shared" ca="1" si="12"/>
        <v>28.2475955234375</v>
      </c>
      <c r="BR22" s="73">
        <f t="shared" ca="1" si="13"/>
        <v>9.2058796249999997</v>
      </c>
      <c r="BS22" s="73">
        <f t="shared" ca="1" si="14"/>
        <v>8.9348848749999998</v>
      </c>
      <c r="BT22" s="73">
        <f t="shared" ca="1" si="15"/>
        <v>17.110184749999998</v>
      </c>
      <c r="BU22" s="73">
        <f t="shared" ca="1" si="16"/>
        <v>16.3657635</v>
      </c>
      <c r="BV22" s="73">
        <f t="shared" ca="1" si="17"/>
        <v>23.276237875</v>
      </c>
      <c r="BW22" s="73">
        <f t="shared" ca="1" si="18"/>
        <v>31.555830624999999</v>
      </c>
      <c r="BX22" s="73">
        <f t="shared" ca="1" si="19"/>
        <v>27.729491875000001</v>
      </c>
      <c r="BY22" s="73">
        <f t="shared" ca="1" si="20"/>
        <v>32.115893499999999</v>
      </c>
      <c r="BZ22" s="73">
        <f t="shared" ca="1" si="21"/>
        <v>29.782792875000002</v>
      </c>
      <c r="CD22" s="73">
        <f t="shared" ca="1" si="22"/>
        <v>454.13387076370037</v>
      </c>
      <c r="CE22" s="73">
        <f t="shared" ca="1" si="23"/>
        <v>28.848642249999997</v>
      </c>
      <c r="CF22" s="73">
        <f t="shared" ca="1" si="24"/>
        <v>32.938645749999999</v>
      </c>
      <c r="CG22" s="73">
        <f t="shared" ca="1" si="25"/>
        <v>31.0044255</v>
      </c>
      <c r="CH22" s="73">
        <f t="shared" ca="1" si="26"/>
        <v>29.239003921875</v>
      </c>
      <c r="CI22" s="73">
        <f t="shared" ca="1" si="27"/>
        <v>9.9964672500000002</v>
      </c>
      <c r="CJ22" s="73">
        <f t="shared" ca="1" si="28"/>
        <v>9.6284355000000001</v>
      </c>
      <c r="CK22" s="73">
        <f t="shared" ca="1" si="29"/>
        <v>27.921161000000001</v>
      </c>
      <c r="CL22" s="73">
        <f t="shared" ca="1" si="30"/>
        <v>26.517613999999998</v>
      </c>
      <c r="CM22" s="73">
        <f t="shared" ca="1" si="31"/>
        <v>24.345989750000001</v>
      </c>
      <c r="CN22" s="73">
        <f t="shared" ca="1" si="32"/>
        <v>32.394484749999997</v>
      </c>
      <c r="CO22" s="73">
        <f t="shared" ca="1" si="33"/>
        <v>28.75812925</v>
      </c>
      <c r="CP22" s="73">
        <f t="shared" ca="1" si="34"/>
        <v>32.801956750000002</v>
      </c>
      <c r="CQ22" s="73">
        <f t="shared" ca="1" si="35"/>
        <v>30.777494750000002</v>
      </c>
    </row>
    <row r="23" spans="27:95" x14ac:dyDescent="0.2">
      <c r="AA23" s="72"/>
      <c r="AB23" s="234" t="s">
        <v>84</v>
      </c>
      <c r="AC23" s="230" t="str">
        <f>CONCATENATE(AB23," Reference")</f>
        <v>1280x720 Reference</v>
      </c>
      <c r="AD23">
        <v>23</v>
      </c>
      <c r="AE23" s="73">
        <f t="shared" ca="1" si="36"/>
        <v>9914.7849069999993</v>
      </c>
      <c r="AF23" s="73">
        <f t="shared" ca="1" si="36"/>
        <v>37.541265000000003</v>
      </c>
      <c r="AG23" s="73">
        <f t="shared" ca="1" si="36"/>
        <v>43.296140000000001</v>
      </c>
      <c r="AH23" s="73">
        <f t="shared" ca="1" si="36"/>
        <v>42.050145999999998</v>
      </c>
      <c r="AI23" s="73">
        <f t="shared" ca="1" si="36"/>
        <v>38.182749750000006</v>
      </c>
      <c r="AJ23" s="73">
        <f t="shared" ca="1" si="36"/>
        <v>21.474488999999998</v>
      </c>
      <c r="AK23" s="73">
        <f t="shared" ca="1" si="36"/>
        <v>17.604702</v>
      </c>
      <c r="AL23" s="73">
        <f t="shared" ca="1" si="36"/>
        <v>89.698864</v>
      </c>
      <c r="AM23" s="73">
        <f t="shared" ca="1" si="36"/>
        <v>87.309586999999993</v>
      </c>
      <c r="AN23" s="73">
        <f t="shared" ca="1" si="36"/>
        <v>35.729641000000001</v>
      </c>
      <c r="AO23" s="73">
        <f t="shared" ca="1" si="36"/>
        <v>41.644264999999997</v>
      </c>
      <c r="AP23" s="73">
        <f t="shared" ca="1" si="36"/>
        <v>37.511679999999998</v>
      </c>
      <c r="AQ23" s="73">
        <f t="shared" ca="1" si="36"/>
        <v>43.232916000000003</v>
      </c>
      <c r="AR23" s="73">
        <f t="shared" ca="1" si="36"/>
        <v>41.964260000000003</v>
      </c>
      <c r="AU23" s="230" t="str">
        <f>CONCATENATE(AB23," Test")</f>
        <v>1280x720 Test</v>
      </c>
      <c r="AV23" s="73">
        <f t="shared" ca="1" si="37"/>
        <v>9121.1065859999999</v>
      </c>
      <c r="AW23" s="73">
        <f t="shared" ca="1" si="37"/>
        <v>37.750112000000001</v>
      </c>
      <c r="AX23" s="73">
        <f t="shared" ca="1" si="37"/>
        <v>43.732770000000002</v>
      </c>
      <c r="AY23" s="73">
        <f t="shared" ca="1" si="37"/>
        <v>42.400857000000002</v>
      </c>
      <c r="AZ23" s="73">
        <f t="shared" ca="1" si="37"/>
        <v>38.414699687499997</v>
      </c>
      <c r="BA23" s="73">
        <f t="shared" ca="1" si="37"/>
        <v>22.046810000000001</v>
      </c>
      <c r="BB23" s="73">
        <f t="shared" ca="1" si="37"/>
        <v>17.971890999999999</v>
      </c>
      <c r="BC23" s="73">
        <f t="shared" ca="1" si="37"/>
        <v>91.064909</v>
      </c>
      <c r="BD23" s="73">
        <f t="shared" ca="1" si="37"/>
        <v>88.794042000000005</v>
      </c>
      <c r="BE23" s="73">
        <f t="shared" ca="1" si="37"/>
        <v>36.133442000000002</v>
      </c>
      <c r="BF23" s="73">
        <f t="shared" ca="1" si="37"/>
        <v>41.970807999999998</v>
      </c>
      <c r="BG23" s="73">
        <f t="shared" ca="1" si="37"/>
        <v>37.722917000000002</v>
      </c>
      <c r="BH23" s="73">
        <f t="shared" ca="1" si="37"/>
        <v>43.682197000000002</v>
      </c>
      <c r="BI23" s="73">
        <f t="shared" ca="1" si="37"/>
        <v>42.327860000000001</v>
      </c>
      <c r="BM23" s="73">
        <f t="shared" ca="1" si="8"/>
        <v>509.56883288283001</v>
      </c>
      <c r="BN23" s="73">
        <f t="shared" ca="1" si="9"/>
        <v>28.183601499999998</v>
      </c>
      <c r="BO23" s="73">
        <f t="shared" ca="1" si="10"/>
        <v>32.590078000000005</v>
      </c>
      <c r="BP23" s="73">
        <f t="shared" ca="1" si="11"/>
        <v>30.405516249999998</v>
      </c>
      <c r="BQ23" s="73">
        <f t="shared" ca="1" si="12"/>
        <v>28.597875953125001</v>
      </c>
      <c r="BR23" s="73">
        <f t="shared" ca="1" si="13"/>
        <v>9.525730750000001</v>
      </c>
      <c r="BS23" s="73">
        <f t="shared" ca="1" si="14"/>
        <v>9.1773492500000007</v>
      </c>
      <c r="BT23" s="73">
        <f t="shared" ca="1" si="15"/>
        <v>19.3277945</v>
      </c>
      <c r="BU23" s="73">
        <f t="shared" ca="1" si="16"/>
        <v>18.491202000000001</v>
      </c>
      <c r="BV23" s="73">
        <f t="shared" ca="1" si="17"/>
        <v>23.630742250000001</v>
      </c>
      <c r="BW23" s="73">
        <f t="shared" ca="1" si="18"/>
        <v>31.908340749999997</v>
      </c>
      <c r="BX23" s="73">
        <f t="shared" ca="1" si="19"/>
        <v>28.08009225</v>
      </c>
      <c r="BY23" s="73">
        <f t="shared" ca="1" si="20"/>
        <v>32.440711</v>
      </c>
      <c r="BZ23" s="73">
        <f t="shared" ca="1" si="21"/>
        <v>30.153174249999999</v>
      </c>
      <c r="CD23" s="73">
        <f t="shared" ca="1" si="22"/>
        <v>507.98102722795943</v>
      </c>
      <c r="CE23" s="73">
        <f t="shared" ca="1" si="23"/>
        <v>29.205844875</v>
      </c>
      <c r="CF23" s="73">
        <f t="shared" ca="1" si="24"/>
        <v>33.299312125</v>
      </c>
      <c r="CG23" s="73">
        <f t="shared" ca="1" si="25"/>
        <v>31.395368749999999</v>
      </c>
      <c r="CH23" s="73">
        <f t="shared" ca="1" si="26"/>
        <v>29.598531820312498</v>
      </c>
      <c r="CI23" s="73">
        <f t="shared" ca="1" si="27"/>
        <v>10.363527875000001</v>
      </c>
      <c r="CJ23" s="73">
        <f t="shared" ca="1" si="28"/>
        <v>9.90065025</v>
      </c>
      <c r="CK23" s="73">
        <f t="shared" ca="1" si="29"/>
        <v>30.435070000000003</v>
      </c>
      <c r="CL23" s="73">
        <f t="shared" ca="1" si="30"/>
        <v>28.930573500000001</v>
      </c>
      <c r="CM23" s="73">
        <f t="shared" ca="1" si="31"/>
        <v>24.730396625000001</v>
      </c>
      <c r="CN23" s="73">
        <f t="shared" ca="1" si="32"/>
        <v>32.757551124999999</v>
      </c>
      <c r="CO23" s="73">
        <f t="shared" ca="1" si="33"/>
        <v>29.115450375000002</v>
      </c>
      <c r="CP23" s="73">
        <f t="shared" ca="1" si="34"/>
        <v>33.163902125</v>
      </c>
      <c r="CQ23" s="73">
        <f t="shared" ca="1" si="35"/>
        <v>31.172089124999999</v>
      </c>
    </row>
    <row r="24" spans="27:95" x14ac:dyDescent="0.2">
      <c r="AA24" s="72"/>
      <c r="AB24" s="235"/>
      <c r="AC24" s="231"/>
      <c r="AD24">
        <v>24</v>
      </c>
      <c r="AE24" s="73">
        <f t="shared" ca="1" si="36"/>
        <v>4854.7833700000001</v>
      </c>
      <c r="AF24" s="73">
        <f t="shared" ca="1" si="36"/>
        <v>35.621597000000001</v>
      </c>
      <c r="AG24" s="73">
        <f t="shared" ca="1" si="36"/>
        <v>40.447107000000003</v>
      </c>
      <c r="AH24" s="73">
        <f t="shared" ca="1" si="36"/>
        <v>39.091793000000003</v>
      </c>
      <c r="AI24" s="73">
        <f t="shared" ca="1" si="36"/>
        <v>36.140078625000001</v>
      </c>
      <c r="AJ24" s="73">
        <f t="shared" ca="1" si="36"/>
        <v>18.088256999999999</v>
      </c>
      <c r="AK24" s="73">
        <f t="shared" ca="1" si="36"/>
        <v>15.377477000000001</v>
      </c>
      <c r="AL24" s="73">
        <f t="shared" ca="1" si="36"/>
        <v>75.346549999999993</v>
      </c>
      <c r="AM24" s="73">
        <f t="shared" ca="1" si="36"/>
        <v>72.931180999999995</v>
      </c>
      <c r="AN24" s="73">
        <f t="shared" ca="1" si="36"/>
        <v>32.575412</v>
      </c>
      <c r="AO24" s="73">
        <f t="shared" ca="1" si="36"/>
        <v>39.361975999999999</v>
      </c>
      <c r="AP24" s="73">
        <f t="shared" ca="1" si="36"/>
        <v>35.562705999999999</v>
      </c>
      <c r="AQ24" s="73">
        <f t="shared" ca="1" si="36"/>
        <v>40.343164000000002</v>
      </c>
      <c r="AR24" s="73">
        <f t="shared" ca="1" si="36"/>
        <v>38.942729999999997</v>
      </c>
      <c r="AU24" s="231"/>
      <c r="AV24" s="73">
        <f t="shared" ca="1" si="37"/>
        <v>4462.6628760000003</v>
      </c>
      <c r="AW24" s="73">
        <f t="shared" ca="1" si="37"/>
        <v>36.107745000000001</v>
      </c>
      <c r="AX24" s="73">
        <f t="shared" ca="1" si="37"/>
        <v>41.038770999999997</v>
      </c>
      <c r="AY24" s="73">
        <f t="shared" ca="1" si="37"/>
        <v>39.640917999999999</v>
      </c>
      <c r="AZ24" s="73">
        <f t="shared" ca="1" si="37"/>
        <v>36.636757437500009</v>
      </c>
      <c r="BA24" s="73">
        <f t="shared" ca="1" si="37"/>
        <v>18.943961999999999</v>
      </c>
      <c r="BB24" s="73">
        <f t="shared" ca="1" si="37"/>
        <v>15.983653</v>
      </c>
      <c r="BC24" s="73">
        <f t="shared" ca="1" si="37"/>
        <v>79.007091000000003</v>
      </c>
      <c r="BD24" s="73">
        <f t="shared" ca="1" si="37"/>
        <v>76.509482000000006</v>
      </c>
      <c r="BE24" s="73">
        <f t="shared" ca="1" si="37"/>
        <v>33.287804999999999</v>
      </c>
      <c r="BF24" s="73">
        <f t="shared" ca="1" si="37"/>
        <v>39.895609</v>
      </c>
      <c r="BG24" s="73">
        <f t="shared" ca="1" si="37"/>
        <v>36.065643999999999</v>
      </c>
      <c r="BH24" s="73">
        <f t="shared" ca="1" si="37"/>
        <v>40.955224000000001</v>
      </c>
      <c r="BI24" s="73">
        <f t="shared" ca="1" si="37"/>
        <v>39.522219</v>
      </c>
      <c r="BM24" s="73">
        <f t="shared" ca="1" si="8"/>
        <v>574.63983618522911</v>
      </c>
      <c r="BN24" s="73">
        <f t="shared" ca="1" si="9"/>
        <v>28.534356249999998</v>
      </c>
      <c r="BO24" s="73">
        <f t="shared" ca="1" si="10"/>
        <v>32.915217500000004</v>
      </c>
      <c r="BP24" s="73">
        <f t="shared" ca="1" si="11"/>
        <v>30.774297125</v>
      </c>
      <c r="BQ24" s="73">
        <f t="shared" ca="1" si="12"/>
        <v>28.948156382812499</v>
      </c>
      <c r="BR24" s="73">
        <f t="shared" ca="1" si="13"/>
        <v>9.8455818750000006</v>
      </c>
      <c r="BS24" s="73">
        <f t="shared" ca="1" si="14"/>
        <v>9.4198136249999997</v>
      </c>
      <c r="BT24" s="73">
        <f t="shared" ca="1" si="15"/>
        <v>21.545404249999997</v>
      </c>
      <c r="BU24" s="73">
        <f t="shared" ca="1" si="16"/>
        <v>20.616640499999999</v>
      </c>
      <c r="BV24" s="73">
        <f t="shared" ca="1" si="17"/>
        <v>23.985246624999998</v>
      </c>
      <c r="BW24" s="73">
        <f t="shared" ca="1" si="18"/>
        <v>32.260850874999996</v>
      </c>
      <c r="BX24" s="73">
        <f t="shared" ca="1" si="19"/>
        <v>28.430692625000002</v>
      </c>
      <c r="BY24" s="73">
        <f t="shared" ca="1" si="20"/>
        <v>32.765528499999995</v>
      </c>
      <c r="BZ24" s="73">
        <f t="shared" ca="1" si="21"/>
        <v>30.523555625</v>
      </c>
      <c r="CD24" s="73">
        <f t="shared" ca="1" si="22"/>
        <v>568.21290072380793</v>
      </c>
      <c r="CE24" s="73">
        <f t="shared" ca="1" si="23"/>
        <v>29.5630475</v>
      </c>
      <c r="CF24" s="73">
        <f t="shared" ca="1" si="24"/>
        <v>33.659978499999994</v>
      </c>
      <c r="CG24" s="73">
        <f t="shared" ca="1" si="25"/>
        <v>31.786312000000002</v>
      </c>
      <c r="CH24" s="73">
        <f t="shared" ca="1" si="26"/>
        <v>29.95805971875</v>
      </c>
      <c r="CI24" s="73">
        <f t="shared" ca="1" si="27"/>
        <v>10.7305885</v>
      </c>
      <c r="CJ24" s="73">
        <f t="shared" ca="1" si="28"/>
        <v>10.172865</v>
      </c>
      <c r="CK24" s="73">
        <f t="shared" ca="1" si="29"/>
        <v>32.948979000000001</v>
      </c>
      <c r="CL24" s="73">
        <f t="shared" ca="1" si="30"/>
        <v>31.343533000000001</v>
      </c>
      <c r="CM24" s="73">
        <f t="shared" ca="1" si="31"/>
        <v>25.114803500000001</v>
      </c>
      <c r="CN24" s="73">
        <f t="shared" ca="1" si="32"/>
        <v>33.120617499999994</v>
      </c>
      <c r="CO24" s="73">
        <f t="shared" ca="1" si="33"/>
        <v>29.4727715</v>
      </c>
      <c r="CP24" s="73">
        <f t="shared" ca="1" si="34"/>
        <v>33.525847499999998</v>
      </c>
      <c r="CQ24" s="73">
        <f t="shared" ca="1" si="35"/>
        <v>31.5666835</v>
      </c>
    </row>
    <row r="25" spans="27:95" x14ac:dyDescent="0.2">
      <c r="AA25" s="72"/>
      <c r="AB25" s="235"/>
      <c r="AC25" s="231"/>
      <c r="AD25">
        <v>25</v>
      </c>
      <c r="AE25" s="73">
        <f t="shared" ref="AE25:AR34" ca="1" si="38">INDIRECT("'"&amp;$B$3&amp;"'!"&amp;ADDRESS($AD25,AE$1))</f>
        <v>2187.4691459999999</v>
      </c>
      <c r="AF25" s="73">
        <f t="shared" ca="1" si="38"/>
        <v>32.938611000000002</v>
      </c>
      <c r="AG25" s="73">
        <f t="shared" ca="1" si="38"/>
        <v>37.361427999999997</v>
      </c>
      <c r="AH25" s="73">
        <f t="shared" ca="1" si="38"/>
        <v>35.761975999999997</v>
      </c>
      <c r="AI25" s="73">
        <f t="shared" ca="1" si="38"/>
        <v>33.391497375</v>
      </c>
      <c r="AJ25" s="73">
        <f t="shared" ca="1" si="38"/>
        <v>14.516208000000001</v>
      </c>
      <c r="AK25" s="73">
        <f t="shared" ca="1" si="38"/>
        <v>12.875904</v>
      </c>
      <c r="AL25" s="73">
        <f t="shared" ca="1" si="38"/>
        <v>55.549768</v>
      </c>
      <c r="AM25" s="73">
        <f t="shared" ca="1" si="38"/>
        <v>53.457217999999997</v>
      </c>
      <c r="AN25" s="73">
        <f t="shared" ca="1" si="38"/>
        <v>28.976893</v>
      </c>
      <c r="AO25" s="73">
        <f t="shared" ca="1" si="38"/>
        <v>36.602953999999997</v>
      </c>
      <c r="AP25" s="73">
        <f t="shared" ca="1" si="38"/>
        <v>32.836314999999999</v>
      </c>
      <c r="AQ25" s="73">
        <f t="shared" ca="1" si="38"/>
        <v>37.226694000000002</v>
      </c>
      <c r="AR25" s="73">
        <f t="shared" ca="1" si="38"/>
        <v>35.558309000000001</v>
      </c>
      <c r="AU25" s="231"/>
      <c r="AV25" s="73">
        <f t="shared" ref="AV25:BI34" ca="1" si="39">INDIRECT("'"&amp;$B$3&amp;"'!"&amp;ADDRESS($AD25,AV$1))</f>
        <v>2036.13986</v>
      </c>
      <c r="AW25" s="73">
        <f t="shared" ca="1" si="39"/>
        <v>33.730576999999997</v>
      </c>
      <c r="AX25" s="73">
        <f t="shared" ca="1" si="39"/>
        <v>38.040106999999999</v>
      </c>
      <c r="AY25" s="73">
        <f t="shared" ca="1" si="39"/>
        <v>36.518891000000004</v>
      </c>
      <c r="AZ25" s="73">
        <f t="shared" ca="1" si="39"/>
        <v>34.174192249999997</v>
      </c>
      <c r="BA25" s="73">
        <f t="shared" ca="1" si="39"/>
        <v>15.533232</v>
      </c>
      <c r="BB25" s="73">
        <f t="shared" ca="1" si="39"/>
        <v>13.642111</v>
      </c>
      <c r="BC25" s="73">
        <f t="shared" ca="1" si="39"/>
        <v>62.030669000000003</v>
      </c>
      <c r="BD25" s="73">
        <f t="shared" ca="1" si="39"/>
        <v>59.600850000000001</v>
      </c>
      <c r="BE25" s="73">
        <f t="shared" ca="1" si="39"/>
        <v>29.941738000000001</v>
      </c>
      <c r="BF25" s="73">
        <f t="shared" ca="1" si="39"/>
        <v>37.344019000000003</v>
      </c>
      <c r="BG25" s="73">
        <f t="shared" ca="1" si="39"/>
        <v>33.659092999999999</v>
      </c>
      <c r="BH25" s="73">
        <f t="shared" ca="1" si="39"/>
        <v>37.924694000000002</v>
      </c>
      <c r="BI25" s="73">
        <f t="shared" ca="1" si="39"/>
        <v>36.353757000000002</v>
      </c>
      <c r="BM25" s="73">
        <f t="shared" ca="1" si="8"/>
        <v>665.83405269093873</v>
      </c>
      <c r="BN25" s="73">
        <f t="shared" ca="1" si="9"/>
        <v>28.973204750000001</v>
      </c>
      <c r="BO25" s="73">
        <f t="shared" ca="1" si="10"/>
        <v>33.325594125000002</v>
      </c>
      <c r="BP25" s="73">
        <f t="shared" ca="1" si="11"/>
        <v>31.258224375000001</v>
      </c>
      <c r="BQ25" s="73">
        <f t="shared" ca="1" si="12"/>
        <v>29.3880428125</v>
      </c>
      <c r="BR25" s="73">
        <f t="shared" ca="1" si="13"/>
        <v>10.231890375000001</v>
      </c>
      <c r="BS25" s="73">
        <f t="shared" ca="1" si="14"/>
        <v>9.7309977500000002</v>
      </c>
      <c r="BT25" s="73">
        <f t="shared" ca="1" si="15"/>
        <v>26.085599999999999</v>
      </c>
      <c r="BU25" s="73">
        <f t="shared" ca="1" si="16"/>
        <v>24.93023625</v>
      </c>
      <c r="BV25" s="73">
        <f t="shared" ca="1" si="17"/>
        <v>24.479009749999999</v>
      </c>
      <c r="BW25" s="73">
        <f t="shared" ca="1" si="18"/>
        <v>32.63849175</v>
      </c>
      <c r="BX25" s="73">
        <f t="shared" ca="1" si="19"/>
        <v>28.85734725</v>
      </c>
      <c r="BY25" s="73">
        <f t="shared" ca="1" si="20"/>
        <v>33.169129999999996</v>
      </c>
      <c r="BZ25" s="73">
        <f t="shared" ca="1" si="21"/>
        <v>31.000852250000001</v>
      </c>
      <c r="CD25" s="73">
        <f t="shared" ca="1" si="22"/>
        <v>635.58653422714497</v>
      </c>
      <c r="CE25" s="73">
        <f t="shared" ca="1" si="23"/>
        <v>29.920250124999999</v>
      </c>
      <c r="CF25" s="73">
        <f t="shared" ca="1" si="24"/>
        <v>34.020644874999995</v>
      </c>
      <c r="CG25" s="73">
        <f t="shared" ca="1" si="25"/>
        <v>32.177255250000002</v>
      </c>
      <c r="CH25" s="73">
        <f t="shared" ca="1" si="26"/>
        <v>30.317587617187499</v>
      </c>
      <c r="CI25" s="73">
        <f t="shared" ca="1" si="27"/>
        <v>11.097649125</v>
      </c>
      <c r="CJ25" s="73">
        <f t="shared" ca="1" si="28"/>
        <v>10.44507975</v>
      </c>
      <c r="CK25" s="73">
        <f t="shared" ca="1" si="29"/>
        <v>35.462888</v>
      </c>
      <c r="CL25" s="73">
        <f t="shared" ca="1" si="30"/>
        <v>33.7564925</v>
      </c>
      <c r="CM25" s="73">
        <f t="shared" ca="1" si="31"/>
        <v>25.499210375000001</v>
      </c>
      <c r="CN25" s="73">
        <f t="shared" ca="1" si="32"/>
        <v>33.483683874999997</v>
      </c>
      <c r="CO25" s="73">
        <f t="shared" ca="1" si="33"/>
        <v>29.830092624999999</v>
      </c>
      <c r="CP25" s="73">
        <f t="shared" ca="1" si="34"/>
        <v>33.887792875000002</v>
      </c>
      <c r="CQ25" s="73">
        <f t="shared" ca="1" si="35"/>
        <v>31.961277875</v>
      </c>
    </row>
    <row r="26" spans="27:95" x14ac:dyDescent="0.2">
      <c r="AA26" s="72"/>
      <c r="AB26" s="235"/>
      <c r="AC26" s="231"/>
      <c r="AD26">
        <v>26</v>
      </c>
      <c r="AE26" s="73">
        <f t="shared" ca="1" si="38"/>
        <v>944.25697400000001</v>
      </c>
      <c r="AF26" s="73">
        <f t="shared" ca="1" si="38"/>
        <v>30.061367000000001</v>
      </c>
      <c r="AG26" s="73">
        <f t="shared" ca="1" si="38"/>
        <v>34.383057000000001</v>
      </c>
      <c r="AH26" s="73">
        <f t="shared" ca="1" si="38"/>
        <v>32.451942000000003</v>
      </c>
      <c r="AI26" s="73">
        <f t="shared" ca="1" si="38"/>
        <v>30.480883562500004</v>
      </c>
      <c r="AJ26" s="73">
        <f t="shared" ca="1" si="38"/>
        <v>11.274561</v>
      </c>
      <c r="AK26" s="73">
        <f t="shared" ca="1" si="38"/>
        <v>10.517408</v>
      </c>
      <c r="AL26" s="73">
        <f t="shared" ca="1" si="38"/>
        <v>33.942512999999998</v>
      </c>
      <c r="AM26" s="73">
        <f t="shared" ca="1" si="38"/>
        <v>32.488821000000002</v>
      </c>
      <c r="AN26" s="73">
        <f t="shared" ca="1" si="38"/>
        <v>25.623688999999999</v>
      </c>
      <c r="AO26" s="73">
        <f t="shared" ca="1" si="38"/>
        <v>33.741878999999997</v>
      </c>
      <c r="AP26" s="73">
        <f t="shared" ca="1" si="38"/>
        <v>29.941697999999999</v>
      </c>
      <c r="AQ26" s="73">
        <f t="shared" ca="1" si="38"/>
        <v>34.227193999999997</v>
      </c>
      <c r="AR26" s="73">
        <f t="shared" ca="1" si="38"/>
        <v>32.203034000000002</v>
      </c>
      <c r="AU26" s="231"/>
      <c r="AV26" s="73">
        <f t="shared" ca="1" si="39"/>
        <v>889.53999799999997</v>
      </c>
      <c r="AW26" s="73">
        <f t="shared" ca="1" si="39"/>
        <v>30.991858000000001</v>
      </c>
      <c r="AX26" s="73">
        <f t="shared" ca="1" si="39"/>
        <v>35.102643999999998</v>
      </c>
      <c r="AY26" s="73">
        <f t="shared" ca="1" si="39"/>
        <v>33.350085</v>
      </c>
      <c r="AZ26" s="73">
        <f t="shared" ca="1" si="39"/>
        <v>31.396171312499998</v>
      </c>
      <c r="BA26" s="73">
        <f t="shared" ca="1" si="39"/>
        <v>12.198831</v>
      </c>
      <c r="BB26" s="73">
        <f t="shared" ca="1" si="39"/>
        <v>11.261723999999999</v>
      </c>
      <c r="BC26" s="73">
        <f t="shared" ca="1" si="39"/>
        <v>43.004615000000001</v>
      </c>
      <c r="BD26" s="73">
        <f t="shared" ca="1" si="39"/>
        <v>40.995370999999999</v>
      </c>
      <c r="BE26" s="73">
        <f t="shared" ca="1" si="39"/>
        <v>26.652431</v>
      </c>
      <c r="BF26" s="73">
        <f t="shared" ca="1" si="39"/>
        <v>34.572882999999997</v>
      </c>
      <c r="BG26" s="73">
        <f t="shared" ca="1" si="39"/>
        <v>30.902056000000002</v>
      </c>
      <c r="BH26" s="73">
        <f t="shared" ca="1" si="39"/>
        <v>34.973629000000003</v>
      </c>
      <c r="BI26" s="73">
        <f t="shared" ca="1" si="39"/>
        <v>33.145060999999998</v>
      </c>
      <c r="BM26" s="73">
        <f t="shared" ca="1" si="8"/>
        <v>720.4598004746997</v>
      </c>
      <c r="BN26" s="73">
        <f t="shared" ca="1" si="9"/>
        <v>29.214748999999998</v>
      </c>
      <c r="BO26" s="73">
        <f t="shared" ca="1" si="10"/>
        <v>33.589559750000006</v>
      </c>
      <c r="BP26" s="73">
        <f t="shared" ca="1" si="11"/>
        <v>31.530237499999998</v>
      </c>
      <c r="BQ26" s="73">
        <f t="shared" ca="1" si="12"/>
        <v>29.632892703125002</v>
      </c>
      <c r="BR26" s="73">
        <f t="shared" ca="1" si="13"/>
        <v>10.543453625</v>
      </c>
      <c r="BS26" s="73">
        <f t="shared" ca="1" si="14"/>
        <v>9.9325213750000003</v>
      </c>
      <c r="BT26" s="73">
        <f t="shared" ca="1" si="15"/>
        <v>26.228825749999999</v>
      </c>
      <c r="BU26" s="73">
        <f t="shared" ca="1" si="16"/>
        <v>25.111246125000001</v>
      </c>
      <c r="BV26" s="73">
        <f t="shared" ca="1" si="17"/>
        <v>24.706082625000001</v>
      </c>
      <c r="BW26" s="73">
        <f t="shared" ca="1" si="18"/>
        <v>32.963601624999995</v>
      </c>
      <c r="BX26" s="73">
        <f t="shared" ca="1" si="19"/>
        <v>29.113415875000001</v>
      </c>
      <c r="BY26" s="73">
        <f t="shared" ca="1" si="20"/>
        <v>33.441557749999994</v>
      </c>
      <c r="BZ26" s="73">
        <f t="shared" ca="1" si="21"/>
        <v>31.287243375000003</v>
      </c>
      <c r="CD26" s="73">
        <f t="shared" ca="1" si="22"/>
        <v>710.9487341387071</v>
      </c>
      <c r="CE26" s="73">
        <f t="shared" ca="1" si="23"/>
        <v>30.277452750000002</v>
      </c>
      <c r="CF26" s="73">
        <f t="shared" ca="1" si="24"/>
        <v>34.381311249999996</v>
      </c>
      <c r="CG26" s="73">
        <f t="shared" ca="1" si="25"/>
        <v>32.568198500000001</v>
      </c>
      <c r="CH26" s="73">
        <f t="shared" ca="1" si="26"/>
        <v>30.677115515624997</v>
      </c>
      <c r="CI26" s="73">
        <f t="shared" ca="1" si="27"/>
        <v>11.464709750000001</v>
      </c>
      <c r="CJ26" s="73">
        <f t="shared" ca="1" si="28"/>
        <v>10.7172945</v>
      </c>
      <c r="CK26" s="73">
        <f t="shared" ca="1" si="29"/>
        <v>37.976797000000005</v>
      </c>
      <c r="CL26" s="73">
        <f t="shared" ca="1" si="30"/>
        <v>36.169452</v>
      </c>
      <c r="CM26" s="73">
        <f t="shared" ca="1" si="31"/>
        <v>25.88361725</v>
      </c>
      <c r="CN26" s="73">
        <f t="shared" ca="1" si="32"/>
        <v>33.846750249999999</v>
      </c>
      <c r="CO26" s="73">
        <f t="shared" ca="1" si="33"/>
        <v>30.187413750000001</v>
      </c>
      <c r="CP26" s="73">
        <f t="shared" ca="1" si="34"/>
        <v>34.24973825</v>
      </c>
      <c r="CQ26" s="73">
        <f t="shared" ca="1" si="35"/>
        <v>32.355872249999997</v>
      </c>
    </row>
    <row r="27" spans="27:95" x14ac:dyDescent="0.2">
      <c r="AA27" s="72"/>
      <c r="AB27" s="235"/>
      <c r="AC27" s="231"/>
      <c r="AD27">
        <v>27</v>
      </c>
      <c r="AE27" s="73">
        <f t="shared" ca="1" si="38"/>
        <v>371.956659</v>
      </c>
      <c r="AF27" s="73">
        <f t="shared" ca="1" si="38"/>
        <v>27.159600999999999</v>
      </c>
      <c r="AG27" s="73">
        <f t="shared" ca="1" si="38"/>
        <v>31.563155999999999</v>
      </c>
      <c r="AH27" s="73">
        <f t="shared" ca="1" si="38"/>
        <v>29.268695000000001</v>
      </c>
      <c r="AI27" s="73">
        <f t="shared" ca="1" si="38"/>
        <v>27.566641562499996</v>
      </c>
      <c r="AJ27" s="73">
        <f t="shared" ca="1" si="38"/>
        <v>8.4941060000000004</v>
      </c>
      <c r="AK27" s="73">
        <f t="shared" ca="1" si="38"/>
        <v>8.4203139999999994</v>
      </c>
      <c r="AL27" s="73">
        <f t="shared" ca="1" si="38"/>
        <v>12.990745</v>
      </c>
      <c r="AM27" s="73">
        <f t="shared" ca="1" si="38"/>
        <v>12.332595</v>
      </c>
      <c r="AN27" s="73">
        <f t="shared" ca="1" si="38"/>
        <v>22.571211000000002</v>
      </c>
      <c r="AO27" s="73">
        <f t="shared" ca="1" si="38"/>
        <v>30.799513000000001</v>
      </c>
      <c r="AP27" s="73">
        <f t="shared" ca="1" si="38"/>
        <v>27.050096</v>
      </c>
      <c r="AQ27" s="73">
        <f t="shared" ca="1" si="38"/>
        <v>31.40569</v>
      </c>
      <c r="AR27" s="73">
        <f t="shared" ca="1" si="38"/>
        <v>28.997216000000002</v>
      </c>
      <c r="AU27" s="231"/>
      <c r="AV27" s="73">
        <f t="shared" ca="1" si="39"/>
        <v>362.95827200000002</v>
      </c>
      <c r="AW27" s="73">
        <f t="shared" ca="1" si="39"/>
        <v>28.134236999999999</v>
      </c>
      <c r="AX27" s="73">
        <f t="shared" ca="1" si="39"/>
        <v>32.217312999999997</v>
      </c>
      <c r="AY27" s="73">
        <f t="shared" ca="1" si="39"/>
        <v>30.222539000000001</v>
      </c>
      <c r="AZ27" s="73">
        <f t="shared" ca="1" si="39"/>
        <v>28.519948124999999</v>
      </c>
      <c r="BA27" s="73">
        <f t="shared" ca="1" si="39"/>
        <v>9.2623460000000009</v>
      </c>
      <c r="BB27" s="73">
        <f t="shared" ca="1" si="39"/>
        <v>9.0840060000000005</v>
      </c>
      <c r="BC27" s="73">
        <f t="shared" ca="1" si="39"/>
        <v>22.893343000000002</v>
      </c>
      <c r="BD27" s="73">
        <f t="shared" ca="1" si="39"/>
        <v>21.691694999999999</v>
      </c>
      <c r="BE27" s="73">
        <f t="shared" ca="1" si="39"/>
        <v>23.577176000000001</v>
      </c>
      <c r="BF27" s="73">
        <f t="shared" ca="1" si="39"/>
        <v>31.668351999999999</v>
      </c>
      <c r="BG27" s="73">
        <f t="shared" ca="1" si="39"/>
        <v>28.043486999999999</v>
      </c>
      <c r="BH27" s="73">
        <f t="shared" ca="1" si="39"/>
        <v>32.078066</v>
      </c>
      <c r="BI27" s="73">
        <f t="shared" ca="1" si="39"/>
        <v>29.988306000000001</v>
      </c>
      <c r="BM27" s="73">
        <f t="shared" ca="1" si="8"/>
        <v>748.06741083140651</v>
      </c>
      <c r="BN27" s="73">
        <f t="shared" ca="1" si="9"/>
        <v>29.335925500000002</v>
      </c>
      <c r="BO27" s="73">
        <f t="shared" ca="1" si="10"/>
        <v>33.678081750000004</v>
      </c>
      <c r="BP27" s="73">
        <f t="shared" ca="1" si="11"/>
        <v>31.656130250000004</v>
      </c>
      <c r="BQ27" s="73">
        <f t="shared" ca="1" si="12"/>
        <v>29.752323062500004</v>
      </c>
      <c r="BR27" s="73">
        <f t="shared" ca="1" si="13"/>
        <v>10.579447250000001</v>
      </c>
      <c r="BS27" s="73">
        <f t="shared" ca="1" si="14"/>
        <v>9.9931345</v>
      </c>
      <c r="BT27" s="73">
        <f t="shared" ca="1" si="15"/>
        <v>28.704570999999998</v>
      </c>
      <c r="BU27" s="73">
        <f t="shared" ca="1" si="16"/>
        <v>27.449764500000001</v>
      </c>
      <c r="BV27" s="73">
        <f t="shared" ca="1" si="17"/>
        <v>24.8605695</v>
      </c>
      <c r="BW27" s="73">
        <f t="shared" ca="1" si="18"/>
        <v>33.006287499999999</v>
      </c>
      <c r="BX27" s="73">
        <f t="shared" ca="1" si="19"/>
        <v>29.218797500000001</v>
      </c>
      <c r="BY27" s="73">
        <f t="shared" ca="1" si="20"/>
        <v>33.521817999999996</v>
      </c>
      <c r="BZ27" s="73">
        <f t="shared" ca="1" si="21"/>
        <v>31.401579500000004</v>
      </c>
      <c r="CD27" s="73">
        <f t="shared" ca="1" si="22"/>
        <v>766.85818023798458</v>
      </c>
      <c r="CE27" s="73">
        <f t="shared" ca="1" si="23"/>
        <v>30.529654499999999</v>
      </c>
      <c r="CF27" s="73">
        <f t="shared" ca="1" si="24"/>
        <v>34.490264999999994</v>
      </c>
      <c r="CG27" s="73">
        <f t="shared" ca="1" si="25"/>
        <v>32.749011750000001</v>
      </c>
      <c r="CH27" s="73">
        <f t="shared" ca="1" si="26"/>
        <v>30.915902484375</v>
      </c>
      <c r="CI27" s="73">
        <f t="shared" ca="1" si="27"/>
        <v>11.56917825</v>
      </c>
      <c r="CJ27" s="73">
        <f t="shared" ca="1" si="28"/>
        <v>10.81968975</v>
      </c>
      <c r="CK27" s="73">
        <f t="shared" ca="1" si="29"/>
        <v>41.416638249999998</v>
      </c>
      <c r="CL27" s="73">
        <f t="shared" ca="1" si="30"/>
        <v>39.415429750000001</v>
      </c>
      <c r="CM27" s="73">
        <f t="shared" ca="1" si="31"/>
        <v>26.139864750000001</v>
      </c>
      <c r="CN27" s="73">
        <f t="shared" ca="1" si="32"/>
        <v>33.932641250000003</v>
      </c>
      <c r="CO27" s="73">
        <f t="shared" ca="1" si="33"/>
        <v>30.4274545</v>
      </c>
      <c r="CP27" s="73">
        <f t="shared" ca="1" si="34"/>
        <v>34.347845749999998</v>
      </c>
      <c r="CQ27" s="73">
        <f t="shared" ca="1" si="35"/>
        <v>32.52695825</v>
      </c>
    </row>
    <row r="28" spans="27:95" x14ac:dyDescent="0.2">
      <c r="AA28" s="72"/>
      <c r="AB28" s="236"/>
      <c r="AC28" s="231"/>
      <c r="AD28">
        <v>28</v>
      </c>
      <c r="AE28" s="73">
        <f t="shared" ca="1" si="38"/>
        <v>135.05694299999999</v>
      </c>
      <c r="AF28" s="73">
        <f t="shared" ca="1" si="38"/>
        <v>24.400382</v>
      </c>
      <c r="AG28" s="73">
        <f t="shared" ca="1" si="38"/>
        <v>29.109711000000001</v>
      </c>
      <c r="AH28" s="73">
        <f t="shared" ca="1" si="38"/>
        <v>26.517327999999999</v>
      </c>
      <c r="AI28" s="73">
        <f t="shared" ca="1" si="38"/>
        <v>24.827024187500001</v>
      </c>
      <c r="AJ28" s="73">
        <f t="shared" ca="1" si="38"/>
        <v>6.2972429999999999</v>
      </c>
      <c r="AK28" s="73">
        <f t="shared" ca="1" si="38"/>
        <v>6.6797800000000001</v>
      </c>
      <c r="AL28" s="73">
        <f t="shared" ca="1" si="38"/>
        <v>1.947657</v>
      </c>
      <c r="AM28" s="73">
        <f t="shared" ca="1" si="38"/>
        <v>1.853261</v>
      </c>
      <c r="AN28" s="73">
        <f t="shared" ca="1" si="38"/>
        <v>19.885849</v>
      </c>
      <c r="AO28" s="73">
        <f t="shared" ca="1" si="38"/>
        <v>28.013573999999998</v>
      </c>
      <c r="AP28" s="73">
        <f t="shared" ca="1" si="38"/>
        <v>24.30301</v>
      </c>
      <c r="AQ28" s="73">
        <f t="shared" ca="1" si="38"/>
        <v>28.952583000000001</v>
      </c>
      <c r="AR28" s="73">
        <f t="shared" ca="1" si="38"/>
        <v>26.240625999999999</v>
      </c>
      <c r="AU28" s="231"/>
      <c r="AV28" s="73">
        <f t="shared" ca="1" si="39"/>
        <v>134.708369</v>
      </c>
      <c r="AW28" s="73">
        <f t="shared" ca="1" si="39"/>
        <v>25.276952000000001</v>
      </c>
      <c r="AX28" s="73">
        <f t="shared" ca="1" si="39"/>
        <v>29.632936000000001</v>
      </c>
      <c r="AY28" s="73">
        <f t="shared" ca="1" si="39"/>
        <v>27.355134</v>
      </c>
      <c r="AZ28" s="73">
        <f t="shared" ca="1" si="39"/>
        <v>25.679087375000002</v>
      </c>
      <c r="BA28" s="73">
        <f t="shared" ca="1" si="39"/>
        <v>6.8524979999999998</v>
      </c>
      <c r="BB28" s="73">
        <f t="shared" ca="1" si="39"/>
        <v>7.1988940000000001</v>
      </c>
      <c r="BC28" s="73">
        <f t="shared" ca="1" si="39"/>
        <v>4.7843460000000002</v>
      </c>
      <c r="BD28" s="73">
        <f t="shared" ca="1" si="39"/>
        <v>4.5413059999999996</v>
      </c>
      <c r="BE28" s="73">
        <f t="shared" ca="1" si="39"/>
        <v>20.744962999999998</v>
      </c>
      <c r="BF28" s="73">
        <f t="shared" ca="1" si="39"/>
        <v>28.850839000000001</v>
      </c>
      <c r="BG28" s="73">
        <f t="shared" ca="1" si="39"/>
        <v>25.188191</v>
      </c>
      <c r="BH28" s="73">
        <f t="shared" ca="1" si="39"/>
        <v>29.491700999999999</v>
      </c>
      <c r="BI28" s="73">
        <f t="shared" ca="1" si="39"/>
        <v>27.097176000000001</v>
      </c>
      <c r="BM28" s="73">
        <f t="shared" ca="1" si="8"/>
        <v>800.9970281995877</v>
      </c>
      <c r="BN28" s="73">
        <f t="shared" ca="1" si="9"/>
        <v>29.544387</v>
      </c>
      <c r="BO28" s="73">
        <f t="shared" ca="1" si="10"/>
        <v>33.938762500000003</v>
      </c>
      <c r="BP28" s="73">
        <f t="shared" ca="1" si="11"/>
        <v>31.917397000000001</v>
      </c>
      <c r="BQ28" s="73">
        <f t="shared" ca="1" si="12"/>
        <v>29.96734859375</v>
      </c>
      <c r="BR28" s="73">
        <f t="shared" ca="1" si="13"/>
        <v>10.921474249999999</v>
      </c>
      <c r="BS28" s="73">
        <f t="shared" ca="1" si="14"/>
        <v>10.20276475</v>
      </c>
      <c r="BT28" s="73">
        <f t="shared" ca="1" si="15"/>
        <v>28.694637499999999</v>
      </c>
      <c r="BU28" s="73">
        <f t="shared" ca="1" si="16"/>
        <v>27.480413250000002</v>
      </c>
      <c r="BV28" s="73">
        <f t="shared" ca="1" si="17"/>
        <v>25.072414250000001</v>
      </c>
      <c r="BW28" s="73">
        <f t="shared" ca="1" si="18"/>
        <v>33.31384225</v>
      </c>
      <c r="BX28" s="73">
        <f t="shared" ca="1" si="19"/>
        <v>29.445538750000001</v>
      </c>
      <c r="BY28" s="73">
        <f t="shared" ca="1" si="20"/>
        <v>33.792769499999999</v>
      </c>
      <c r="BZ28" s="73">
        <f t="shared" ca="1" si="21"/>
        <v>31.680549750000001</v>
      </c>
      <c r="CD28" s="73">
        <f t="shared" ca="1" si="22"/>
        <v>854.23661472964625</v>
      </c>
      <c r="CE28" s="73">
        <f t="shared" ca="1" si="23"/>
        <v>30.90743625</v>
      </c>
      <c r="CF28" s="73">
        <f t="shared" ca="1" si="24"/>
        <v>34.881944499999996</v>
      </c>
      <c r="CG28" s="73">
        <f t="shared" ca="1" si="25"/>
        <v>33.174439124999999</v>
      </c>
      <c r="CH28" s="73">
        <f t="shared" ca="1" si="26"/>
        <v>31.297530695312499</v>
      </c>
      <c r="CI28" s="73">
        <f t="shared" ca="1" si="27"/>
        <v>11.971127875000001</v>
      </c>
      <c r="CJ28" s="73">
        <f t="shared" ca="1" si="28"/>
        <v>11.115913125000001</v>
      </c>
      <c r="CK28" s="73">
        <f t="shared" ca="1" si="29"/>
        <v>44.048482875000005</v>
      </c>
      <c r="CL28" s="73">
        <f t="shared" ca="1" si="30"/>
        <v>41.955547625000001</v>
      </c>
      <c r="CM28" s="73">
        <f t="shared" ca="1" si="31"/>
        <v>26.564036625</v>
      </c>
      <c r="CN28" s="73">
        <f t="shared" ca="1" si="32"/>
        <v>34.310601374999997</v>
      </c>
      <c r="CO28" s="73">
        <f t="shared" ca="1" si="33"/>
        <v>30.80470875</v>
      </c>
      <c r="CP28" s="73">
        <f t="shared" ca="1" si="34"/>
        <v>34.741200624999998</v>
      </c>
      <c r="CQ28" s="73">
        <f t="shared" ca="1" si="35"/>
        <v>32.956251875</v>
      </c>
    </row>
    <row r="29" spans="27:95" x14ac:dyDescent="0.2">
      <c r="AA29" s="72"/>
      <c r="AB29" s="234" t="s">
        <v>85</v>
      </c>
      <c r="AC29" s="230" t="str">
        <f>CONCATENATE(AB29," Reference")</f>
        <v>960x540 Reference</v>
      </c>
      <c r="AD29">
        <v>29</v>
      </c>
      <c r="AE29" s="73">
        <f t="shared" ca="1" si="38"/>
        <v>6876.4122029999999</v>
      </c>
      <c r="AF29" s="73">
        <f t="shared" ca="1" si="38"/>
        <v>35.423153999999997</v>
      </c>
      <c r="AG29" s="73">
        <f t="shared" ca="1" si="38"/>
        <v>41.545850999999999</v>
      </c>
      <c r="AH29" s="73">
        <f t="shared" ca="1" si="38"/>
        <v>39.944130000000001</v>
      </c>
      <c r="AI29" s="73">
        <f t="shared" ca="1" si="38"/>
        <v>36.088383562499992</v>
      </c>
      <c r="AJ29" s="73">
        <f t="shared" ca="1" si="38"/>
        <v>20.117253999999999</v>
      </c>
      <c r="AK29" s="73">
        <f t="shared" ca="1" si="38"/>
        <v>16.121113000000001</v>
      </c>
      <c r="AL29" s="73">
        <f t="shared" ca="1" si="38"/>
        <v>77.029679999999999</v>
      </c>
      <c r="AM29" s="73">
        <f t="shared" ca="1" si="38"/>
        <v>74.586433</v>
      </c>
      <c r="AN29" s="73">
        <f t="shared" ca="1" si="38"/>
        <v>32.538761000000001</v>
      </c>
      <c r="AO29" s="73">
        <f t="shared" ca="1" si="38"/>
        <v>40.165084</v>
      </c>
      <c r="AP29" s="73">
        <f t="shared" ca="1" si="38"/>
        <v>35.394598000000002</v>
      </c>
      <c r="AQ29" s="73">
        <f t="shared" ca="1" si="38"/>
        <v>41.491698</v>
      </c>
      <c r="AR29" s="73">
        <f t="shared" ca="1" si="38"/>
        <v>39.869109999999999</v>
      </c>
      <c r="AU29" s="230" t="str">
        <f>CONCATENATE(AB29," Test")</f>
        <v>960x540 Test</v>
      </c>
      <c r="AV29" s="73">
        <f t="shared" ca="1" si="39"/>
        <v>6376.2760319999998</v>
      </c>
      <c r="AW29" s="73">
        <f t="shared" ca="1" si="39"/>
        <v>35.586478999999997</v>
      </c>
      <c r="AX29" s="73">
        <f t="shared" ca="1" si="39"/>
        <v>41.896447999999999</v>
      </c>
      <c r="AY29" s="73">
        <f t="shared" ca="1" si="39"/>
        <v>40.201697000000003</v>
      </c>
      <c r="AZ29" s="73">
        <f t="shared" ca="1" si="39"/>
        <v>36.269303187499993</v>
      </c>
      <c r="BA29" s="73">
        <f t="shared" ca="1" si="39"/>
        <v>20.739093</v>
      </c>
      <c r="BB29" s="73">
        <f t="shared" ca="1" si="39"/>
        <v>16.443470000000001</v>
      </c>
      <c r="BC29" s="73">
        <f t="shared" ca="1" si="39"/>
        <v>78.788712000000004</v>
      </c>
      <c r="BD29" s="73">
        <f t="shared" ca="1" si="39"/>
        <v>76.328120999999996</v>
      </c>
      <c r="BE29" s="73">
        <f t="shared" ca="1" si="39"/>
        <v>32.805695</v>
      </c>
      <c r="BF29" s="73">
        <f t="shared" ca="1" si="39"/>
        <v>40.454427000000003</v>
      </c>
      <c r="BG29" s="73">
        <f t="shared" ca="1" si="39"/>
        <v>35.558432000000003</v>
      </c>
      <c r="BH29" s="73">
        <f t="shared" ca="1" si="39"/>
        <v>41.853673000000001</v>
      </c>
      <c r="BI29" s="73">
        <f t="shared" ca="1" si="39"/>
        <v>40.135362999999998</v>
      </c>
      <c r="BM29" s="73">
        <f t="shared" ca="1" si="8"/>
        <v>840.45694101463607</v>
      </c>
      <c r="BN29" s="73">
        <f t="shared" ca="1" si="9"/>
        <v>29.698646249999999</v>
      </c>
      <c r="BO29" s="73">
        <f t="shared" ca="1" si="10"/>
        <v>34.030569374999999</v>
      </c>
      <c r="BP29" s="73">
        <f t="shared" ca="1" si="11"/>
        <v>32.054036125000003</v>
      </c>
      <c r="BQ29" s="73">
        <f t="shared" ca="1" si="12"/>
        <v>30.116603312500004</v>
      </c>
      <c r="BR29" s="73">
        <f t="shared" ca="1" si="13"/>
        <v>10.927004125</v>
      </c>
      <c r="BS29" s="73">
        <f t="shared" ca="1" si="14"/>
        <v>10.25527125</v>
      </c>
      <c r="BT29" s="73">
        <f t="shared" ca="1" si="15"/>
        <v>31.323542</v>
      </c>
      <c r="BU29" s="73">
        <f t="shared" ca="1" si="16"/>
        <v>29.969292750000001</v>
      </c>
      <c r="BV29" s="73">
        <f t="shared" ca="1" si="17"/>
        <v>25.242129249999998</v>
      </c>
      <c r="BW29" s="73">
        <f t="shared" ca="1" si="18"/>
        <v>33.374083249999998</v>
      </c>
      <c r="BX29" s="73">
        <f t="shared" ca="1" si="19"/>
        <v>29.580247749999998</v>
      </c>
      <c r="BY29" s="73">
        <f t="shared" ca="1" si="20"/>
        <v>33.874505999999997</v>
      </c>
      <c r="BZ29" s="73">
        <f t="shared" ca="1" si="21"/>
        <v>31.802306750000003</v>
      </c>
      <c r="CD29" s="73">
        <f t="shared" ca="1" si="22"/>
        <v>951.57124583101847</v>
      </c>
      <c r="CE29" s="73">
        <f t="shared" ca="1" si="23"/>
        <v>31.285218</v>
      </c>
      <c r="CF29" s="73">
        <f t="shared" ca="1" si="24"/>
        <v>35.273623999999998</v>
      </c>
      <c r="CG29" s="73">
        <f t="shared" ca="1" si="25"/>
        <v>33.599866499999997</v>
      </c>
      <c r="CH29" s="73">
        <f t="shared" ca="1" si="26"/>
        <v>31.679158906250002</v>
      </c>
      <c r="CI29" s="73">
        <f t="shared" ca="1" si="27"/>
        <v>12.373077500000001</v>
      </c>
      <c r="CJ29" s="73">
        <f t="shared" ca="1" si="28"/>
        <v>11.412136499999999</v>
      </c>
      <c r="CK29" s="73">
        <f t="shared" ca="1" si="29"/>
        <v>46.680327500000004</v>
      </c>
      <c r="CL29" s="73">
        <f t="shared" ca="1" si="30"/>
        <v>44.495665500000001</v>
      </c>
      <c r="CM29" s="73">
        <f t="shared" ca="1" si="31"/>
        <v>26.988208499999999</v>
      </c>
      <c r="CN29" s="73">
        <f t="shared" ca="1" si="32"/>
        <v>34.688561499999999</v>
      </c>
      <c r="CO29" s="73">
        <f t="shared" ca="1" si="33"/>
        <v>31.181963000000003</v>
      </c>
      <c r="CP29" s="73">
        <f t="shared" ca="1" si="34"/>
        <v>35.134555499999998</v>
      </c>
      <c r="CQ29" s="73">
        <f t="shared" ca="1" si="35"/>
        <v>33.385545499999999</v>
      </c>
    </row>
    <row r="30" spans="27:95" x14ac:dyDescent="0.2">
      <c r="AA30" s="72"/>
      <c r="AB30" s="235"/>
      <c r="AC30" s="231"/>
      <c r="AD30">
        <v>30</v>
      </c>
      <c r="AE30" s="73">
        <f t="shared" ca="1" si="38"/>
        <v>3391.7295009999998</v>
      </c>
      <c r="AF30" s="73">
        <f t="shared" ca="1" si="38"/>
        <v>33.881813999999999</v>
      </c>
      <c r="AG30" s="73">
        <f t="shared" ca="1" si="38"/>
        <v>38.918894999999999</v>
      </c>
      <c r="AH30" s="73">
        <f t="shared" ca="1" si="38"/>
        <v>37.340144000000002</v>
      </c>
      <c r="AI30" s="73">
        <f t="shared" ca="1" si="38"/>
        <v>34.412777187499998</v>
      </c>
      <c r="AJ30" s="73">
        <f t="shared" ca="1" si="38"/>
        <v>16.71219</v>
      </c>
      <c r="AK30" s="73">
        <f t="shared" ca="1" si="38"/>
        <v>14.130153</v>
      </c>
      <c r="AL30" s="73">
        <f t="shared" ca="1" si="38"/>
        <v>62.344920999999999</v>
      </c>
      <c r="AM30" s="73">
        <f t="shared" ca="1" si="38"/>
        <v>60.093924999999999</v>
      </c>
      <c r="AN30" s="73">
        <f t="shared" ca="1" si="38"/>
        <v>30.243687000000001</v>
      </c>
      <c r="AO30" s="73">
        <f t="shared" ca="1" si="38"/>
        <v>38.035018000000001</v>
      </c>
      <c r="AP30" s="73">
        <f t="shared" ca="1" si="38"/>
        <v>33.836973</v>
      </c>
      <c r="AQ30" s="73">
        <f t="shared" ca="1" si="38"/>
        <v>38.819001</v>
      </c>
      <c r="AR30" s="73">
        <f t="shared" ca="1" si="38"/>
        <v>37.202148000000001</v>
      </c>
      <c r="AU30" s="231"/>
      <c r="AV30" s="73">
        <f t="shared" ca="1" si="39"/>
        <v>3145.8406209999998</v>
      </c>
      <c r="AW30" s="73">
        <f t="shared" ca="1" si="39"/>
        <v>34.275522000000002</v>
      </c>
      <c r="AX30" s="73">
        <f t="shared" ca="1" si="39"/>
        <v>39.426431000000001</v>
      </c>
      <c r="AY30" s="73">
        <f t="shared" ca="1" si="39"/>
        <v>37.785434000000002</v>
      </c>
      <c r="AZ30" s="73">
        <f t="shared" ca="1" si="39"/>
        <v>34.816823312500006</v>
      </c>
      <c r="BA30" s="73">
        <f t="shared" ca="1" si="39"/>
        <v>17.590928999999999</v>
      </c>
      <c r="BB30" s="73">
        <f t="shared" ca="1" si="39"/>
        <v>14.669188999999999</v>
      </c>
      <c r="BC30" s="73">
        <f t="shared" ca="1" si="39"/>
        <v>66.098864000000006</v>
      </c>
      <c r="BD30" s="73">
        <f t="shared" ca="1" si="39"/>
        <v>63.665959999999998</v>
      </c>
      <c r="BE30" s="73">
        <f t="shared" ca="1" si="39"/>
        <v>30.777547999999999</v>
      </c>
      <c r="BF30" s="73">
        <f t="shared" ca="1" si="39"/>
        <v>38.52075</v>
      </c>
      <c r="BG30" s="73">
        <f t="shared" ca="1" si="39"/>
        <v>34.241104999999997</v>
      </c>
      <c r="BH30" s="73">
        <f t="shared" ca="1" si="39"/>
        <v>39.346493000000002</v>
      </c>
      <c r="BI30" s="73">
        <f t="shared" ca="1" si="39"/>
        <v>37.674880000000002</v>
      </c>
      <c r="BM30" s="73">
        <f t="shared" ca="1" si="8"/>
        <v>890.5371802310591</v>
      </c>
      <c r="BN30" s="73">
        <f t="shared" ca="1" si="9"/>
        <v>29.874025</v>
      </c>
      <c r="BO30" s="73">
        <f t="shared" ca="1" si="10"/>
        <v>34.287965249999999</v>
      </c>
      <c r="BP30" s="73">
        <f t="shared" ca="1" si="11"/>
        <v>32.304556500000004</v>
      </c>
      <c r="BQ30" s="73">
        <f t="shared" ca="1" si="12"/>
        <v>30.301804484375001</v>
      </c>
      <c r="BR30" s="73">
        <f t="shared" ca="1" si="13"/>
        <v>11.299494875000001</v>
      </c>
      <c r="BS30" s="73">
        <f t="shared" ca="1" si="14"/>
        <v>10.473008125</v>
      </c>
      <c r="BT30" s="73">
        <f t="shared" ca="1" si="15"/>
        <v>31.160449249999999</v>
      </c>
      <c r="BU30" s="73">
        <f t="shared" ca="1" si="16"/>
        <v>29.849580375000002</v>
      </c>
      <c r="BV30" s="73">
        <f t="shared" ca="1" si="17"/>
        <v>25.438745874999999</v>
      </c>
      <c r="BW30" s="73">
        <f t="shared" ca="1" si="18"/>
        <v>33.664082874999998</v>
      </c>
      <c r="BX30" s="73">
        <f t="shared" ca="1" si="19"/>
        <v>29.777661625</v>
      </c>
      <c r="BY30" s="73">
        <f t="shared" ca="1" si="20"/>
        <v>34.143981249999996</v>
      </c>
      <c r="BZ30" s="73">
        <f t="shared" ca="1" si="21"/>
        <v>32.073856124999999</v>
      </c>
      <c r="CD30" s="73">
        <f t="shared" ca="1" si="22"/>
        <v>1059.996516514303</v>
      </c>
      <c r="CE30" s="73">
        <f t="shared" ca="1" si="23"/>
        <v>31.662999750000001</v>
      </c>
      <c r="CF30" s="73">
        <f t="shared" ca="1" si="24"/>
        <v>35.6653035</v>
      </c>
      <c r="CG30" s="73">
        <f t="shared" ca="1" si="25"/>
        <v>34.025293874999996</v>
      </c>
      <c r="CH30" s="73">
        <f t="shared" ca="1" si="26"/>
        <v>32.060787117187502</v>
      </c>
      <c r="CI30" s="73">
        <f t="shared" ca="1" si="27"/>
        <v>12.775027124999999</v>
      </c>
      <c r="CJ30" s="73">
        <f t="shared" ca="1" si="28"/>
        <v>11.708359874999999</v>
      </c>
      <c r="CK30" s="73">
        <f t="shared" ca="1" si="29"/>
        <v>49.312172125000004</v>
      </c>
      <c r="CL30" s="73">
        <f t="shared" ca="1" si="30"/>
        <v>47.035783375000001</v>
      </c>
      <c r="CM30" s="73">
        <f t="shared" ca="1" si="31"/>
        <v>27.412380374999998</v>
      </c>
      <c r="CN30" s="73">
        <f t="shared" ca="1" si="32"/>
        <v>35.066521625</v>
      </c>
      <c r="CO30" s="73">
        <f t="shared" ca="1" si="33"/>
        <v>31.559217250000003</v>
      </c>
      <c r="CP30" s="73">
        <f t="shared" ca="1" si="34"/>
        <v>35.527910374999998</v>
      </c>
      <c r="CQ30" s="73">
        <f t="shared" ca="1" si="35"/>
        <v>33.814839124999999</v>
      </c>
    </row>
    <row r="31" spans="27:95" x14ac:dyDescent="0.2">
      <c r="AA31" s="72"/>
      <c r="AB31" s="235"/>
      <c r="AC31" s="231"/>
      <c r="AD31">
        <v>31</v>
      </c>
      <c r="AE31" s="73">
        <f t="shared" ca="1" si="38"/>
        <v>1512.7174359999999</v>
      </c>
      <c r="AF31" s="73">
        <f t="shared" ca="1" si="38"/>
        <v>31.522214999999999</v>
      </c>
      <c r="AG31" s="73">
        <f t="shared" ca="1" si="38"/>
        <v>36.033979000000002</v>
      </c>
      <c r="AH31" s="73">
        <f t="shared" ca="1" si="38"/>
        <v>34.240354000000004</v>
      </c>
      <c r="AI31" s="73">
        <f t="shared" ca="1" si="38"/>
        <v>31.974083937500001</v>
      </c>
      <c r="AJ31" s="73">
        <f t="shared" ca="1" si="38"/>
        <v>13.189598</v>
      </c>
      <c r="AK31" s="73">
        <f t="shared" ca="1" si="38"/>
        <v>11.824225</v>
      </c>
      <c r="AL31" s="73">
        <f t="shared" ca="1" si="38"/>
        <v>43.489508000000001</v>
      </c>
      <c r="AM31" s="73">
        <f t="shared" ca="1" si="38"/>
        <v>41.695416000000002</v>
      </c>
      <c r="AN31" s="73">
        <f t="shared" ca="1" si="38"/>
        <v>27.270403999999999</v>
      </c>
      <c r="AO31" s="73">
        <f t="shared" ca="1" si="38"/>
        <v>35.415286000000002</v>
      </c>
      <c r="AP31" s="73">
        <f t="shared" ca="1" si="38"/>
        <v>31.438275999999998</v>
      </c>
      <c r="AQ31" s="73">
        <f t="shared" ca="1" si="38"/>
        <v>35.900039999999997</v>
      </c>
      <c r="AR31" s="73">
        <f t="shared" ca="1" si="38"/>
        <v>34.040388</v>
      </c>
      <c r="AU31" s="231"/>
      <c r="AV31" s="73">
        <f t="shared" ca="1" si="39"/>
        <v>1421.527396</v>
      </c>
      <c r="AW31" s="73">
        <f t="shared" ca="1" si="39"/>
        <v>32.215676000000002</v>
      </c>
      <c r="AX31" s="73">
        <f t="shared" ca="1" si="39"/>
        <v>36.612817</v>
      </c>
      <c r="AY31" s="73">
        <f t="shared" ca="1" si="39"/>
        <v>34.909185000000001</v>
      </c>
      <c r="AZ31" s="73">
        <f t="shared" ca="1" si="39"/>
        <v>32.658841625000001</v>
      </c>
      <c r="BA31" s="73">
        <f t="shared" ca="1" si="39"/>
        <v>14.171389</v>
      </c>
      <c r="BB31" s="73">
        <f t="shared" ca="1" si="39"/>
        <v>12.510908000000001</v>
      </c>
      <c r="BC31" s="73">
        <f t="shared" ca="1" si="39"/>
        <v>49.607605999999997</v>
      </c>
      <c r="BD31" s="73">
        <f t="shared" ca="1" si="39"/>
        <v>47.493882999999997</v>
      </c>
      <c r="BE31" s="73">
        <f t="shared" ca="1" si="39"/>
        <v>28.079757000000001</v>
      </c>
      <c r="BF31" s="73">
        <f t="shared" ca="1" si="39"/>
        <v>36.074849</v>
      </c>
      <c r="BG31" s="73">
        <f t="shared" ca="1" si="39"/>
        <v>32.157915000000003</v>
      </c>
      <c r="BH31" s="73">
        <f t="shared" ca="1" si="39"/>
        <v>36.502367999999997</v>
      </c>
      <c r="BI31" s="73">
        <f t="shared" ca="1" si="39"/>
        <v>34.750892999999998</v>
      </c>
      <c r="BM31" s="73">
        <f t="shared" ca="1" si="8"/>
        <v>944.25697400000001</v>
      </c>
      <c r="BN31" s="73">
        <f t="shared" ca="1" si="9"/>
        <v>30.061367000000001</v>
      </c>
      <c r="BO31" s="73">
        <f t="shared" ca="1" si="10"/>
        <v>34.383057000000001</v>
      </c>
      <c r="BP31" s="73">
        <f t="shared" ca="1" si="11"/>
        <v>32.451942000000003</v>
      </c>
      <c r="BQ31" s="73">
        <f t="shared" ca="1" si="12"/>
        <v>30.480883562500004</v>
      </c>
      <c r="BR31" s="73">
        <f t="shared" ca="1" si="13"/>
        <v>11.274561</v>
      </c>
      <c r="BS31" s="73">
        <f t="shared" ca="1" si="14"/>
        <v>10.517408</v>
      </c>
      <c r="BT31" s="73">
        <f t="shared" ca="1" si="15"/>
        <v>33.942512999999998</v>
      </c>
      <c r="BU31" s="73">
        <f t="shared" ca="1" si="16"/>
        <v>32.488821000000002</v>
      </c>
      <c r="BV31" s="73">
        <f t="shared" ca="1" si="17"/>
        <v>25.623688999999999</v>
      </c>
      <c r="BW31" s="73">
        <f t="shared" ca="1" si="18"/>
        <v>33.741878999999997</v>
      </c>
      <c r="BX31" s="73">
        <f t="shared" ca="1" si="19"/>
        <v>29.941697999999999</v>
      </c>
      <c r="BY31" s="73">
        <f t="shared" ca="1" si="20"/>
        <v>34.227193999999997</v>
      </c>
      <c r="BZ31" s="73">
        <f t="shared" ca="1" si="21"/>
        <v>32.203034000000002</v>
      </c>
      <c r="CD31" s="73">
        <f t="shared" ca="1" si="22"/>
        <v>1180.776132050114</v>
      </c>
      <c r="CE31" s="73">
        <f t="shared" ca="1" si="23"/>
        <v>32.040781500000001</v>
      </c>
      <c r="CF31" s="73">
        <f t="shared" ca="1" si="24"/>
        <v>36.056983000000002</v>
      </c>
      <c r="CG31" s="73">
        <f t="shared" ca="1" si="25"/>
        <v>34.450721250000001</v>
      </c>
      <c r="CH31" s="73">
        <f t="shared" ca="1" si="26"/>
        <v>32.442415328125001</v>
      </c>
      <c r="CI31" s="73">
        <f t="shared" ca="1" si="27"/>
        <v>13.17697675</v>
      </c>
      <c r="CJ31" s="73">
        <f t="shared" ca="1" si="28"/>
        <v>12.00458325</v>
      </c>
      <c r="CK31" s="73">
        <f t="shared" ca="1" si="29"/>
        <v>51.944016750000003</v>
      </c>
      <c r="CL31" s="73">
        <f t="shared" ca="1" si="30"/>
        <v>49.575901250000001</v>
      </c>
      <c r="CM31" s="73">
        <f t="shared" ca="1" si="31"/>
        <v>27.836552249999997</v>
      </c>
      <c r="CN31" s="73">
        <f t="shared" ca="1" si="32"/>
        <v>35.444481749999994</v>
      </c>
      <c r="CO31" s="73">
        <f t="shared" ca="1" si="33"/>
        <v>31.936471500000003</v>
      </c>
      <c r="CP31" s="73">
        <f t="shared" ca="1" si="34"/>
        <v>35.921265249999998</v>
      </c>
      <c r="CQ31" s="73">
        <f t="shared" ca="1" si="35"/>
        <v>34.244132749999999</v>
      </c>
    </row>
    <row r="32" spans="27:95" x14ac:dyDescent="0.2">
      <c r="AA32" s="72"/>
      <c r="AB32" s="235"/>
      <c r="AC32" s="231"/>
      <c r="AD32">
        <v>32</v>
      </c>
      <c r="AE32" s="73">
        <f t="shared" ca="1" si="38"/>
        <v>648.02028700000005</v>
      </c>
      <c r="AF32" s="73">
        <f t="shared" ca="1" si="38"/>
        <v>28.885110999999998</v>
      </c>
      <c r="AG32" s="73">
        <f t="shared" ca="1" si="38"/>
        <v>33.240357000000003</v>
      </c>
      <c r="AH32" s="73">
        <f t="shared" ca="1" si="38"/>
        <v>31.143077999999999</v>
      </c>
      <c r="AI32" s="73">
        <f t="shared" ca="1" si="38"/>
        <v>29.2984368125</v>
      </c>
      <c r="AJ32" s="73">
        <f t="shared" ca="1" si="38"/>
        <v>10.165433</v>
      </c>
      <c r="AK32" s="73">
        <f t="shared" ca="1" si="38"/>
        <v>9.6622780000000006</v>
      </c>
      <c r="AL32" s="73">
        <f t="shared" ca="1" si="38"/>
        <v>23.763013999999998</v>
      </c>
      <c r="AM32" s="73">
        <f t="shared" ca="1" si="38"/>
        <v>22.742079</v>
      </c>
      <c r="AN32" s="73">
        <f t="shared" ca="1" si="38"/>
        <v>24.339751</v>
      </c>
      <c r="AO32" s="73">
        <f t="shared" ca="1" si="38"/>
        <v>32.613360999999998</v>
      </c>
      <c r="AP32" s="73">
        <f t="shared" ca="1" si="38"/>
        <v>28.781293000000002</v>
      </c>
      <c r="AQ32" s="73">
        <f t="shared" ca="1" si="38"/>
        <v>33.090345999999997</v>
      </c>
      <c r="AR32" s="73">
        <f t="shared" ca="1" si="38"/>
        <v>30.893937000000001</v>
      </c>
      <c r="AU32" s="231"/>
      <c r="AV32" s="73">
        <f t="shared" ca="1" si="39"/>
        <v>615.82786399999998</v>
      </c>
      <c r="AW32" s="73">
        <f t="shared" ca="1" si="39"/>
        <v>29.727449</v>
      </c>
      <c r="AX32" s="73">
        <f t="shared" ca="1" si="39"/>
        <v>33.873033999999997</v>
      </c>
      <c r="AY32" s="73">
        <f t="shared" ca="1" si="39"/>
        <v>31.966798000000001</v>
      </c>
      <c r="AZ32" s="73">
        <f t="shared" ca="1" si="39"/>
        <v>30.126507374999999</v>
      </c>
      <c r="BA32" s="73">
        <f t="shared" ca="1" si="39"/>
        <v>10.994251</v>
      </c>
      <c r="BB32" s="73">
        <f t="shared" ca="1" si="39"/>
        <v>10.324913</v>
      </c>
      <c r="BC32" s="73">
        <f t="shared" ca="1" si="39"/>
        <v>32.205354</v>
      </c>
      <c r="BD32" s="73">
        <f t="shared" ca="1" si="39"/>
        <v>30.624903</v>
      </c>
      <c r="BE32" s="73">
        <f t="shared" ca="1" si="39"/>
        <v>25.241983000000001</v>
      </c>
      <c r="BF32" s="73">
        <f t="shared" ca="1" si="39"/>
        <v>33.421700000000001</v>
      </c>
      <c r="BG32" s="73">
        <f t="shared" ca="1" si="39"/>
        <v>29.650407999999999</v>
      </c>
      <c r="BH32" s="73">
        <f t="shared" ca="1" si="39"/>
        <v>33.748897999999997</v>
      </c>
      <c r="BI32" s="73">
        <f t="shared" ca="1" si="39"/>
        <v>31.770167000000001</v>
      </c>
      <c r="BM32" s="73">
        <f t="shared" ca="1" si="8"/>
        <v>1048.8096339407177</v>
      </c>
      <c r="BN32" s="73">
        <f t="shared" ca="1" si="9"/>
        <v>30.421022499999999</v>
      </c>
      <c r="BO32" s="73">
        <f t="shared" ca="1" si="10"/>
        <v>34.755353374999999</v>
      </c>
      <c r="BP32" s="73">
        <f t="shared" ca="1" si="11"/>
        <v>32.865696249999999</v>
      </c>
      <c r="BQ32" s="73">
        <f t="shared" ca="1" si="12"/>
        <v>30.844710289062505</v>
      </c>
      <c r="BR32" s="73">
        <f t="shared" ca="1" si="13"/>
        <v>11.679766875</v>
      </c>
      <c r="BS32" s="73">
        <f t="shared" ca="1" si="14"/>
        <v>10.81222</v>
      </c>
      <c r="BT32" s="73">
        <f t="shared" ca="1" si="15"/>
        <v>36.643419874999999</v>
      </c>
      <c r="BU32" s="73">
        <f t="shared" ca="1" si="16"/>
        <v>35.109870624999999</v>
      </c>
      <c r="BV32" s="73">
        <f t="shared" ca="1" si="17"/>
        <v>26.042839499999999</v>
      </c>
      <c r="BW32" s="73">
        <f t="shared" ca="1" si="18"/>
        <v>34.099513375000001</v>
      </c>
      <c r="BX32" s="73">
        <f t="shared" ca="1" si="19"/>
        <v>30.303525125</v>
      </c>
      <c r="BY32" s="73">
        <f t="shared" ca="1" si="20"/>
        <v>34.602131499999999</v>
      </c>
      <c r="BZ32" s="73">
        <f t="shared" ca="1" si="21"/>
        <v>32.622443375000003</v>
      </c>
      <c r="CD32" s="73">
        <f t="shared" ca="1" si="22"/>
        <v>1315.317788594273</v>
      </c>
      <c r="CE32" s="73">
        <f t="shared" ca="1" si="23"/>
        <v>32.418563250000005</v>
      </c>
      <c r="CF32" s="73">
        <f t="shared" ca="1" si="24"/>
        <v>36.448662499999998</v>
      </c>
      <c r="CG32" s="73">
        <f t="shared" ca="1" si="25"/>
        <v>34.876148624999999</v>
      </c>
      <c r="CH32" s="73">
        <f t="shared" ca="1" si="26"/>
        <v>32.824043539062501</v>
      </c>
      <c r="CI32" s="73">
        <f t="shared" ca="1" si="27"/>
        <v>13.578926375</v>
      </c>
      <c r="CJ32" s="73">
        <f t="shared" ca="1" si="28"/>
        <v>12.300806625</v>
      </c>
      <c r="CK32" s="73">
        <f t="shared" ca="1" si="29"/>
        <v>54.575861375000002</v>
      </c>
      <c r="CL32" s="73">
        <f t="shared" ca="1" si="30"/>
        <v>52.116019125000001</v>
      </c>
      <c r="CM32" s="73">
        <f t="shared" ca="1" si="31"/>
        <v>28.260724124999999</v>
      </c>
      <c r="CN32" s="73">
        <f t="shared" ca="1" si="32"/>
        <v>35.822441874999996</v>
      </c>
      <c r="CO32" s="73">
        <f t="shared" ca="1" si="33"/>
        <v>32.313725750000003</v>
      </c>
      <c r="CP32" s="73">
        <f t="shared" ca="1" si="34"/>
        <v>36.314620124999998</v>
      </c>
      <c r="CQ32" s="73">
        <f t="shared" ca="1" si="35"/>
        <v>34.673426374999998</v>
      </c>
    </row>
    <row r="33" spans="27:95" x14ac:dyDescent="0.2">
      <c r="AA33" s="72"/>
      <c r="AB33" s="235"/>
      <c r="AC33" s="231"/>
      <c r="AD33">
        <v>33</v>
      </c>
      <c r="AE33" s="73">
        <f t="shared" ca="1" si="38"/>
        <v>247.76823200000001</v>
      </c>
      <c r="AF33" s="73">
        <f t="shared" ca="1" si="38"/>
        <v>26.079073000000001</v>
      </c>
      <c r="AG33" s="73">
        <f t="shared" ca="1" si="38"/>
        <v>30.639240999999998</v>
      </c>
      <c r="AH33" s="73">
        <f t="shared" ca="1" si="38"/>
        <v>28.192831000000002</v>
      </c>
      <c r="AI33" s="73">
        <f t="shared" ca="1" si="38"/>
        <v>26.496193375000001</v>
      </c>
      <c r="AJ33" s="73">
        <f t="shared" ca="1" si="38"/>
        <v>7.6066240000000001</v>
      </c>
      <c r="AK33" s="73">
        <f t="shared" ca="1" si="38"/>
        <v>7.7225630000000001</v>
      </c>
      <c r="AL33" s="73">
        <f t="shared" ca="1" si="38"/>
        <v>6.0221359999999997</v>
      </c>
      <c r="AM33" s="73">
        <f t="shared" ca="1" si="38"/>
        <v>5.7385710000000003</v>
      </c>
      <c r="AN33" s="73">
        <f t="shared" ca="1" si="38"/>
        <v>21.503716000000001</v>
      </c>
      <c r="AO33" s="73">
        <f t="shared" ca="1" si="38"/>
        <v>29.793279999999999</v>
      </c>
      <c r="AP33" s="73">
        <f t="shared" ca="1" si="38"/>
        <v>25.976489999999998</v>
      </c>
      <c r="AQ33" s="73">
        <f t="shared" ca="1" si="38"/>
        <v>30.491806</v>
      </c>
      <c r="AR33" s="73">
        <f t="shared" ca="1" si="38"/>
        <v>27.930886000000001</v>
      </c>
      <c r="AU33" s="231"/>
      <c r="AV33" s="73">
        <f t="shared" ca="1" si="39"/>
        <v>244.03903800000001</v>
      </c>
      <c r="AW33" s="73">
        <f t="shared" ca="1" si="39"/>
        <v>26.984919999999999</v>
      </c>
      <c r="AX33" s="73">
        <f t="shared" ca="1" si="39"/>
        <v>31.218995</v>
      </c>
      <c r="AY33" s="73">
        <f t="shared" ca="1" si="39"/>
        <v>29.1068</v>
      </c>
      <c r="AZ33" s="73">
        <f t="shared" ca="1" si="39"/>
        <v>27.382167187500002</v>
      </c>
      <c r="BA33" s="73">
        <f t="shared" ca="1" si="39"/>
        <v>8.259131</v>
      </c>
      <c r="BB33" s="73">
        <f t="shared" ca="1" si="39"/>
        <v>8.3015500000000007</v>
      </c>
      <c r="BC33" s="73">
        <f t="shared" ca="1" si="39"/>
        <v>14.077226</v>
      </c>
      <c r="BD33" s="73">
        <f t="shared" ca="1" si="39"/>
        <v>13.286514</v>
      </c>
      <c r="BE33" s="73">
        <f t="shared" ca="1" si="39"/>
        <v>22.417114999999999</v>
      </c>
      <c r="BF33" s="73">
        <f t="shared" ca="1" si="39"/>
        <v>30.613432</v>
      </c>
      <c r="BG33" s="73">
        <f t="shared" ca="1" si="39"/>
        <v>26.901257000000001</v>
      </c>
      <c r="BH33" s="73">
        <f t="shared" ca="1" si="39"/>
        <v>31.089455999999998</v>
      </c>
      <c r="BI33" s="73">
        <f t="shared" ca="1" si="39"/>
        <v>28.877434999999998</v>
      </c>
      <c r="BM33" s="73">
        <f t="shared" ca="1" si="8"/>
        <v>1164.9388657275231</v>
      </c>
      <c r="BN33" s="73">
        <f t="shared" ca="1" si="9"/>
        <v>30.780678000000002</v>
      </c>
      <c r="BO33" s="73">
        <f t="shared" ca="1" si="10"/>
        <v>35.127649750000003</v>
      </c>
      <c r="BP33" s="73">
        <f t="shared" ca="1" si="11"/>
        <v>33.279450500000003</v>
      </c>
      <c r="BQ33" s="73">
        <f t="shared" ca="1" si="12"/>
        <v>31.208537015625005</v>
      </c>
      <c r="BR33" s="73">
        <f t="shared" ca="1" si="13"/>
        <v>12.08497275</v>
      </c>
      <c r="BS33" s="73">
        <f t="shared" ca="1" si="14"/>
        <v>11.107032</v>
      </c>
      <c r="BT33" s="73">
        <f t="shared" ca="1" si="15"/>
        <v>39.34432675</v>
      </c>
      <c r="BU33" s="73">
        <f t="shared" ca="1" si="16"/>
        <v>37.730920249999997</v>
      </c>
      <c r="BV33" s="73">
        <f t="shared" ca="1" si="17"/>
        <v>26.46199</v>
      </c>
      <c r="BW33" s="73">
        <f t="shared" ca="1" si="18"/>
        <v>34.457147749999997</v>
      </c>
      <c r="BX33" s="73">
        <f t="shared" ca="1" si="19"/>
        <v>30.665352249999998</v>
      </c>
      <c r="BY33" s="73">
        <f t="shared" ca="1" si="20"/>
        <v>34.977069</v>
      </c>
      <c r="BZ33" s="73">
        <f t="shared" ca="1" si="21"/>
        <v>33.041852750000004</v>
      </c>
      <c r="CD33" s="73">
        <f t="shared" ca="1" si="22"/>
        <v>1500.1733803145512</v>
      </c>
      <c r="CE33" s="73">
        <f t="shared" ca="1" si="23"/>
        <v>32.891979374999998</v>
      </c>
      <c r="CF33" s="73">
        <f t="shared" ca="1" si="24"/>
        <v>36.803718125000003</v>
      </c>
      <c r="CG33" s="73">
        <f t="shared" ca="1" si="25"/>
        <v>35.308350000000004</v>
      </c>
      <c r="CH33" s="73">
        <f t="shared" ca="1" si="26"/>
        <v>33.287486210937502</v>
      </c>
      <c r="CI33" s="73">
        <f t="shared" ca="1" si="27"/>
        <v>14.008042124999999</v>
      </c>
      <c r="CJ33" s="73">
        <f t="shared" ca="1" si="28"/>
        <v>12.6299905</v>
      </c>
      <c r="CK33" s="73">
        <f t="shared" ca="1" si="29"/>
        <v>57.755324999999999</v>
      </c>
      <c r="CL33" s="73">
        <f t="shared" ca="1" si="30"/>
        <v>55.340062375000002</v>
      </c>
      <c r="CM33" s="73">
        <f t="shared" ca="1" si="31"/>
        <v>28.797710375000001</v>
      </c>
      <c r="CN33" s="73">
        <f t="shared" ca="1" si="32"/>
        <v>36.120326124999998</v>
      </c>
      <c r="CO33" s="73">
        <f t="shared" ca="1" si="33"/>
        <v>32.783295875</v>
      </c>
      <c r="CP33" s="73">
        <f t="shared" ca="1" si="34"/>
        <v>36.669359749999998</v>
      </c>
      <c r="CQ33" s="73">
        <f t="shared" ca="1" si="35"/>
        <v>35.104401250000002</v>
      </c>
    </row>
    <row r="34" spans="27:95" x14ac:dyDescent="0.2">
      <c r="AA34" s="72"/>
      <c r="AB34" s="236"/>
      <c r="AC34" s="231"/>
      <c r="AD34">
        <v>34</v>
      </c>
      <c r="AE34" s="73">
        <f t="shared" ca="1" si="38"/>
        <v>87.031122999999994</v>
      </c>
      <c r="AF34" s="73">
        <f t="shared" ca="1" si="38"/>
        <v>23.479586999999999</v>
      </c>
      <c r="AG34" s="73">
        <f t="shared" ca="1" si="38"/>
        <v>28.381042000000001</v>
      </c>
      <c r="AH34" s="73">
        <f t="shared" ca="1" si="38"/>
        <v>25.791751000000001</v>
      </c>
      <c r="AI34" s="73">
        <f t="shared" ca="1" si="38"/>
        <v>23.930438187499995</v>
      </c>
      <c r="AJ34" s="73">
        <f t="shared" ca="1" si="38"/>
        <v>5.6899100000000002</v>
      </c>
      <c r="AK34" s="73">
        <f t="shared" ca="1" si="38"/>
        <v>6.1730669999999996</v>
      </c>
      <c r="AL34" s="73">
        <f t="shared" ca="1" si="38"/>
        <v>0.63631000000000004</v>
      </c>
      <c r="AM34" s="73">
        <f t="shared" ca="1" si="38"/>
        <v>0.61821199999999998</v>
      </c>
      <c r="AN34" s="73">
        <f t="shared" ca="1" si="38"/>
        <v>19.040306999999999</v>
      </c>
      <c r="AO34" s="73">
        <f t="shared" ca="1" si="38"/>
        <v>27.166429000000001</v>
      </c>
      <c r="AP34" s="73">
        <f t="shared" ca="1" si="38"/>
        <v>23.393138</v>
      </c>
      <c r="AQ34" s="73">
        <f t="shared" ca="1" si="38"/>
        <v>28.227941999999999</v>
      </c>
      <c r="AR34" s="73">
        <f t="shared" ca="1" si="38"/>
        <v>25.523904999999999</v>
      </c>
      <c r="AU34" s="231"/>
      <c r="AV34" s="73">
        <f t="shared" ca="1" si="39"/>
        <v>86.116344999999995</v>
      </c>
      <c r="AW34" s="73">
        <f t="shared" ca="1" si="39"/>
        <v>24.244357999999998</v>
      </c>
      <c r="AX34" s="73">
        <f t="shared" ca="1" si="39"/>
        <v>28.864447999999999</v>
      </c>
      <c r="AY34" s="73">
        <f t="shared" ca="1" si="39"/>
        <v>26.489939</v>
      </c>
      <c r="AZ34" s="73">
        <f t="shared" ca="1" si="39"/>
        <v>24.673462437499996</v>
      </c>
      <c r="BA34" s="73">
        <f t="shared" ca="1" si="39"/>
        <v>6.1628930000000004</v>
      </c>
      <c r="BB34" s="73">
        <f t="shared" ca="1" si="39"/>
        <v>6.6148790000000002</v>
      </c>
      <c r="BC34" s="73">
        <f t="shared" ca="1" si="39"/>
        <v>1.9216200000000001</v>
      </c>
      <c r="BD34" s="73">
        <f t="shared" ca="1" si="39"/>
        <v>1.848541</v>
      </c>
      <c r="BE34" s="73">
        <f t="shared" ca="1" si="39"/>
        <v>19.771940000000001</v>
      </c>
      <c r="BF34" s="73">
        <f t="shared" ca="1" si="39"/>
        <v>27.869997999999999</v>
      </c>
      <c r="BG34" s="73">
        <f t="shared" ca="1" si="39"/>
        <v>24.165877999999999</v>
      </c>
      <c r="BH34" s="73">
        <f t="shared" ca="1" si="39"/>
        <v>28.734750999999999</v>
      </c>
      <c r="BI34" s="73">
        <f t="shared" ca="1" si="39"/>
        <v>26.234548</v>
      </c>
      <c r="BM34" s="73">
        <f t="shared" ca="1" si="8"/>
        <v>1293.9264829056992</v>
      </c>
      <c r="BN34" s="73">
        <f t="shared" ca="1" si="9"/>
        <v>31.140333500000001</v>
      </c>
      <c r="BO34" s="73">
        <f t="shared" ca="1" si="10"/>
        <v>35.499946125000001</v>
      </c>
      <c r="BP34" s="73">
        <f t="shared" ca="1" si="11"/>
        <v>33.69320475</v>
      </c>
      <c r="BQ34" s="73">
        <f t="shared" ca="1" si="12"/>
        <v>31.572363742187502</v>
      </c>
      <c r="BR34" s="73">
        <f t="shared" ca="1" si="13"/>
        <v>12.490178625</v>
      </c>
      <c r="BS34" s="73">
        <f t="shared" ca="1" si="14"/>
        <v>11.401844000000001</v>
      </c>
      <c r="BT34" s="73">
        <f t="shared" ca="1" si="15"/>
        <v>42.045233624999995</v>
      </c>
      <c r="BU34" s="73">
        <f t="shared" ca="1" si="16"/>
        <v>40.351969875000002</v>
      </c>
      <c r="BV34" s="73">
        <f t="shared" ca="1" si="17"/>
        <v>26.881140500000001</v>
      </c>
      <c r="BW34" s="73">
        <f t="shared" ca="1" si="18"/>
        <v>34.814782124999994</v>
      </c>
      <c r="BX34" s="73">
        <f t="shared" ca="1" si="19"/>
        <v>31.027179374999999</v>
      </c>
      <c r="BY34" s="73">
        <f t="shared" ca="1" si="20"/>
        <v>35.352006500000002</v>
      </c>
      <c r="BZ34" s="73">
        <f t="shared" ca="1" si="21"/>
        <v>33.461262125000005</v>
      </c>
      <c r="CD34" s="73">
        <f t="shared" ca="1" si="22"/>
        <v>1666.3582285457942</v>
      </c>
      <c r="CE34" s="73">
        <f t="shared" ca="1" si="23"/>
        <v>33.283176249999997</v>
      </c>
      <c r="CF34" s="73">
        <f t="shared" ca="1" si="24"/>
        <v>37.211210749999999</v>
      </c>
      <c r="CG34" s="73">
        <f t="shared" ca="1" si="25"/>
        <v>35.748838000000006</v>
      </c>
      <c r="CH34" s="73">
        <f t="shared" ca="1" si="26"/>
        <v>33.682782265625001</v>
      </c>
      <c r="CI34" s="73">
        <f t="shared" ca="1" si="27"/>
        <v>14.43506275</v>
      </c>
      <c r="CJ34" s="73">
        <f t="shared" ca="1" si="28"/>
        <v>12.942513</v>
      </c>
      <c r="CK34" s="73">
        <f t="shared" ca="1" si="29"/>
        <v>60.388653999999995</v>
      </c>
      <c r="CL34" s="73">
        <f t="shared" ca="1" si="30"/>
        <v>57.910552250000002</v>
      </c>
      <c r="CM34" s="73">
        <f t="shared" ca="1" si="31"/>
        <v>29.248949250000003</v>
      </c>
      <c r="CN34" s="73">
        <f t="shared" ca="1" si="32"/>
        <v>36.501810750000004</v>
      </c>
      <c r="CO34" s="73">
        <f t="shared" ca="1" si="33"/>
        <v>33.17463025</v>
      </c>
      <c r="CP34" s="73">
        <f t="shared" ca="1" si="34"/>
        <v>37.078767499999998</v>
      </c>
      <c r="CQ34" s="73">
        <f t="shared" ca="1" si="35"/>
        <v>35.550271500000001</v>
      </c>
    </row>
    <row r="35" spans="27:95" x14ac:dyDescent="0.2">
      <c r="AA35" s="72"/>
      <c r="AB35" s="234" t="s">
        <v>86</v>
      </c>
      <c r="AC35" s="230" t="str">
        <f>CONCATENATE(AB35," Reference")</f>
        <v>640x360 Reference</v>
      </c>
      <c r="AD35">
        <v>35</v>
      </c>
      <c r="AE35" s="73">
        <f t="shared" ref="AE35:AR40" ca="1" si="40">INDIRECT("'"&amp;$B$3&amp;"'!"&amp;ADDRESS($AD35,AE$1))</f>
        <v>4042.1105050000001</v>
      </c>
      <c r="AF35" s="73">
        <f t="shared" ca="1" si="40"/>
        <v>32.670409999999997</v>
      </c>
      <c r="AG35" s="73">
        <f t="shared" ca="1" si="40"/>
        <v>38.881079</v>
      </c>
      <c r="AH35" s="73">
        <f t="shared" ca="1" si="40"/>
        <v>36.890472000000003</v>
      </c>
      <c r="AI35" s="73">
        <f t="shared" ca="1" si="40"/>
        <v>33.322330687499999</v>
      </c>
      <c r="AJ35" s="73">
        <f t="shared" ca="1" si="40"/>
        <v>17.761295</v>
      </c>
      <c r="AK35" s="73">
        <f t="shared" ca="1" si="40"/>
        <v>13.936194</v>
      </c>
      <c r="AL35" s="73">
        <f t="shared" ca="1" si="40"/>
        <v>51.418362000000002</v>
      </c>
      <c r="AM35" s="73">
        <f t="shared" ca="1" si="40"/>
        <v>49.540979999999998</v>
      </c>
      <c r="AN35" s="73">
        <f t="shared" ca="1" si="40"/>
        <v>28.566596000000001</v>
      </c>
      <c r="AO35" s="73">
        <f t="shared" ca="1" si="40"/>
        <v>37.936652000000002</v>
      </c>
      <c r="AP35" s="73">
        <f t="shared" ca="1" si="40"/>
        <v>32.641888000000002</v>
      </c>
      <c r="AQ35" s="73">
        <f t="shared" ca="1" si="40"/>
        <v>38.831820999999998</v>
      </c>
      <c r="AR35" s="73">
        <f t="shared" ca="1" si="40"/>
        <v>36.816293999999999</v>
      </c>
      <c r="AU35" s="230" t="str">
        <f>CONCATENATE(AB35," Test")</f>
        <v>640x360 Test</v>
      </c>
      <c r="AV35" s="73">
        <f t="shared" ref="AV35:BI40" ca="1" si="41">INDIRECT("'"&amp;$B$3&amp;"'!"&amp;ADDRESS($AD35,AV$1))</f>
        <v>3795.024668</v>
      </c>
      <c r="AW35" s="73">
        <f t="shared" ca="1" si="41"/>
        <v>32.783515999999999</v>
      </c>
      <c r="AX35" s="73">
        <f t="shared" ca="1" si="41"/>
        <v>39.139128999999997</v>
      </c>
      <c r="AY35" s="73">
        <f t="shared" ca="1" si="41"/>
        <v>37.049773999999999</v>
      </c>
      <c r="AZ35" s="73">
        <f t="shared" ca="1" si="41"/>
        <v>33.447382937499995</v>
      </c>
      <c r="BA35" s="73">
        <f t="shared" ca="1" si="41"/>
        <v>18.350724</v>
      </c>
      <c r="BB35" s="73">
        <f t="shared" ca="1" si="41"/>
        <v>14.177139</v>
      </c>
      <c r="BC35" s="73">
        <f t="shared" ca="1" si="41"/>
        <v>53.213850000000001</v>
      </c>
      <c r="BD35" s="73">
        <f t="shared" ca="1" si="41"/>
        <v>51.266604000000001</v>
      </c>
      <c r="BE35" s="73">
        <f t="shared" ca="1" si="41"/>
        <v>28.708603</v>
      </c>
      <c r="BF35" s="73">
        <f t="shared" ca="1" si="41"/>
        <v>38.171455000000002</v>
      </c>
      <c r="BG35" s="73">
        <f t="shared" ca="1" si="41"/>
        <v>32.754351999999997</v>
      </c>
      <c r="BH35" s="73">
        <f t="shared" ca="1" si="41"/>
        <v>39.096865000000001</v>
      </c>
      <c r="BI35" s="73">
        <f t="shared" ca="1" si="41"/>
        <v>36.978977</v>
      </c>
      <c r="BM35" s="73">
        <f t="shared" ca="1" si="8"/>
        <v>1437.1962275626536</v>
      </c>
      <c r="BN35" s="73">
        <f t="shared" ca="1" si="9"/>
        <v>31.499988999999999</v>
      </c>
      <c r="BO35" s="73">
        <f t="shared" ca="1" si="10"/>
        <v>35.872242499999999</v>
      </c>
      <c r="BP35" s="73">
        <f t="shared" ca="1" si="11"/>
        <v>34.106959000000003</v>
      </c>
      <c r="BQ35" s="73">
        <f t="shared" ca="1" si="12"/>
        <v>31.936190468750002</v>
      </c>
      <c r="BR35" s="73">
        <f t="shared" ca="1" si="13"/>
        <v>12.8953845</v>
      </c>
      <c r="BS35" s="73">
        <f t="shared" ca="1" si="14"/>
        <v>11.696656000000001</v>
      </c>
      <c r="BT35" s="73">
        <f t="shared" ca="1" si="15"/>
        <v>44.746140499999996</v>
      </c>
      <c r="BU35" s="73">
        <f t="shared" ca="1" si="16"/>
        <v>42.973019499999999</v>
      </c>
      <c r="BV35" s="73">
        <f t="shared" ca="1" si="17"/>
        <v>27.300291000000001</v>
      </c>
      <c r="BW35" s="73">
        <f t="shared" ca="1" si="18"/>
        <v>35.172416499999997</v>
      </c>
      <c r="BX35" s="73">
        <f t="shared" ca="1" si="19"/>
        <v>31.389006500000001</v>
      </c>
      <c r="BY35" s="73">
        <f t="shared" ca="1" si="20"/>
        <v>35.726944000000003</v>
      </c>
      <c r="BZ35" s="73">
        <f t="shared" ca="1" si="21"/>
        <v>33.880671500000005</v>
      </c>
      <c r="CD35" s="73">
        <f t="shared" ca="1" si="22"/>
        <v>1850.9525514044635</v>
      </c>
      <c r="CE35" s="73">
        <f t="shared" ca="1" si="23"/>
        <v>33.674373125000002</v>
      </c>
      <c r="CF35" s="73">
        <f t="shared" ca="1" si="24"/>
        <v>37.618703374999996</v>
      </c>
      <c r="CG35" s="73">
        <f t="shared" ca="1" si="25"/>
        <v>36.189326000000001</v>
      </c>
      <c r="CH35" s="73">
        <f t="shared" ca="1" si="26"/>
        <v>34.0780783203125</v>
      </c>
      <c r="CI35" s="73">
        <f t="shared" ca="1" si="27"/>
        <v>14.862083375000001</v>
      </c>
      <c r="CJ35" s="73">
        <f t="shared" ca="1" si="28"/>
        <v>13.2550355</v>
      </c>
      <c r="CK35" s="73">
        <f t="shared" ca="1" si="29"/>
        <v>63.021982999999992</v>
      </c>
      <c r="CL35" s="73">
        <f t="shared" ca="1" si="30"/>
        <v>60.481042125000002</v>
      </c>
      <c r="CM35" s="73">
        <f t="shared" ca="1" si="31"/>
        <v>29.700188125</v>
      </c>
      <c r="CN35" s="73">
        <f t="shared" ca="1" si="32"/>
        <v>36.883295375000003</v>
      </c>
      <c r="CO35" s="73">
        <f t="shared" ca="1" si="33"/>
        <v>33.565964624999999</v>
      </c>
      <c r="CP35" s="73">
        <f t="shared" ca="1" si="34"/>
        <v>37.488175249999998</v>
      </c>
      <c r="CQ35" s="73">
        <f t="shared" ca="1" si="35"/>
        <v>35.99614175</v>
      </c>
    </row>
    <row r="36" spans="27:95" x14ac:dyDescent="0.2">
      <c r="AA36" s="72"/>
      <c r="AB36" s="235"/>
      <c r="AC36" s="231"/>
      <c r="AD36">
        <v>36</v>
      </c>
      <c r="AE36" s="73">
        <f t="shared" ca="1" si="40"/>
        <v>1996.4724510000001</v>
      </c>
      <c r="AF36" s="73">
        <f t="shared" ca="1" si="40"/>
        <v>31.530360999999999</v>
      </c>
      <c r="AG36" s="73">
        <f t="shared" ca="1" si="40"/>
        <v>36.691392999999998</v>
      </c>
      <c r="AH36" s="73">
        <f t="shared" ca="1" si="40"/>
        <v>34.823194000000001</v>
      </c>
      <c r="AI36" s="73">
        <f t="shared" ca="1" si="40"/>
        <v>32.058727562499996</v>
      </c>
      <c r="AJ36" s="73">
        <f t="shared" ca="1" si="40"/>
        <v>14.56358</v>
      </c>
      <c r="AK36" s="73">
        <f t="shared" ca="1" si="40"/>
        <v>12.331136000000001</v>
      </c>
      <c r="AL36" s="73">
        <f t="shared" ca="1" si="40"/>
        <v>38.920909000000002</v>
      </c>
      <c r="AM36" s="73">
        <f t="shared" ca="1" si="40"/>
        <v>37.330849999999998</v>
      </c>
      <c r="AN36" s="73">
        <f t="shared" ca="1" si="40"/>
        <v>27.170805000000001</v>
      </c>
      <c r="AO36" s="73">
        <f t="shared" ca="1" si="40"/>
        <v>36.044378999999999</v>
      </c>
      <c r="AP36" s="73">
        <f t="shared" ca="1" si="40"/>
        <v>31.495961999999999</v>
      </c>
      <c r="AQ36" s="73">
        <f t="shared" ca="1" si="40"/>
        <v>36.600085999999997</v>
      </c>
      <c r="AR36" s="73">
        <f t="shared" ca="1" si="40"/>
        <v>34.698023999999997</v>
      </c>
      <c r="AU36" s="231"/>
      <c r="AV36" s="73">
        <f t="shared" ca="1" si="41"/>
        <v>1884.4878200000001</v>
      </c>
      <c r="AW36" s="73">
        <f t="shared" ca="1" si="41"/>
        <v>31.815624</v>
      </c>
      <c r="AX36" s="73">
        <f t="shared" ca="1" si="41"/>
        <v>37.071209000000003</v>
      </c>
      <c r="AY36" s="73">
        <f t="shared" ca="1" si="41"/>
        <v>35.155130999999997</v>
      </c>
      <c r="AZ36" s="73">
        <f t="shared" ca="1" si="41"/>
        <v>32.352817250000001</v>
      </c>
      <c r="BA36" s="73">
        <f t="shared" ca="1" si="41"/>
        <v>15.342732</v>
      </c>
      <c r="BB36" s="73">
        <f t="shared" ca="1" si="41"/>
        <v>12.737546</v>
      </c>
      <c r="BC36" s="73">
        <f t="shared" ca="1" si="41"/>
        <v>42.048350999999997</v>
      </c>
      <c r="BD36" s="73">
        <f t="shared" ca="1" si="41"/>
        <v>40.291597000000003</v>
      </c>
      <c r="BE36" s="73">
        <f t="shared" ca="1" si="41"/>
        <v>27.495359000000001</v>
      </c>
      <c r="BF36" s="73">
        <f t="shared" ca="1" si="41"/>
        <v>36.458672999999997</v>
      </c>
      <c r="BG36" s="73">
        <f t="shared" ca="1" si="41"/>
        <v>31.786483</v>
      </c>
      <c r="BH36" s="73">
        <f t="shared" ca="1" si="41"/>
        <v>36.996110999999999</v>
      </c>
      <c r="BI36" s="73">
        <f t="shared" ca="1" si="41"/>
        <v>35.047792000000001</v>
      </c>
      <c r="BM36" s="73">
        <f t="shared" ca="1" si="8"/>
        <v>1596.329485336656</v>
      </c>
      <c r="BN36" s="73">
        <f t="shared" ca="1" si="9"/>
        <v>31.859644500000002</v>
      </c>
      <c r="BO36" s="73">
        <f t="shared" ca="1" si="10"/>
        <v>36.244538874999996</v>
      </c>
      <c r="BP36" s="73">
        <f t="shared" ca="1" si="11"/>
        <v>34.52071325</v>
      </c>
      <c r="BQ36" s="73">
        <f t="shared" ca="1" si="12"/>
        <v>32.300017195312499</v>
      </c>
      <c r="BR36" s="73">
        <f t="shared" ca="1" si="13"/>
        <v>13.300590375000001</v>
      </c>
      <c r="BS36" s="73">
        <f t="shared" ca="1" si="14"/>
        <v>11.991467999999999</v>
      </c>
      <c r="BT36" s="73">
        <f t="shared" ca="1" si="15"/>
        <v>47.447047374999997</v>
      </c>
      <c r="BU36" s="73">
        <f t="shared" ca="1" si="16"/>
        <v>45.594069124999997</v>
      </c>
      <c r="BV36" s="73">
        <f t="shared" ca="1" si="17"/>
        <v>27.719441499999999</v>
      </c>
      <c r="BW36" s="73">
        <f t="shared" ca="1" si="18"/>
        <v>35.530050875000001</v>
      </c>
      <c r="BX36" s="73">
        <f t="shared" ca="1" si="19"/>
        <v>31.750833624999999</v>
      </c>
      <c r="BY36" s="73">
        <f t="shared" ca="1" si="20"/>
        <v>36.101881499999998</v>
      </c>
      <c r="BZ36" s="73">
        <f t="shared" ca="1" si="21"/>
        <v>34.300080874999999</v>
      </c>
      <c r="CD36" s="73">
        <f t="shared" ca="1" si="22"/>
        <v>2055.9956969999998</v>
      </c>
      <c r="CE36" s="73">
        <f t="shared" ca="1" si="23"/>
        <v>34.065570000000001</v>
      </c>
      <c r="CF36" s="73">
        <f t="shared" ca="1" si="24"/>
        <v>38.026195999999999</v>
      </c>
      <c r="CG36" s="73">
        <f t="shared" ca="1" si="25"/>
        <v>36.629814000000003</v>
      </c>
      <c r="CH36" s="73">
        <f t="shared" ca="1" si="26"/>
        <v>34.473374374999999</v>
      </c>
      <c r="CI36" s="73">
        <f t="shared" ca="1" si="27"/>
        <v>15.289104</v>
      </c>
      <c r="CJ36" s="73">
        <f t="shared" ca="1" si="28"/>
        <v>13.567558</v>
      </c>
      <c r="CK36" s="73">
        <f t="shared" ca="1" si="29"/>
        <v>65.655311999999995</v>
      </c>
      <c r="CL36" s="73">
        <f t="shared" ca="1" si="30"/>
        <v>63.051532000000002</v>
      </c>
      <c r="CM36" s="73">
        <f t="shared" ca="1" si="31"/>
        <v>30.151427000000002</v>
      </c>
      <c r="CN36" s="73">
        <f t="shared" ca="1" si="32"/>
        <v>37.264780000000002</v>
      </c>
      <c r="CO36" s="73">
        <f t="shared" ca="1" si="33"/>
        <v>33.957298999999999</v>
      </c>
      <c r="CP36" s="73">
        <f t="shared" ca="1" si="34"/>
        <v>37.897582999999997</v>
      </c>
      <c r="CQ36" s="73">
        <f t="shared" ca="1" si="35"/>
        <v>36.442011999999998</v>
      </c>
    </row>
    <row r="37" spans="27:95" x14ac:dyDescent="0.2">
      <c r="AA37" s="72"/>
      <c r="AB37" s="235"/>
      <c r="AC37" s="231"/>
      <c r="AD37">
        <v>37</v>
      </c>
      <c r="AE37" s="73">
        <f t="shared" ca="1" si="40"/>
        <v>884.36855500000001</v>
      </c>
      <c r="AF37" s="73">
        <f t="shared" ca="1" si="40"/>
        <v>29.607436</v>
      </c>
      <c r="AG37" s="73">
        <f t="shared" ca="1" si="40"/>
        <v>34.146574999999999</v>
      </c>
      <c r="AH37" s="73">
        <f t="shared" ca="1" si="40"/>
        <v>32.141883</v>
      </c>
      <c r="AI37" s="73">
        <f t="shared" ca="1" si="40"/>
        <v>30.049535124999998</v>
      </c>
      <c r="AJ37" s="73">
        <f t="shared" ca="1" si="40"/>
        <v>11.383364</v>
      </c>
      <c r="AK37" s="73">
        <f t="shared" ca="1" si="40"/>
        <v>10.397781999999999</v>
      </c>
      <c r="AL37" s="73">
        <f t="shared" ca="1" si="40"/>
        <v>23.762081999999999</v>
      </c>
      <c r="AM37" s="73">
        <f t="shared" ca="1" si="40"/>
        <v>22.731418000000001</v>
      </c>
      <c r="AN37" s="73">
        <f t="shared" ca="1" si="40"/>
        <v>25.035025999999998</v>
      </c>
      <c r="AO37" s="73">
        <f t="shared" ca="1" si="40"/>
        <v>33.629227999999998</v>
      </c>
      <c r="AP37" s="73">
        <f t="shared" ca="1" si="40"/>
        <v>29.546612</v>
      </c>
      <c r="AQ37" s="73">
        <f t="shared" ca="1" si="40"/>
        <v>34.023833000000003</v>
      </c>
      <c r="AR37" s="73">
        <f t="shared" ca="1" si="40"/>
        <v>31.950804000000002</v>
      </c>
      <c r="AU37" s="231"/>
      <c r="AV37" s="73">
        <f t="shared" ca="1" si="41"/>
        <v>841.71151899999995</v>
      </c>
      <c r="AW37" s="73">
        <f t="shared" ca="1" si="41"/>
        <v>30.141341000000001</v>
      </c>
      <c r="AX37" s="73">
        <f t="shared" ca="1" si="41"/>
        <v>34.593226999999999</v>
      </c>
      <c r="AY37" s="73">
        <f t="shared" ca="1" si="41"/>
        <v>32.711613</v>
      </c>
      <c r="AZ37" s="73">
        <f t="shared" ca="1" si="41"/>
        <v>30.580225875</v>
      </c>
      <c r="BA37" s="73">
        <f t="shared" ca="1" si="41"/>
        <v>12.183215000000001</v>
      </c>
      <c r="BB37" s="73">
        <f t="shared" ca="1" si="41"/>
        <v>10.925894</v>
      </c>
      <c r="BC37" s="73">
        <f t="shared" ca="1" si="41"/>
        <v>28.634329999999999</v>
      </c>
      <c r="BD37" s="73">
        <f t="shared" ca="1" si="41"/>
        <v>27.297367000000001</v>
      </c>
      <c r="BE37" s="73">
        <f t="shared" ca="1" si="41"/>
        <v>25.597421000000001</v>
      </c>
      <c r="BF37" s="73">
        <f t="shared" ca="1" si="41"/>
        <v>34.195621000000003</v>
      </c>
      <c r="BG37" s="73">
        <f t="shared" ca="1" si="41"/>
        <v>30.097158</v>
      </c>
      <c r="BH37" s="73">
        <f t="shared" ca="1" si="41"/>
        <v>34.489566000000003</v>
      </c>
      <c r="BI37" s="73">
        <f t="shared" ca="1" si="41"/>
        <v>32.555176000000003</v>
      </c>
      <c r="BM37" s="73">
        <f t="shared" ca="1" si="8"/>
        <v>1934.0873005428605</v>
      </c>
      <c r="BN37" s="73">
        <f t="shared" ca="1" si="9"/>
        <v>32.546916750000001</v>
      </c>
      <c r="BO37" s="73">
        <f t="shared" ca="1" si="10"/>
        <v>36.816878250000002</v>
      </c>
      <c r="BP37" s="73">
        <f t="shared" ca="1" si="11"/>
        <v>35.210001749999996</v>
      </c>
      <c r="BQ37" s="73">
        <f t="shared" ca="1" si="12"/>
        <v>32.980232156250004</v>
      </c>
      <c r="BR37" s="73">
        <f t="shared" ca="1" si="13"/>
        <v>13.8216105</v>
      </c>
      <c r="BS37" s="73">
        <f t="shared" ca="1" si="14"/>
        <v>12.40508075</v>
      </c>
      <c r="BT37" s="73">
        <f t="shared" ca="1" si="15"/>
        <v>53.343889749999995</v>
      </c>
      <c r="BU37" s="73">
        <f t="shared" ca="1" si="16"/>
        <v>51.312125250000001</v>
      </c>
      <c r="BV37" s="73">
        <f t="shared" ca="1" si="17"/>
        <v>28.475702999999999</v>
      </c>
      <c r="BW37" s="73">
        <f t="shared" ca="1" si="18"/>
        <v>36.036717500000002</v>
      </c>
      <c r="BX37" s="73">
        <f t="shared" ca="1" si="19"/>
        <v>32.411850749999999</v>
      </c>
      <c r="BY37" s="73">
        <f t="shared" ca="1" si="20"/>
        <v>36.666366250000003</v>
      </c>
      <c r="BZ37" s="73">
        <f t="shared" ca="1" si="21"/>
        <v>34.980095500000004</v>
      </c>
      <c r="CD37" s="73">
        <f t="shared" ca="1" si="22"/>
        <v>2267.7300179113608</v>
      </c>
      <c r="CE37" s="73">
        <f t="shared" ca="1" si="23"/>
        <v>34.436968749999998</v>
      </c>
      <c r="CF37" s="73">
        <f t="shared" ca="1" si="24"/>
        <v>38.421549499999998</v>
      </c>
      <c r="CG37" s="73">
        <f t="shared" ca="1" si="25"/>
        <v>37.052727875000002</v>
      </c>
      <c r="CH37" s="73">
        <f t="shared" ca="1" si="26"/>
        <v>34.8494899921875</v>
      </c>
      <c r="CI37" s="73">
        <f t="shared" ca="1" si="27"/>
        <v>15.719601624999999</v>
      </c>
      <c r="CJ37" s="73">
        <f t="shared" ca="1" si="28"/>
        <v>13.879531</v>
      </c>
      <c r="CK37" s="73">
        <f t="shared" ca="1" si="29"/>
        <v>67.852535625000002</v>
      </c>
      <c r="CL37" s="73">
        <f t="shared" ca="1" si="30"/>
        <v>65.263761875</v>
      </c>
      <c r="CM37" s="73">
        <f t="shared" ca="1" si="31"/>
        <v>30.622653000000003</v>
      </c>
      <c r="CN37" s="73">
        <f t="shared" ca="1" si="32"/>
        <v>37.615291124999999</v>
      </c>
      <c r="CO37" s="73">
        <f t="shared" ca="1" si="33"/>
        <v>34.330705999999999</v>
      </c>
      <c r="CP37" s="73">
        <f t="shared" ca="1" si="34"/>
        <v>38.296491249999995</v>
      </c>
      <c r="CQ37" s="73">
        <f t="shared" ca="1" si="35"/>
        <v>36.870366750000002</v>
      </c>
    </row>
    <row r="38" spans="27:95" x14ac:dyDescent="0.2">
      <c r="AA38" s="72"/>
      <c r="AB38" s="235"/>
      <c r="AC38" s="231"/>
      <c r="AD38">
        <v>38</v>
      </c>
      <c r="AE38" s="73">
        <f t="shared" ca="1" si="40"/>
        <v>370.12894799999998</v>
      </c>
      <c r="AF38" s="73">
        <f t="shared" ca="1" si="40"/>
        <v>27.230875999999999</v>
      </c>
      <c r="AG38" s="73">
        <f t="shared" ca="1" si="40"/>
        <v>31.720105</v>
      </c>
      <c r="AH38" s="73">
        <f t="shared" ca="1" si="40"/>
        <v>29.435572000000001</v>
      </c>
      <c r="AI38" s="73">
        <f t="shared" ca="1" si="40"/>
        <v>27.649246312499997</v>
      </c>
      <c r="AJ38" s="73">
        <f t="shared" ca="1" si="40"/>
        <v>8.6899460000000008</v>
      </c>
      <c r="AK38" s="73">
        <f t="shared" ca="1" si="40"/>
        <v>8.5241260000000008</v>
      </c>
      <c r="AL38" s="73">
        <f t="shared" ca="1" si="40"/>
        <v>8.3312240000000006</v>
      </c>
      <c r="AM38" s="73">
        <f t="shared" ca="1" si="40"/>
        <v>7.9409270000000003</v>
      </c>
      <c r="AN38" s="73">
        <f t="shared" ca="1" si="40"/>
        <v>22.613585</v>
      </c>
      <c r="AO38" s="73">
        <f t="shared" ca="1" si="40"/>
        <v>31.036788000000001</v>
      </c>
      <c r="AP38" s="73">
        <f t="shared" ca="1" si="40"/>
        <v>27.143796999999999</v>
      </c>
      <c r="AQ38" s="73">
        <f t="shared" ca="1" si="40"/>
        <v>31.578956000000002</v>
      </c>
      <c r="AR38" s="73">
        <f t="shared" ca="1" si="40"/>
        <v>29.194208</v>
      </c>
      <c r="AU38" s="231"/>
      <c r="AV38" s="73">
        <f t="shared" ca="1" si="41"/>
        <v>358.36962999999997</v>
      </c>
      <c r="AW38" s="73">
        <f t="shared" ca="1" si="41"/>
        <v>27.943200999999998</v>
      </c>
      <c r="AX38" s="73">
        <f t="shared" ca="1" si="41"/>
        <v>32.187455999999997</v>
      </c>
      <c r="AY38" s="73">
        <f t="shared" ca="1" si="41"/>
        <v>30.126971999999999</v>
      </c>
      <c r="AZ38" s="73">
        <f t="shared" ca="1" si="41"/>
        <v>28.344952625000001</v>
      </c>
      <c r="BA38" s="73">
        <f t="shared" ca="1" si="41"/>
        <v>9.3544330000000002</v>
      </c>
      <c r="BB38" s="73">
        <f t="shared" ca="1" si="41"/>
        <v>9.0461639999999992</v>
      </c>
      <c r="BC38" s="73">
        <f t="shared" ca="1" si="41"/>
        <v>14.998295000000001</v>
      </c>
      <c r="BD38" s="73">
        <f t="shared" ca="1" si="41"/>
        <v>14.251348</v>
      </c>
      <c r="BE38" s="73">
        <f t="shared" ca="1" si="41"/>
        <v>23.322710000000001</v>
      </c>
      <c r="BF38" s="73">
        <f t="shared" ca="1" si="41"/>
        <v>31.75216</v>
      </c>
      <c r="BG38" s="73">
        <f t="shared" ca="1" si="41"/>
        <v>27.880184</v>
      </c>
      <c r="BH38" s="73">
        <f t="shared" ca="1" si="41"/>
        <v>32.066433000000004</v>
      </c>
      <c r="BI38" s="73">
        <f t="shared" ca="1" si="41"/>
        <v>29.931068</v>
      </c>
      <c r="BM38" s="73">
        <f t="shared" ref="BM38:BM70" ca="1" si="42">IF(INDIRECT("'"&amp;$B$3&amp;"'!"&amp;ADDRESS($AD38,BM$1)),INDIRECT("'"&amp;$B$3&amp;"'!"&amp;ADDRESS($AD38,BM$1)),BM37)</f>
        <v>2142.2105458156375</v>
      </c>
      <c r="BN38" s="73">
        <f t="shared" ref="BN38:BN70" ca="1" si="43">IF(INDIRECT("'"&amp;$B$3&amp;"'!"&amp;ADDRESS($AD38,BN$1)),INDIRECT("'"&amp;$B$3&amp;"'!"&amp;ADDRESS($AD38,BN$1)),BN37)</f>
        <v>32.938414625</v>
      </c>
      <c r="BO38" s="73">
        <f t="shared" ref="BO38:BO70" ca="1" si="44">IF(INDIRECT("'"&amp;$B$3&amp;"'!"&amp;ADDRESS($AD38,BO$1)),INDIRECT("'"&amp;$B$3&amp;"'!"&amp;ADDRESS($AD38,BO$1)),BO37)</f>
        <v>37.216367875000003</v>
      </c>
      <c r="BP38" s="73">
        <f t="shared" ref="BP38:BP70" ca="1" si="45">IF(INDIRECT("'"&amp;$B$3&amp;"'!"&amp;ADDRESS($AD38,BP$1)),INDIRECT("'"&amp;$B$3&amp;"'!"&amp;ADDRESS($AD38,BP$1)),BP37)</f>
        <v>35.649341124999999</v>
      </c>
      <c r="BQ38" s="73">
        <f t="shared" ref="BQ38:BQ70" ca="1" si="46">IF(INDIRECT("'"&amp;$B$3&amp;"'!"&amp;ADDRESS($AD38,BQ$1)),INDIRECT("'"&amp;$B$3&amp;"'!"&amp;ADDRESS($AD38,BQ$1)),BQ37)</f>
        <v>33.375219609375002</v>
      </c>
      <c r="BR38" s="73">
        <f t="shared" ref="BR38:BR70" ca="1" si="47">IF(INDIRECT("'"&amp;$B$3&amp;"'!"&amp;ADDRESS($AD38,BR$1)),INDIRECT("'"&amp;$B$3&amp;"'!"&amp;ADDRESS($AD38,BR$1)),BR37)</f>
        <v>14.25559325</v>
      </c>
      <c r="BS38" s="73">
        <f t="shared" ref="BS38:BS70" ca="1" si="48">IF(INDIRECT("'"&amp;$B$3&amp;"'!"&amp;ADDRESS($AD38,BS$1)),INDIRECT("'"&amp;$B$3&amp;"'!"&amp;ADDRESS($AD38,BS$1)),BS37)</f>
        <v>12.722812625</v>
      </c>
      <c r="BT38" s="73">
        <f t="shared" ref="BT38:BT70" ca="1" si="49">IF(INDIRECT("'"&amp;$B$3&amp;"'!"&amp;ADDRESS($AD38,BT$1)),INDIRECT("'"&amp;$B$3&amp;"'!"&amp;ADDRESS($AD38,BT$1)),BT37)</f>
        <v>56.125264125000001</v>
      </c>
      <c r="BU38" s="73">
        <f t="shared" ref="BU38:BU70" ca="1" si="50">IF(INDIRECT("'"&amp;$B$3&amp;"'!"&amp;ADDRESS($AD38,BU$1)),INDIRECT("'"&amp;$B$3&amp;"'!"&amp;ADDRESS($AD38,BU$1)),BU37)</f>
        <v>54.032690375000001</v>
      </c>
      <c r="BV38" s="73">
        <f t="shared" ref="BV38:BV70" ca="1" si="51">IF(INDIRECT("'"&amp;$B$3&amp;"'!"&amp;ADDRESS($AD38,BV$1)),INDIRECT("'"&amp;$B$3&amp;"'!"&amp;ADDRESS($AD38,BV$1)),BV37)</f>
        <v>28.949267499999998</v>
      </c>
      <c r="BW38" s="73">
        <f t="shared" ref="BW38:BW70" ca="1" si="52">IF(INDIRECT("'"&amp;$B$3&amp;"'!"&amp;ADDRESS($AD38,BW$1)),INDIRECT("'"&amp;$B$3&amp;"'!"&amp;ADDRESS($AD38,BW$1)),BW37)</f>
        <v>36.407280749999998</v>
      </c>
      <c r="BX38" s="73">
        <f t="shared" ref="BX38:BX70" ca="1" si="53">IF(INDIRECT("'"&amp;$B$3&amp;"'!"&amp;ADDRESS($AD38,BX$1)),INDIRECT("'"&amp;$B$3&amp;"'!"&amp;ADDRESS($AD38,BX$1)),BX37)</f>
        <v>32.805252124999996</v>
      </c>
      <c r="BY38" s="73">
        <f t="shared" ref="BY38:BY70" ca="1" si="54">IF(INDIRECT("'"&amp;$B$3&amp;"'!"&amp;ADDRESS($AD38,BY$1)),INDIRECT("'"&amp;$B$3&amp;"'!"&amp;ADDRESS($AD38,BY$1)),BY37)</f>
        <v>37.069257375000007</v>
      </c>
      <c r="BZ38" s="73">
        <f t="shared" ref="BZ38:BZ70" ca="1" si="55">IF(INDIRECT("'"&amp;$B$3&amp;"'!"&amp;ADDRESS($AD38,BZ$1)),INDIRECT("'"&amp;$B$3&amp;"'!"&amp;ADDRESS($AD38,BZ$1)),BZ37)</f>
        <v>35.425385250000005</v>
      </c>
      <c r="CD38" s="73">
        <f t="shared" ref="CD38:CD70" ca="1" si="56">IF(INDIRECT("'"&amp;$B$3&amp;"'!"&amp;ADDRESS($AD38,CD$1)),INDIRECT("'"&amp;$B$3&amp;"'!"&amp;ADDRESS($AD38,CD$1)),CD37)</f>
        <v>2501.269551118256</v>
      </c>
      <c r="CE38" s="73">
        <f t="shared" ref="CE38:CE70" ca="1" si="57">IF(INDIRECT("'"&amp;$B$3&amp;"'!"&amp;ADDRESS($AD38,CE$1)),INDIRECT("'"&amp;$B$3&amp;"'!"&amp;ADDRESS($AD38,CE$1)),CE37)</f>
        <v>34.808367500000003</v>
      </c>
      <c r="CF38" s="73">
        <f t="shared" ref="CF38:CF70" ca="1" si="58">IF(INDIRECT("'"&amp;$B$3&amp;"'!"&amp;ADDRESS($AD38,CF$1)),INDIRECT("'"&amp;$B$3&amp;"'!"&amp;ADDRESS($AD38,CF$1)),CF37)</f>
        <v>38.816902999999996</v>
      </c>
      <c r="CG38" s="73">
        <f t="shared" ref="CG38:CG70" ca="1" si="59">IF(INDIRECT("'"&amp;$B$3&amp;"'!"&amp;ADDRESS($AD38,CG$1)),INDIRECT("'"&amp;$B$3&amp;"'!"&amp;ADDRESS($AD38,CG$1)),CG37)</f>
        <v>37.475641750000001</v>
      </c>
      <c r="CH38" s="73">
        <f t="shared" ref="CH38:CH70" ca="1" si="60">IF(INDIRECT("'"&amp;$B$3&amp;"'!"&amp;ADDRESS($AD38,CH$1)),INDIRECT("'"&amp;$B$3&amp;"'!"&amp;ADDRESS($AD38,CH$1)),CH37)</f>
        <v>35.225605609375002</v>
      </c>
      <c r="CI38" s="73">
        <f t="shared" ref="CI38:CI70" ca="1" si="61">IF(INDIRECT("'"&amp;$B$3&amp;"'!"&amp;ADDRESS($AD38,CI$1)),INDIRECT("'"&amp;$B$3&amp;"'!"&amp;ADDRESS($AD38,CI$1)),CI37)</f>
        <v>16.15009925</v>
      </c>
      <c r="CJ38" s="73">
        <f t="shared" ref="CJ38:CJ70" ca="1" si="62">IF(INDIRECT("'"&amp;$B$3&amp;"'!"&amp;ADDRESS($AD38,CJ$1)),INDIRECT("'"&amp;$B$3&amp;"'!"&amp;ADDRESS($AD38,CJ$1)),CJ37)</f>
        <v>14.191504</v>
      </c>
      <c r="CK38" s="73">
        <f t="shared" ref="CK38:CK70" ca="1" si="63">IF(INDIRECT("'"&amp;$B$3&amp;"'!"&amp;ADDRESS($AD38,CK$1)),INDIRECT("'"&amp;$B$3&amp;"'!"&amp;ADDRESS($AD38,CK$1)),CK37)</f>
        <v>70.049759249999994</v>
      </c>
      <c r="CL38" s="73">
        <f t="shared" ref="CL38:CL70" ca="1" si="64">IF(INDIRECT("'"&amp;$B$3&amp;"'!"&amp;ADDRESS($AD38,CL$1)),INDIRECT("'"&amp;$B$3&amp;"'!"&amp;ADDRESS($AD38,CL$1)),CL37)</f>
        <v>67.475991750000006</v>
      </c>
      <c r="CM38" s="73">
        <f t="shared" ref="CM38:CM70" ca="1" si="65">IF(INDIRECT("'"&amp;$B$3&amp;"'!"&amp;ADDRESS($AD38,CM$1)),INDIRECT("'"&amp;$B$3&amp;"'!"&amp;ADDRESS($AD38,CM$1)),CM37)</f>
        <v>31.093879000000001</v>
      </c>
      <c r="CN38" s="73">
        <f t="shared" ref="CN38:CN70" ca="1" si="66">IF(INDIRECT("'"&amp;$B$3&amp;"'!"&amp;ADDRESS($AD38,CN$1)),INDIRECT("'"&amp;$B$3&amp;"'!"&amp;ADDRESS($AD38,CN$1)),CN37)</f>
        <v>37.965802250000003</v>
      </c>
      <c r="CO38" s="73">
        <f t="shared" ref="CO38:CO70" ca="1" si="67">IF(INDIRECT("'"&amp;$B$3&amp;"'!"&amp;ADDRESS($AD38,CO$1)),INDIRECT("'"&amp;$B$3&amp;"'!"&amp;ADDRESS($AD38,CO$1)),CO37)</f>
        <v>34.704113</v>
      </c>
      <c r="CP38" s="73">
        <f t="shared" ref="CP38:CP70" ca="1" si="68">IF(INDIRECT("'"&amp;$B$3&amp;"'!"&amp;ADDRESS($AD38,CP$1)),INDIRECT("'"&amp;$B$3&amp;"'!"&amp;ADDRESS($AD38,CP$1)),CP37)</f>
        <v>38.695399500000001</v>
      </c>
      <c r="CQ38" s="73">
        <f t="shared" ref="CQ38:CQ70" ca="1" si="69">IF(INDIRECT("'"&amp;$B$3&amp;"'!"&amp;ADDRESS($AD38,CQ$1)),INDIRECT("'"&amp;$B$3&amp;"'!"&amp;ADDRESS($AD38,CQ$1)),CQ37)</f>
        <v>37.298721499999999</v>
      </c>
    </row>
    <row r="39" spans="27:95" x14ac:dyDescent="0.2">
      <c r="AA39" s="72"/>
      <c r="AB39" s="235"/>
      <c r="AC39" s="231"/>
      <c r="AD39">
        <v>39</v>
      </c>
      <c r="AE39" s="73">
        <f t="shared" ca="1" si="40"/>
        <v>134.93706299999999</v>
      </c>
      <c r="AF39" s="73">
        <f t="shared" ca="1" si="40"/>
        <v>24.605733000000001</v>
      </c>
      <c r="AG39" s="73">
        <f t="shared" ca="1" si="40"/>
        <v>29.449698999999999</v>
      </c>
      <c r="AH39" s="73">
        <f t="shared" ca="1" si="40"/>
        <v>26.875091000000001</v>
      </c>
      <c r="AI39" s="73">
        <f t="shared" ca="1" si="40"/>
        <v>25.050315750000003</v>
      </c>
      <c r="AJ39" s="73">
        <f t="shared" ca="1" si="40"/>
        <v>6.4600799999999996</v>
      </c>
      <c r="AK39" s="73">
        <f t="shared" ca="1" si="40"/>
        <v>6.8088220000000002</v>
      </c>
      <c r="AL39" s="73">
        <f t="shared" ca="1" si="40"/>
        <v>1.0653550000000001</v>
      </c>
      <c r="AM39" s="73">
        <f t="shared" ca="1" si="40"/>
        <v>1.0442549999999999</v>
      </c>
      <c r="AN39" s="73">
        <f t="shared" ca="1" si="40"/>
        <v>20.100954999999999</v>
      </c>
      <c r="AO39" s="73">
        <f t="shared" ca="1" si="40"/>
        <v>28.409609</v>
      </c>
      <c r="AP39" s="73">
        <f t="shared" ca="1" si="40"/>
        <v>24.514802</v>
      </c>
      <c r="AQ39" s="73">
        <f t="shared" ca="1" si="40"/>
        <v>29.309065</v>
      </c>
      <c r="AR39" s="73">
        <f t="shared" ca="1" si="40"/>
        <v>26.615473999999999</v>
      </c>
      <c r="AS39" s="74"/>
      <c r="AT39" s="74"/>
      <c r="AU39" s="231"/>
      <c r="AV39" s="73">
        <f t="shared" ca="1" si="41"/>
        <v>134.71205699999999</v>
      </c>
      <c r="AW39" s="73">
        <f t="shared" ca="1" si="41"/>
        <v>25.374417000000001</v>
      </c>
      <c r="AX39" s="73">
        <f t="shared" ca="1" si="41"/>
        <v>29.945558999999999</v>
      </c>
      <c r="AY39" s="73">
        <f t="shared" ca="1" si="41"/>
        <v>27.644801999999999</v>
      </c>
      <c r="AZ39" s="73">
        <f t="shared" ca="1" si="41"/>
        <v>25.802012437500004</v>
      </c>
      <c r="BA39" s="73">
        <f t="shared" ca="1" si="41"/>
        <v>6.9964190000000004</v>
      </c>
      <c r="BB39" s="73">
        <f t="shared" ca="1" si="41"/>
        <v>7.285094</v>
      </c>
      <c r="BC39" s="73">
        <f t="shared" ca="1" si="41"/>
        <v>3.0481919999999998</v>
      </c>
      <c r="BD39" s="73">
        <f t="shared" ca="1" si="41"/>
        <v>2.9111199999999999</v>
      </c>
      <c r="BE39" s="73">
        <f t="shared" ca="1" si="41"/>
        <v>20.844573</v>
      </c>
      <c r="BF39" s="73">
        <f t="shared" ca="1" si="41"/>
        <v>29.116814999999999</v>
      </c>
      <c r="BG39" s="73">
        <f t="shared" ca="1" si="41"/>
        <v>25.298893</v>
      </c>
      <c r="BH39" s="73">
        <f t="shared" ca="1" si="41"/>
        <v>29.824293000000001</v>
      </c>
      <c r="BI39" s="73">
        <f t="shared" ca="1" si="41"/>
        <v>27.415552000000002</v>
      </c>
      <c r="BM39" s="73">
        <f t="shared" ca="1" si="42"/>
        <v>2372.7295150098298</v>
      </c>
      <c r="BN39" s="73">
        <f t="shared" ca="1" si="43"/>
        <v>33.329912499999999</v>
      </c>
      <c r="BO39" s="73">
        <f t="shared" ca="1" si="44"/>
        <v>37.615857500000004</v>
      </c>
      <c r="BP39" s="73">
        <f t="shared" ca="1" si="45"/>
        <v>36.088680499999995</v>
      </c>
      <c r="BQ39" s="73">
        <f t="shared" ca="1" si="46"/>
        <v>33.770207062500006</v>
      </c>
      <c r="BR39" s="73">
        <f t="shared" ca="1" si="47"/>
        <v>14.689575999999999</v>
      </c>
      <c r="BS39" s="73">
        <f t="shared" ca="1" si="48"/>
        <v>13.040544499999999</v>
      </c>
      <c r="BT39" s="73">
        <f t="shared" ca="1" si="49"/>
        <v>58.9066385</v>
      </c>
      <c r="BU39" s="73">
        <f t="shared" ca="1" si="50"/>
        <v>56.753255499999995</v>
      </c>
      <c r="BV39" s="73">
        <f t="shared" ca="1" si="51"/>
        <v>29.422832</v>
      </c>
      <c r="BW39" s="73">
        <f t="shared" ca="1" si="52"/>
        <v>36.777844000000002</v>
      </c>
      <c r="BX39" s="73">
        <f t="shared" ca="1" si="53"/>
        <v>33.198653499999999</v>
      </c>
      <c r="BY39" s="73">
        <f t="shared" ca="1" si="54"/>
        <v>37.472148500000003</v>
      </c>
      <c r="BZ39" s="73">
        <f t="shared" ca="1" si="55"/>
        <v>35.870675000000006</v>
      </c>
      <c r="CD39" s="73">
        <f t="shared" ca="1" si="56"/>
        <v>2758.8598809983496</v>
      </c>
      <c r="CE39" s="73">
        <f t="shared" ca="1" si="57"/>
        <v>35.17976625</v>
      </c>
      <c r="CF39" s="73">
        <f t="shared" ca="1" si="58"/>
        <v>39.212256500000002</v>
      </c>
      <c r="CG39" s="73">
        <f t="shared" ca="1" si="59"/>
        <v>37.898555625</v>
      </c>
      <c r="CH39" s="73">
        <f t="shared" ca="1" si="60"/>
        <v>35.601721226562503</v>
      </c>
      <c r="CI39" s="73">
        <f t="shared" ca="1" si="61"/>
        <v>16.580596874999998</v>
      </c>
      <c r="CJ39" s="73">
        <f t="shared" ca="1" si="62"/>
        <v>14.503477</v>
      </c>
      <c r="CK39" s="73">
        <f t="shared" ca="1" si="63"/>
        <v>72.246982875</v>
      </c>
      <c r="CL39" s="73">
        <f t="shared" ca="1" si="64"/>
        <v>69.688221624999997</v>
      </c>
      <c r="CM39" s="73">
        <f t="shared" ca="1" si="65"/>
        <v>31.565105000000003</v>
      </c>
      <c r="CN39" s="73">
        <f t="shared" ca="1" si="66"/>
        <v>38.316313375</v>
      </c>
      <c r="CO39" s="73">
        <f t="shared" ca="1" si="67"/>
        <v>35.07752</v>
      </c>
      <c r="CP39" s="73">
        <f t="shared" ca="1" si="68"/>
        <v>39.094307749999999</v>
      </c>
      <c r="CQ39" s="73">
        <f t="shared" ca="1" si="69"/>
        <v>37.727076249999996</v>
      </c>
    </row>
    <row r="40" spans="27:95" x14ac:dyDescent="0.2">
      <c r="AA40" s="72"/>
      <c r="AB40" s="236"/>
      <c r="AC40" s="231"/>
      <c r="AD40">
        <v>40</v>
      </c>
      <c r="AE40" s="73">
        <f t="shared" ca="1" si="40"/>
        <v>44.731884000000001</v>
      </c>
      <c r="AF40" s="73">
        <f t="shared" ca="1" si="40"/>
        <v>22.323923000000001</v>
      </c>
      <c r="AG40" s="73">
        <f t="shared" ca="1" si="40"/>
        <v>27.409652999999999</v>
      </c>
      <c r="AH40" s="73">
        <f t="shared" ca="1" si="40"/>
        <v>24.780761999999999</v>
      </c>
      <c r="AI40" s="73">
        <f t="shared" ca="1" si="40"/>
        <v>22.795333562499998</v>
      </c>
      <c r="AJ40" s="73">
        <f t="shared" ca="1" si="40"/>
        <v>4.9914829999999997</v>
      </c>
      <c r="AK40" s="73">
        <f t="shared" ca="1" si="40"/>
        <v>5.5720840000000003</v>
      </c>
      <c r="AL40" s="73">
        <f t="shared" ca="1" si="40"/>
        <v>0.13341700000000001</v>
      </c>
      <c r="AM40" s="73">
        <f t="shared" ca="1" si="40"/>
        <v>0.13400699999999999</v>
      </c>
      <c r="AN40" s="73">
        <f t="shared" ca="1" si="40"/>
        <v>17.982793999999998</v>
      </c>
      <c r="AO40" s="73">
        <f t="shared" ca="1" si="40"/>
        <v>25.968747</v>
      </c>
      <c r="AP40" s="73">
        <f t="shared" ca="1" si="40"/>
        <v>22.250467</v>
      </c>
      <c r="AQ40" s="73">
        <f t="shared" ca="1" si="40"/>
        <v>27.239823999999999</v>
      </c>
      <c r="AR40" s="73">
        <f t="shared" ca="1" si="40"/>
        <v>24.500301</v>
      </c>
      <c r="AS40" s="74"/>
      <c r="AT40" s="74"/>
      <c r="AU40" s="231"/>
      <c r="AV40" s="73">
        <f t="shared" ca="1" si="41"/>
        <v>43.962806</v>
      </c>
      <c r="AW40" s="73">
        <f t="shared" ca="1" si="41"/>
        <v>22.901945000000001</v>
      </c>
      <c r="AX40" s="73">
        <f t="shared" ca="1" si="41"/>
        <v>27.794274000000001</v>
      </c>
      <c r="AY40" s="73">
        <f t="shared" ca="1" si="41"/>
        <v>25.349934999999999</v>
      </c>
      <c r="AZ40" s="73">
        <f t="shared" ca="1" si="41"/>
        <v>23.360714937500003</v>
      </c>
      <c r="BA40" s="73">
        <f t="shared" ca="1" si="41"/>
        <v>5.3140070000000001</v>
      </c>
      <c r="BB40" s="73">
        <f t="shared" ca="1" si="41"/>
        <v>5.871251</v>
      </c>
      <c r="BC40" s="73">
        <f t="shared" ca="1" si="41"/>
        <v>0.27016800000000002</v>
      </c>
      <c r="BD40" s="73">
        <f t="shared" ca="1" si="41"/>
        <v>0.26967400000000002</v>
      </c>
      <c r="BE40" s="73">
        <f t="shared" ca="1" si="41"/>
        <v>18.524934999999999</v>
      </c>
      <c r="BF40" s="73">
        <f t="shared" ca="1" si="41"/>
        <v>26.450758</v>
      </c>
      <c r="BG40" s="73">
        <f t="shared" ca="1" si="41"/>
        <v>22.835602999999999</v>
      </c>
      <c r="BH40" s="73">
        <f t="shared" ca="1" si="41"/>
        <v>27.665702</v>
      </c>
      <c r="BI40" s="73">
        <f t="shared" ca="1" si="41"/>
        <v>25.093132000000001</v>
      </c>
      <c r="BM40" s="73">
        <f t="shared" ca="1" si="42"/>
        <v>2628.0541669424179</v>
      </c>
      <c r="BN40" s="73">
        <f t="shared" ca="1" si="43"/>
        <v>33.721410374999998</v>
      </c>
      <c r="BO40" s="73">
        <f t="shared" ca="1" si="44"/>
        <v>38.015347124999998</v>
      </c>
      <c r="BP40" s="73">
        <f t="shared" ca="1" si="45"/>
        <v>36.528019874999998</v>
      </c>
      <c r="BQ40" s="73">
        <f t="shared" ca="1" si="46"/>
        <v>34.165194515625004</v>
      </c>
      <c r="BR40" s="73">
        <f t="shared" ca="1" si="47"/>
        <v>15.123558749999999</v>
      </c>
      <c r="BS40" s="73">
        <f t="shared" ca="1" si="48"/>
        <v>13.358276375000001</v>
      </c>
      <c r="BT40" s="73">
        <f t="shared" ca="1" si="49"/>
        <v>61.688012874999998</v>
      </c>
      <c r="BU40" s="73">
        <f t="shared" ca="1" si="50"/>
        <v>59.473820625000002</v>
      </c>
      <c r="BV40" s="73">
        <f t="shared" ca="1" si="51"/>
        <v>29.896396500000002</v>
      </c>
      <c r="BW40" s="73">
        <f t="shared" ca="1" si="52"/>
        <v>37.148407250000005</v>
      </c>
      <c r="BX40" s="73">
        <f t="shared" ca="1" si="53"/>
        <v>33.592054875000002</v>
      </c>
      <c r="BY40" s="73">
        <f t="shared" ca="1" si="54"/>
        <v>37.875039624999999</v>
      </c>
      <c r="BZ40" s="73">
        <f t="shared" ca="1" si="55"/>
        <v>36.315964749999999</v>
      </c>
      <c r="CD40" s="73">
        <f t="shared" ca="1" si="56"/>
        <v>3042.9778508195536</v>
      </c>
      <c r="CE40" s="73">
        <f t="shared" ca="1" si="57"/>
        <v>35.551164999999997</v>
      </c>
      <c r="CF40" s="73">
        <f t="shared" ca="1" si="58"/>
        <v>39.607610000000001</v>
      </c>
      <c r="CG40" s="73">
        <f t="shared" ca="1" si="59"/>
        <v>38.321469500000006</v>
      </c>
      <c r="CH40" s="73">
        <f t="shared" ca="1" si="60"/>
        <v>35.977836843749998</v>
      </c>
      <c r="CI40" s="73">
        <f t="shared" ca="1" si="61"/>
        <v>17.011094499999999</v>
      </c>
      <c r="CJ40" s="73">
        <f t="shared" ca="1" si="62"/>
        <v>14.815449999999998</v>
      </c>
      <c r="CK40" s="73">
        <f t="shared" ca="1" si="63"/>
        <v>74.444206500000007</v>
      </c>
      <c r="CL40" s="73">
        <f t="shared" ca="1" si="64"/>
        <v>71.900451500000003</v>
      </c>
      <c r="CM40" s="73">
        <f t="shared" ca="1" si="65"/>
        <v>32.036331000000004</v>
      </c>
      <c r="CN40" s="73">
        <f t="shared" ca="1" si="66"/>
        <v>38.666824500000004</v>
      </c>
      <c r="CO40" s="73">
        <f t="shared" ca="1" si="67"/>
        <v>35.450927</v>
      </c>
      <c r="CP40" s="73">
        <f t="shared" ca="1" si="68"/>
        <v>39.493216000000004</v>
      </c>
      <c r="CQ40" s="73">
        <f t="shared" ca="1" si="69"/>
        <v>38.155431</v>
      </c>
    </row>
    <row r="41" spans="27:95" x14ac:dyDescent="0.2">
      <c r="AA41" s="72"/>
      <c r="AD41">
        <v>41</v>
      </c>
      <c r="AS41" s="75"/>
      <c r="AT41" s="75"/>
      <c r="BM41" s="73">
        <f t="shared" ca="1" si="42"/>
        <v>2910.8537912526444</v>
      </c>
      <c r="BN41" s="73">
        <f t="shared" ca="1" si="43"/>
        <v>34.112908250000004</v>
      </c>
      <c r="BO41" s="73">
        <f t="shared" ca="1" si="44"/>
        <v>38.414836749999999</v>
      </c>
      <c r="BP41" s="73">
        <f t="shared" ca="1" si="45"/>
        <v>36.967359250000001</v>
      </c>
      <c r="BQ41" s="73">
        <f t="shared" ca="1" si="46"/>
        <v>34.560181968750001</v>
      </c>
      <c r="BR41" s="73">
        <f t="shared" ca="1" si="47"/>
        <v>15.557541499999999</v>
      </c>
      <c r="BS41" s="73">
        <f t="shared" ca="1" si="48"/>
        <v>13.676008250000001</v>
      </c>
      <c r="BT41" s="73">
        <f t="shared" ca="1" si="49"/>
        <v>64.469387249999997</v>
      </c>
      <c r="BU41" s="73">
        <f t="shared" ca="1" si="50"/>
        <v>62.194385749999995</v>
      </c>
      <c r="BV41" s="73">
        <f t="shared" ca="1" si="51"/>
        <v>30.369961</v>
      </c>
      <c r="BW41" s="73">
        <f t="shared" ca="1" si="52"/>
        <v>37.518970500000002</v>
      </c>
      <c r="BX41" s="73">
        <f t="shared" ca="1" si="53"/>
        <v>33.985456249999999</v>
      </c>
      <c r="BY41" s="73">
        <f t="shared" ca="1" si="54"/>
        <v>38.277930750000003</v>
      </c>
      <c r="BZ41" s="73">
        <f t="shared" ca="1" si="55"/>
        <v>36.7612545</v>
      </c>
      <c r="CD41" s="73">
        <f t="shared" ca="1" si="56"/>
        <v>3356.3553786673638</v>
      </c>
      <c r="CE41" s="73">
        <f t="shared" ca="1" si="57"/>
        <v>35.922563750000002</v>
      </c>
      <c r="CF41" s="73">
        <f t="shared" ca="1" si="58"/>
        <v>40.0029635</v>
      </c>
      <c r="CG41" s="73">
        <f t="shared" ca="1" si="59"/>
        <v>38.744383375000005</v>
      </c>
      <c r="CH41" s="73">
        <f t="shared" ca="1" si="60"/>
        <v>36.353952460937499</v>
      </c>
      <c r="CI41" s="73">
        <f t="shared" ca="1" si="61"/>
        <v>17.441592125</v>
      </c>
      <c r="CJ41" s="73">
        <f t="shared" ca="1" si="62"/>
        <v>15.127422999999999</v>
      </c>
      <c r="CK41" s="73">
        <f t="shared" ca="1" si="63"/>
        <v>76.641430124999999</v>
      </c>
      <c r="CL41" s="73">
        <f t="shared" ca="1" si="64"/>
        <v>74.112681374999994</v>
      </c>
      <c r="CM41" s="73">
        <f t="shared" ca="1" si="65"/>
        <v>32.507557000000006</v>
      </c>
      <c r="CN41" s="73">
        <f t="shared" ca="1" si="66"/>
        <v>39.017335625000001</v>
      </c>
      <c r="CO41" s="73">
        <f t="shared" ca="1" si="67"/>
        <v>35.824334</v>
      </c>
      <c r="CP41" s="73">
        <f t="shared" ca="1" si="68"/>
        <v>39.892124250000002</v>
      </c>
      <c r="CQ41" s="73">
        <f t="shared" ca="1" si="69"/>
        <v>38.583785750000004</v>
      </c>
    </row>
    <row r="42" spans="27:95" x14ac:dyDescent="0.2">
      <c r="AA42" s="72"/>
      <c r="AD42">
        <v>42</v>
      </c>
      <c r="AS42" s="76"/>
      <c r="AT42" s="76"/>
      <c r="AU42" s="74"/>
      <c r="BM42" s="73">
        <f t="shared" ca="1" si="42"/>
        <v>3224.0849144703129</v>
      </c>
      <c r="BN42" s="73">
        <f t="shared" ca="1" si="43"/>
        <v>34.504406125000003</v>
      </c>
      <c r="BO42" s="73">
        <f t="shared" ca="1" si="44"/>
        <v>38.814326375</v>
      </c>
      <c r="BP42" s="73">
        <f t="shared" ca="1" si="45"/>
        <v>37.406698624999997</v>
      </c>
      <c r="BQ42" s="73">
        <f t="shared" ca="1" si="46"/>
        <v>34.955169421875006</v>
      </c>
      <c r="BR42" s="73">
        <f t="shared" ca="1" si="47"/>
        <v>15.991524249999999</v>
      </c>
      <c r="BS42" s="73">
        <f t="shared" ca="1" si="48"/>
        <v>13.993740125</v>
      </c>
      <c r="BT42" s="73">
        <f t="shared" ca="1" si="49"/>
        <v>67.250761624999996</v>
      </c>
      <c r="BU42" s="73">
        <f t="shared" ca="1" si="50"/>
        <v>64.914950875000002</v>
      </c>
      <c r="BV42" s="73">
        <f t="shared" ca="1" si="51"/>
        <v>30.843525499999998</v>
      </c>
      <c r="BW42" s="73">
        <f t="shared" ca="1" si="52"/>
        <v>37.889533749999998</v>
      </c>
      <c r="BX42" s="73">
        <f t="shared" ca="1" si="53"/>
        <v>34.378857624999995</v>
      </c>
      <c r="BY42" s="73">
        <f t="shared" ca="1" si="54"/>
        <v>38.680821875000007</v>
      </c>
      <c r="BZ42" s="73">
        <f t="shared" ca="1" si="55"/>
        <v>37.20654425</v>
      </c>
      <c r="CD42" s="73">
        <f t="shared" ca="1" si="56"/>
        <v>3702.0057260276581</v>
      </c>
      <c r="CE42" s="73">
        <f t="shared" ca="1" si="57"/>
        <v>36.293962499999999</v>
      </c>
      <c r="CF42" s="73">
        <f t="shared" ca="1" si="58"/>
        <v>40.398317000000006</v>
      </c>
      <c r="CG42" s="73">
        <f t="shared" ca="1" si="59"/>
        <v>39.167297250000004</v>
      </c>
      <c r="CH42" s="73">
        <f t="shared" ca="1" si="60"/>
        <v>36.730068078125001</v>
      </c>
      <c r="CI42" s="73">
        <f t="shared" ca="1" si="61"/>
        <v>17.872089750000001</v>
      </c>
      <c r="CJ42" s="73">
        <f t="shared" ca="1" si="62"/>
        <v>15.439395999999999</v>
      </c>
      <c r="CK42" s="73">
        <f t="shared" ca="1" si="63"/>
        <v>78.838653750000006</v>
      </c>
      <c r="CL42" s="73">
        <f t="shared" ca="1" si="64"/>
        <v>76.32491125</v>
      </c>
      <c r="CM42" s="73">
        <f t="shared" ca="1" si="65"/>
        <v>32.978783</v>
      </c>
      <c r="CN42" s="73">
        <f t="shared" ca="1" si="66"/>
        <v>39.367846749999998</v>
      </c>
      <c r="CO42" s="73">
        <f t="shared" ca="1" si="67"/>
        <v>36.197741000000001</v>
      </c>
      <c r="CP42" s="73">
        <f t="shared" ca="1" si="68"/>
        <v>40.2910325</v>
      </c>
      <c r="CQ42" s="73">
        <f t="shared" ca="1" si="69"/>
        <v>39.012140500000001</v>
      </c>
    </row>
    <row r="43" spans="27:95" x14ac:dyDescent="0.2">
      <c r="AA43" s="72"/>
      <c r="AD43">
        <v>43</v>
      </c>
      <c r="AS43" s="76"/>
      <c r="AT43" s="76"/>
      <c r="AU43" s="74"/>
      <c r="BM43" s="73">
        <f t="shared" ca="1" si="42"/>
        <v>3571.0222090000002</v>
      </c>
      <c r="BN43" s="73">
        <f t="shared" ca="1" si="43"/>
        <v>34.895904000000002</v>
      </c>
      <c r="BO43" s="73">
        <f t="shared" ca="1" si="44"/>
        <v>39.213816000000001</v>
      </c>
      <c r="BP43" s="73">
        <f t="shared" ca="1" si="45"/>
        <v>37.846038</v>
      </c>
      <c r="BQ43" s="73">
        <f t="shared" ca="1" si="46"/>
        <v>35.350156875000003</v>
      </c>
      <c r="BR43" s="73">
        <f t="shared" ca="1" si="47"/>
        <v>16.425507</v>
      </c>
      <c r="BS43" s="73">
        <f t="shared" ca="1" si="48"/>
        <v>14.311472</v>
      </c>
      <c r="BT43" s="73">
        <f t="shared" ca="1" si="49"/>
        <v>70.032135999999994</v>
      </c>
      <c r="BU43" s="73">
        <f t="shared" ca="1" si="50"/>
        <v>67.635515999999996</v>
      </c>
      <c r="BV43" s="73">
        <f t="shared" ca="1" si="51"/>
        <v>31.31709</v>
      </c>
      <c r="BW43" s="73">
        <f t="shared" ca="1" si="52"/>
        <v>38.260097000000002</v>
      </c>
      <c r="BX43" s="73">
        <f t="shared" ca="1" si="53"/>
        <v>34.772258999999998</v>
      </c>
      <c r="BY43" s="73">
        <f t="shared" ca="1" si="54"/>
        <v>39.083713000000003</v>
      </c>
      <c r="BZ43" s="73">
        <f t="shared" ca="1" si="55"/>
        <v>37.651834000000001</v>
      </c>
      <c r="CD43" s="73">
        <f t="shared" ca="1" si="56"/>
        <v>4083.2524716089679</v>
      </c>
      <c r="CE43" s="73">
        <f t="shared" ca="1" si="57"/>
        <v>36.665361250000004</v>
      </c>
      <c r="CF43" s="73">
        <f t="shared" ca="1" si="58"/>
        <v>40.793670500000005</v>
      </c>
      <c r="CG43" s="73">
        <f t="shared" ca="1" si="59"/>
        <v>39.590211125000003</v>
      </c>
      <c r="CH43" s="73">
        <f t="shared" ca="1" si="60"/>
        <v>37.106183695312502</v>
      </c>
      <c r="CI43" s="73">
        <f t="shared" ca="1" si="61"/>
        <v>18.302587374999998</v>
      </c>
      <c r="CJ43" s="73">
        <f t="shared" ca="1" si="62"/>
        <v>15.751368999999999</v>
      </c>
      <c r="CK43" s="73">
        <f t="shared" ca="1" si="63"/>
        <v>81.035877374999998</v>
      </c>
      <c r="CL43" s="73">
        <f t="shared" ca="1" si="64"/>
        <v>78.537141124999991</v>
      </c>
      <c r="CM43" s="73">
        <f t="shared" ca="1" si="65"/>
        <v>33.450009000000001</v>
      </c>
      <c r="CN43" s="73">
        <f t="shared" ca="1" si="66"/>
        <v>39.718357875000002</v>
      </c>
      <c r="CO43" s="73">
        <f t="shared" ca="1" si="67"/>
        <v>36.571148000000001</v>
      </c>
      <c r="CP43" s="73">
        <f t="shared" ca="1" si="68"/>
        <v>40.689940750000005</v>
      </c>
      <c r="CQ43" s="73">
        <f t="shared" ca="1" si="69"/>
        <v>39.440495249999998</v>
      </c>
    </row>
    <row r="44" spans="27:95" x14ac:dyDescent="0.2">
      <c r="AA44" s="72"/>
      <c r="AD44">
        <v>44</v>
      </c>
      <c r="AU44" s="75"/>
      <c r="BM44" s="73">
        <f t="shared" ca="1" si="42"/>
        <v>4062.3322148825218</v>
      </c>
      <c r="BN44" s="73">
        <f t="shared" ca="1" si="43"/>
        <v>35.399946499999999</v>
      </c>
      <c r="BO44" s="73">
        <f t="shared" ca="1" si="44"/>
        <v>39.598006750000003</v>
      </c>
      <c r="BP44" s="73">
        <f t="shared" ca="1" si="45"/>
        <v>38.29862</v>
      </c>
      <c r="BQ44" s="73">
        <f t="shared" ca="1" si="46"/>
        <v>35.843492359374999</v>
      </c>
      <c r="BR44" s="73">
        <f t="shared" ca="1" si="47"/>
        <v>16.929463249999998</v>
      </c>
      <c r="BS44" s="73">
        <f t="shared" ca="1" si="48"/>
        <v>14.66792575</v>
      </c>
      <c r="BT44" s="73">
        <f t="shared" ca="1" si="49"/>
        <v>73.04156325000001</v>
      </c>
      <c r="BU44" s="73">
        <f t="shared" ca="1" si="50"/>
        <v>70.663016249999998</v>
      </c>
      <c r="BV44" s="73">
        <f t="shared" ca="1" si="51"/>
        <v>31.910749500000001</v>
      </c>
      <c r="BW44" s="73">
        <f t="shared" ca="1" si="52"/>
        <v>38.596258999999996</v>
      </c>
      <c r="BX44" s="73">
        <f t="shared" ca="1" si="53"/>
        <v>35.268918499999998</v>
      </c>
      <c r="BY44" s="73">
        <f t="shared" ca="1" si="54"/>
        <v>39.471278499999997</v>
      </c>
      <c r="BZ44" s="73">
        <f t="shared" ca="1" si="55"/>
        <v>38.110509999999998</v>
      </c>
      <c r="CD44" s="73">
        <f t="shared" ca="1" si="56"/>
        <v>4503.761469</v>
      </c>
      <c r="CE44" s="73">
        <f t="shared" ca="1" si="57"/>
        <v>37.036760000000001</v>
      </c>
      <c r="CF44" s="73">
        <f t="shared" ca="1" si="58"/>
        <v>41.189024000000003</v>
      </c>
      <c r="CG44" s="73">
        <f t="shared" ca="1" si="59"/>
        <v>40.013125000000002</v>
      </c>
      <c r="CH44" s="73">
        <f t="shared" ca="1" si="60"/>
        <v>37.482299312500004</v>
      </c>
      <c r="CI44" s="73">
        <f t="shared" ca="1" si="61"/>
        <v>18.733084999999999</v>
      </c>
      <c r="CJ44" s="73">
        <f t="shared" ca="1" si="62"/>
        <v>16.063341999999999</v>
      </c>
      <c r="CK44" s="73">
        <f t="shared" ca="1" si="63"/>
        <v>83.233101000000005</v>
      </c>
      <c r="CL44" s="73">
        <f t="shared" ca="1" si="64"/>
        <v>80.749370999999996</v>
      </c>
      <c r="CM44" s="73">
        <f t="shared" ca="1" si="65"/>
        <v>33.921235000000003</v>
      </c>
      <c r="CN44" s="73">
        <f t="shared" ca="1" si="66"/>
        <v>40.068868999999999</v>
      </c>
      <c r="CO44" s="73">
        <f t="shared" ca="1" si="67"/>
        <v>36.944555000000001</v>
      </c>
      <c r="CP44" s="73">
        <f t="shared" ca="1" si="68"/>
        <v>41.088849000000003</v>
      </c>
      <c r="CQ44" s="73">
        <f t="shared" ca="1" si="69"/>
        <v>39.868850000000002</v>
      </c>
    </row>
    <row r="45" spans="27:95" x14ac:dyDescent="0.2">
      <c r="AA45" s="72"/>
      <c r="AD45">
        <v>45</v>
      </c>
      <c r="AU45" s="76"/>
      <c r="BM45" s="73">
        <f t="shared" ca="1" si="42"/>
        <v>4486.7871504354898</v>
      </c>
      <c r="BN45" s="73">
        <f t="shared" ca="1" si="43"/>
        <v>35.798147749999998</v>
      </c>
      <c r="BO45" s="73">
        <f t="shared" ca="1" si="44"/>
        <v>40.003982375000007</v>
      </c>
      <c r="BP45" s="73">
        <f t="shared" ca="1" si="45"/>
        <v>38.741767499999995</v>
      </c>
      <c r="BQ45" s="73">
        <f t="shared" ca="1" si="46"/>
        <v>36.244988648437499</v>
      </c>
      <c r="BR45" s="73">
        <f t="shared" ca="1" si="47"/>
        <v>17.371864124999998</v>
      </c>
      <c r="BS45" s="73">
        <f t="shared" ca="1" si="48"/>
        <v>14.990973875</v>
      </c>
      <c r="BT45" s="73">
        <f t="shared" ca="1" si="49"/>
        <v>75.723576125000008</v>
      </c>
      <c r="BU45" s="73">
        <f t="shared" ca="1" si="50"/>
        <v>73.303316625000008</v>
      </c>
      <c r="BV45" s="73">
        <f t="shared" ca="1" si="51"/>
        <v>32.402381249999998</v>
      </c>
      <c r="BW45" s="73">
        <f t="shared" ca="1" si="52"/>
        <v>38.967202</v>
      </c>
      <c r="BX45" s="73">
        <f t="shared" ca="1" si="53"/>
        <v>35.669348249999999</v>
      </c>
      <c r="BY45" s="73">
        <f t="shared" ca="1" si="54"/>
        <v>39.881123250000002</v>
      </c>
      <c r="BZ45" s="73">
        <f t="shared" ca="1" si="55"/>
        <v>38.560329500000002</v>
      </c>
      <c r="CD45" s="73">
        <f t="shared" ca="1" si="56"/>
        <v>4969.0935231106378</v>
      </c>
      <c r="CE45" s="73">
        <f t="shared" ca="1" si="57"/>
        <v>37.374942750000002</v>
      </c>
      <c r="CF45" s="73">
        <f t="shared" ca="1" si="58"/>
        <v>41.571088875000001</v>
      </c>
      <c r="CG45" s="73">
        <f t="shared" ca="1" si="59"/>
        <v>40.418842750000003</v>
      </c>
      <c r="CH45" s="73">
        <f t="shared" ca="1" si="60"/>
        <v>37.827445632812505</v>
      </c>
      <c r="CI45" s="73">
        <f t="shared" ca="1" si="61"/>
        <v>19.149110999999998</v>
      </c>
      <c r="CJ45" s="73">
        <f t="shared" ca="1" si="62"/>
        <v>16.354791624999997</v>
      </c>
      <c r="CK45" s="73">
        <f t="shared" ca="1" si="63"/>
        <v>84.834049125000007</v>
      </c>
      <c r="CL45" s="73">
        <f t="shared" ca="1" si="64"/>
        <v>82.438775875000005</v>
      </c>
      <c r="CM45" s="73">
        <f t="shared" ca="1" si="65"/>
        <v>34.396142000000005</v>
      </c>
      <c r="CN45" s="73">
        <f t="shared" ca="1" si="66"/>
        <v>40.387415625000003</v>
      </c>
      <c r="CO45" s="73">
        <f t="shared" ca="1" si="67"/>
        <v>37.285361000000002</v>
      </c>
      <c r="CP45" s="73">
        <f t="shared" ca="1" si="68"/>
        <v>41.474545875000004</v>
      </c>
      <c r="CQ45" s="73">
        <f t="shared" ca="1" si="69"/>
        <v>40.279524250000001</v>
      </c>
    </row>
    <row r="46" spans="27:95" x14ac:dyDescent="0.2">
      <c r="AA46" s="72"/>
      <c r="AD46">
        <v>46</v>
      </c>
      <c r="AE46" s="68" t="str">
        <f>"Sequence: "&amp;B3 &amp; "     Coding Conditions: " &amp; A3</f>
        <v xml:space="preserve">Sequence: Neon1224     Coding Conditions: </v>
      </c>
      <c r="AU46" s="76"/>
      <c r="BM46" s="73">
        <f t="shared" ca="1" si="42"/>
        <v>4955.5914849999999</v>
      </c>
      <c r="BN46" s="73">
        <f t="shared" ca="1" si="43"/>
        <v>36.196348999999998</v>
      </c>
      <c r="BO46" s="73">
        <f t="shared" ca="1" si="44"/>
        <v>40.409958000000003</v>
      </c>
      <c r="BP46" s="73">
        <f t="shared" ca="1" si="45"/>
        <v>39.184914999999997</v>
      </c>
      <c r="BQ46" s="73">
        <f t="shared" ca="1" si="46"/>
        <v>36.646484937499999</v>
      </c>
      <c r="BR46" s="73">
        <f t="shared" ca="1" si="47"/>
        <v>17.814264999999999</v>
      </c>
      <c r="BS46" s="73">
        <f t="shared" ca="1" si="48"/>
        <v>15.314022</v>
      </c>
      <c r="BT46" s="73">
        <f t="shared" ca="1" si="49"/>
        <v>78.405589000000006</v>
      </c>
      <c r="BU46" s="73">
        <f t="shared" ca="1" si="50"/>
        <v>75.943617000000003</v>
      </c>
      <c r="BV46" s="73">
        <f t="shared" ca="1" si="51"/>
        <v>32.894013000000001</v>
      </c>
      <c r="BW46" s="73">
        <f t="shared" ca="1" si="52"/>
        <v>39.338144999999997</v>
      </c>
      <c r="BX46" s="73">
        <f t="shared" ca="1" si="53"/>
        <v>36.069777999999999</v>
      </c>
      <c r="BY46" s="73">
        <f t="shared" ca="1" si="54"/>
        <v>40.290967999999999</v>
      </c>
      <c r="BZ46" s="73">
        <f t="shared" ca="1" si="55"/>
        <v>39.010148999999998</v>
      </c>
      <c r="CD46" s="73">
        <f t="shared" ca="1" si="56"/>
        <v>5305.158306937722</v>
      </c>
      <c r="CE46" s="73">
        <f t="shared" ca="1" si="57"/>
        <v>37.606442749999999</v>
      </c>
      <c r="CF46" s="73">
        <f t="shared" ca="1" si="58"/>
        <v>41.604675999999998</v>
      </c>
      <c r="CG46" s="73">
        <f t="shared" ca="1" si="59"/>
        <v>40.493932999999998</v>
      </c>
      <c r="CH46" s="73">
        <f t="shared" ca="1" si="60"/>
        <v>38.036800468750002</v>
      </c>
      <c r="CI46" s="73">
        <f t="shared" ca="1" si="61"/>
        <v>19.258998625</v>
      </c>
      <c r="CJ46" s="73">
        <f t="shared" ca="1" si="62"/>
        <v>16.451268875</v>
      </c>
      <c r="CK46" s="73">
        <f t="shared" ca="1" si="63"/>
        <v>85.740211250000002</v>
      </c>
      <c r="CL46" s="73">
        <f t="shared" ca="1" si="64"/>
        <v>83.349172124999996</v>
      </c>
      <c r="CM46" s="73">
        <f t="shared" ca="1" si="65"/>
        <v>34.611007874999999</v>
      </c>
      <c r="CN46" s="73">
        <f t="shared" ca="1" si="66"/>
        <v>40.425400375000002</v>
      </c>
      <c r="CO46" s="73">
        <f t="shared" ca="1" si="67"/>
        <v>37.504022499999998</v>
      </c>
      <c r="CP46" s="73">
        <f t="shared" ca="1" si="68"/>
        <v>41.509489250000001</v>
      </c>
      <c r="CQ46" s="73">
        <f t="shared" ca="1" si="69"/>
        <v>40.352785124999997</v>
      </c>
    </row>
    <row r="47" spans="27:95" x14ac:dyDescent="0.2">
      <c r="AA47" s="72"/>
      <c r="AD47">
        <v>47</v>
      </c>
      <c r="BM47" s="73">
        <f t="shared" ca="1" si="42"/>
        <v>5460.6525320728288</v>
      </c>
      <c r="BN47" s="73">
        <f t="shared" ca="1" si="43"/>
        <v>36.572362124999998</v>
      </c>
      <c r="BO47" s="73">
        <f t="shared" ca="1" si="44"/>
        <v>40.810865375000006</v>
      </c>
      <c r="BP47" s="73">
        <f t="shared" ca="1" si="45"/>
        <v>39.612852624999995</v>
      </c>
      <c r="BQ47" s="73">
        <f t="shared" ca="1" si="46"/>
        <v>37.027299234375</v>
      </c>
      <c r="BR47" s="73">
        <f t="shared" ca="1" si="47"/>
        <v>18.263526374999998</v>
      </c>
      <c r="BS47" s="73">
        <f t="shared" ca="1" si="48"/>
        <v>15.633236125</v>
      </c>
      <c r="BT47" s="73">
        <f t="shared" ca="1" si="49"/>
        <v>80.384910250000004</v>
      </c>
      <c r="BU47" s="73">
        <f t="shared" ca="1" si="50"/>
        <v>77.986856875000001</v>
      </c>
      <c r="BV47" s="73">
        <f t="shared" ca="1" si="51"/>
        <v>33.403643000000002</v>
      </c>
      <c r="BW47" s="73">
        <f t="shared" ca="1" si="52"/>
        <v>39.680364874999995</v>
      </c>
      <c r="BX47" s="73">
        <f t="shared" ca="1" si="53"/>
        <v>36.449895124999998</v>
      </c>
      <c r="BY47" s="73">
        <f t="shared" ca="1" si="54"/>
        <v>40.696098249999999</v>
      </c>
      <c r="BZ47" s="73">
        <f t="shared" ca="1" si="55"/>
        <v>39.444400874999999</v>
      </c>
      <c r="CD47" s="73">
        <f t="shared" ca="1" si="56"/>
        <v>5843.2970316079891</v>
      </c>
      <c r="CE47" s="73">
        <f t="shared" ca="1" si="57"/>
        <v>37.969682500000005</v>
      </c>
      <c r="CF47" s="73">
        <f t="shared" ca="1" si="58"/>
        <v>42.001498999999995</v>
      </c>
      <c r="CG47" s="73">
        <f t="shared" ca="1" si="59"/>
        <v>40.916707000000002</v>
      </c>
      <c r="CH47" s="73">
        <f t="shared" ca="1" si="60"/>
        <v>38.405860062499997</v>
      </c>
      <c r="CI47" s="73">
        <f t="shared" ca="1" si="61"/>
        <v>19.683252750000001</v>
      </c>
      <c r="CJ47" s="73">
        <f t="shared" ca="1" si="62"/>
        <v>16.754762249999999</v>
      </c>
      <c r="CK47" s="73">
        <f t="shared" ca="1" si="63"/>
        <v>87.634983500000004</v>
      </c>
      <c r="CL47" s="73">
        <f t="shared" ca="1" si="64"/>
        <v>85.301061750000002</v>
      </c>
      <c r="CM47" s="73">
        <f t="shared" ca="1" si="65"/>
        <v>35.088466249999996</v>
      </c>
      <c r="CN47" s="73">
        <f t="shared" ca="1" si="66"/>
        <v>40.768195250000005</v>
      </c>
      <c r="CO47" s="73">
        <f t="shared" ca="1" si="67"/>
        <v>37.868237000000001</v>
      </c>
      <c r="CP47" s="73">
        <f t="shared" ca="1" si="68"/>
        <v>41.910171500000004</v>
      </c>
      <c r="CQ47" s="73">
        <f t="shared" ca="1" si="69"/>
        <v>40.781363749999997</v>
      </c>
    </row>
    <row r="48" spans="27:95" x14ac:dyDescent="0.2">
      <c r="AA48" s="72"/>
      <c r="AD48">
        <v>48</v>
      </c>
      <c r="BM48" s="73">
        <f t="shared" ca="1" si="42"/>
        <v>6017.1880927415232</v>
      </c>
      <c r="BN48" s="73">
        <f t="shared" ca="1" si="43"/>
        <v>36.948375249999998</v>
      </c>
      <c r="BO48" s="73">
        <f t="shared" ca="1" si="44"/>
        <v>41.211772750000002</v>
      </c>
      <c r="BP48" s="73">
        <f t="shared" ca="1" si="45"/>
        <v>40.040790250000001</v>
      </c>
      <c r="BQ48" s="73">
        <f t="shared" ca="1" si="46"/>
        <v>37.408113531249995</v>
      </c>
      <c r="BR48" s="73">
        <f t="shared" ca="1" si="47"/>
        <v>18.71278775</v>
      </c>
      <c r="BS48" s="73">
        <f t="shared" ca="1" si="48"/>
        <v>15.95245025</v>
      </c>
      <c r="BT48" s="73">
        <f t="shared" ca="1" si="49"/>
        <v>82.364231500000002</v>
      </c>
      <c r="BU48" s="73">
        <f t="shared" ca="1" si="50"/>
        <v>80.030096749999998</v>
      </c>
      <c r="BV48" s="73">
        <f t="shared" ca="1" si="51"/>
        <v>33.913273000000004</v>
      </c>
      <c r="BW48" s="73">
        <f t="shared" ca="1" si="52"/>
        <v>40.02258475</v>
      </c>
      <c r="BX48" s="73">
        <f t="shared" ca="1" si="53"/>
        <v>36.830012249999996</v>
      </c>
      <c r="BY48" s="73">
        <f t="shared" ca="1" si="54"/>
        <v>41.101228499999998</v>
      </c>
      <c r="BZ48" s="73">
        <f t="shared" ca="1" si="55"/>
        <v>39.878652750000001</v>
      </c>
      <c r="CD48" s="73">
        <f t="shared" ca="1" si="56"/>
        <v>6436.0228713528495</v>
      </c>
      <c r="CE48" s="73">
        <f t="shared" ca="1" si="57"/>
        <v>38.332922250000003</v>
      </c>
      <c r="CF48" s="73">
        <f t="shared" ca="1" si="58"/>
        <v>42.398322</v>
      </c>
      <c r="CG48" s="73">
        <f t="shared" ca="1" si="59"/>
        <v>41.339481000000006</v>
      </c>
      <c r="CH48" s="73">
        <f t="shared" ca="1" si="60"/>
        <v>38.774919656249999</v>
      </c>
      <c r="CI48" s="73">
        <f t="shared" ca="1" si="61"/>
        <v>20.107506874999999</v>
      </c>
      <c r="CJ48" s="73">
        <f t="shared" ca="1" si="62"/>
        <v>17.058255625000001</v>
      </c>
      <c r="CK48" s="73">
        <f t="shared" ca="1" si="63"/>
        <v>89.529755749999993</v>
      </c>
      <c r="CL48" s="73">
        <f t="shared" ca="1" si="64"/>
        <v>87.252951375000009</v>
      </c>
      <c r="CM48" s="73">
        <f t="shared" ca="1" si="65"/>
        <v>35.565924625000001</v>
      </c>
      <c r="CN48" s="73">
        <f t="shared" ca="1" si="66"/>
        <v>41.110990125000001</v>
      </c>
      <c r="CO48" s="73">
        <f t="shared" ca="1" si="67"/>
        <v>38.232451499999996</v>
      </c>
      <c r="CP48" s="73">
        <f t="shared" ca="1" si="68"/>
        <v>42.31085375</v>
      </c>
      <c r="CQ48" s="73">
        <f t="shared" ca="1" si="69"/>
        <v>41.209942374999997</v>
      </c>
    </row>
    <row r="49" spans="27:95" x14ac:dyDescent="0.2">
      <c r="AA49" s="72"/>
      <c r="AD49">
        <v>49</v>
      </c>
      <c r="AE49" s="67" t="s">
        <v>87</v>
      </c>
      <c r="AF49" s="67" t="s">
        <v>88</v>
      </c>
      <c r="AG49" s="67" t="s">
        <v>89</v>
      </c>
      <c r="AH49" s="67" t="s">
        <v>90</v>
      </c>
      <c r="AI49" s="67" t="s">
        <v>91</v>
      </c>
      <c r="BM49" s="73">
        <f t="shared" ca="1" si="42"/>
        <v>6630.4443160910405</v>
      </c>
      <c r="BN49" s="73">
        <f t="shared" ca="1" si="43"/>
        <v>37.324388374999998</v>
      </c>
      <c r="BO49" s="73">
        <f t="shared" ca="1" si="44"/>
        <v>41.612680124999997</v>
      </c>
      <c r="BP49" s="73">
        <f t="shared" ca="1" si="45"/>
        <v>40.468727874999999</v>
      </c>
      <c r="BQ49" s="73">
        <f t="shared" ca="1" si="46"/>
        <v>37.788927828124997</v>
      </c>
      <c r="BR49" s="73">
        <f t="shared" ca="1" si="47"/>
        <v>19.162049124999999</v>
      </c>
      <c r="BS49" s="73">
        <f t="shared" ca="1" si="48"/>
        <v>16.271664375</v>
      </c>
      <c r="BT49" s="73">
        <f t="shared" ca="1" si="49"/>
        <v>84.343552750000001</v>
      </c>
      <c r="BU49" s="73">
        <f t="shared" ca="1" si="50"/>
        <v>82.073336624999996</v>
      </c>
      <c r="BV49" s="73">
        <f t="shared" ca="1" si="51"/>
        <v>34.422902999999998</v>
      </c>
      <c r="BW49" s="73">
        <f t="shared" ca="1" si="52"/>
        <v>40.364804624999998</v>
      </c>
      <c r="BX49" s="73">
        <f t="shared" ca="1" si="53"/>
        <v>37.210129375000001</v>
      </c>
      <c r="BY49" s="73">
        <f t="shared" ca="1" si="54"/>
        <v>41.506358749999997</v>
      </c>
      <c r="BZ49" s="73">
        <f t="shared" ca="1" si="55"/>
        <v>40.312904625000002</v>
      </c>
      <c r="CD49" s="73">
        <f t="shared" ca="1" si="56"/>
        <v>7088.8729729999995</v>
      </c>
      <c r="CE49" s="73">
        <f t="shared" ca="1" si="57"/>
        <v>38.696162000000001</v>
      </c>
      <c r="CF49" s="73">
        <f t="shared" ca="1" si="58"/>
        <v>42.795144999999998</v>
      </c>
      <c r="CG49" s="73">
        <f t="shared" ca="1" si="59"/>
        <v>41.762255000000003</v>
      </c>
      <c r="CH49" s="73">
        <f t="shared" ca="1" si="60"/>
        <v>39.143979250000001</v>
      </c>
      <c r="CI49" s="73">
        <f t="shared" ca="1" si="61"/>
        <v>20.531760999999999</v>
      </c>
      <c r="CJ49" s="73">
        <f t="shared" ca="1" si="62"/>
        <v>17.361749</v>
      </c>
      <c r="CK49" s="73">
        <f t="shared" ca="1" si="63"/>
        <v>91.424527999999995</v>
      </c>
      <c r="CL49" s="73">
        <f t="shared" ca="1" si="64"/>
        <v>89.204841000000002</v>
      </c>
      <c r="CM49" s="73">
        <f t="shared" ca="1" si="65"/>
        <v>36.043382999999999</v>
      </c>
      <c r="CN49" s="73">
        <f t="shared" ca="1" si="66"/>
        <v>41.453785000000003</v>
      </c>
      <c r="CO49" s="73">
        <f t="shared" ca="1" si="67"/>
        <v>38.596665999999999</v>
      </c>
      <c r="CP49" s="73">
        <f t="shared" ca="1" si="68"/>
        <v>42.711536000000002</v>
      </c>
      <c r="CQ49" s="73">
        <f t="shared" ca="1" si="69"/>
        <v>41.638520999999997</v>
      </c>
    </row>
    <row r="50" spans="27:95" x14ac:dyDescent="0.2">
      <c r="AA50" s="72"/>
      <c r="AD50">
        <v>50</v>
      </c>
      <c r="AE50" s="74">
        <f t="shared" ref="AE50:AR50" ca="1" si="70">MAX(AE5:AE40,AV5:AV40)</f>
        <v>38304.73588</v>
      </c>
      <c r="AF50" s="74">
        <f t="shared" ca="1" si="70"/>
        <v>44.737223</v>
      </c>
      <c r="AG50" s="74">
        <f t="shared" ca="1" si="70"/>
        <v>48.592716000000003</v>
      </c>
      <c r="AH50" s="74">
        <f t="shared" ca="1" si="70"/>
        <v>47.908504999999998</v>
      </c>
      <c r="AI50" s="74">
        <f t="shared" ca="1" si="70"/>
        <v>45.176396437500003</v>
      </c>
      <c r="AJ50" s="74">
        <f t="shared" ca="1" si="70"/>
        <v>28.28304</v>
      </c>
      <c r="AK50" s="74">
        <f t="shared" ca="1" si="70"/>
        <v>22.462969999999999</v>
      </c>
      <c r="AL50" s="74">
        <f t="shared" ca="1" si="70"/>
        <v>99.976800999999995</v>
      </c>
      <c r="AM50" s="74">
        <f t="shared" ca="1" si="70"/>
        <v>99.971480999999997</v>
      </c>
      <c r="AN50" s="74">
        <f t="shared" ca="1" si="70"/>
        <v>43.655419000000002</v>
      </c>
      <c r="AO50" s="74">
        <f t="shared" ca="1" si="70"/>
        <v>46.605058999999997</v>
      </c>
      <c r="AP50" s="74">
        <f t="shared" ca="1" si="70"/>
        <v>44.658875000000002</v>
      </c>
      <c r="AQ50" s="74">
        <f t="shared" ca="1" si="70"/>
        <v>48.449672999999997</v>
      </c>
      <c r="AR50" s="74">
        <f t="shared" ca="1" si="70"/>
        <v>47.757371999999997</v>
      </c>
      <c r="BM50" s="73">
        <f t="shared" ca="1" si="42"/>
        <v>7306.202025131287</v>
      </c>
      <c r="BN50" s="73">
        <f t="shared" ca="1" si="43"/>
        <v>37.700401499999998</v>
      </c>
      <c r="BO50" s="73">
        <f t="shared" ca="1" si="44"/>
        <v>42.0135875</v>
      </c>
      <c r="BP50" s="73">
        <f t="shared" ca="1" si="45"/>
        <v>40.896665499999997</v>
      </c>
      <c r="BQ50" s="73">
        <f t="shared" ca="1" si="46"/>
        <v>38.169742124999999</v>
      </c>
      <c r="BR50" s="73">
        <f t="shared" ca="1" si="47"/>
        <v>19.611310500000002</v>
      </c>
      <c r="BS50" s="73">
        <f t="shared" ca="1" si="48"/>
        <v>16.590878499999999</v>
      </c>
      <c r="BT50" s="73">
        <f t="shared" ca="1" si="49"/>
        <v>86.322874000000013</v>
      </c>
      <c r="BU50" s="73">
        <f t="shared" ca="1" si="50"/>
        <v>84.116576500000008</v>
      </c>
      <c r="BV50" s="73">
        <f t="shared" ca="1" si="51"/>
        <v>34.932532999999999</v>
      </c>
      <c r="BW50" s="73">
        <f t="shared" ca="1" si="52"/>
        <v>40.707024500000003</v>
      </c>
      <c r="BX50" s="73">
        <f t="shared" ca="1" si="53"/>
        <v>37.590246499999999</v>
      </c>
      <c r="BY50" s="73">
        <f t="shared" ca="1" si="54"/>
        <v>41.911489000000003</v>
      </c>
      <c r="BZ50" s="73">
        <f t="shared" ca="1" si="55"/>
        <v>40.747156500000003</v>
      </c>
      <c r="CD50" s="73">
        <f t="shared" ca="1" si="56"/>
        <v>7858.5378533865241</v>
      </c>
      <c r="CE50" s="73">
        <f t="shared" ca="1" si="57"/>
        <v>39.051215374999998</v>
      </c>
      <c r="CF50" s="73">
        <f t="shared" ca="1" si="58"/>
        <v>43.170300374999997</v>
      </c>
      <c r="CG50" s="73">
        <f t="shared" ca="1" si="59"/>
        <v>42.161454125000006</v>
      </c>
      <c r="CH50" s="73">
        <f t="shared" ca="1" si="60"/>
        <v>39.503048109375001</v>
      </c>
      <c r="CI50" s="73">
        <f t="shared" ca="1" si="61"/>
        <v>20.965608249999999</v>
      </c>
      <c r="CJ50" s="73">
        <f t="shared" ca="1" si="62"/>
        <v>17.6552045</v>
      </c>
      <c r="CK50" s="73">
        <f t="shared" ca="1" si="63"/>
        <v>92.412720124999993</v>
      </c>
      <c r="CL50" s="73">
        <f t="shared" ca="1" si="64"/>
        <v>90.374001250000006</v>
      </c>
      <c r="CM50" s="73">
        <f t="shared" ca="1" si="65"/>
        <v>36.516553000000002</v>
      </c>
      <c r="CN50" s="73">
        <f t="shared" ca="1" si="66"/>
        <v>41.773925625000004</v>
      </c>
      <c r="CO50" s="73">
        <f t="shared" ca="1" si="67"/>
        <v>38.951287000000001</v>
      </c>
      <c r="CP50" s="73">
        <f t="shared" ca="1" si="68"/>
        <v>43.088089125000003</v>
      </c>
      <c r="CQ50" s="73">
        <f t="shared" ca="1" si="69"/>
        <v>42.040834499999995</v>
      </c>
    </row>
    <row r="51" spans="27:95" x14ac:dyDescent="0.2">
      <c r="AA51" s="72"/>
      <c r="AD51">
        <v>51</v>
      </c>
      <c r="AE51" s="74">
        <f t="shared" ref="AE51:AR51" ca="1" si="71">MIN(AE5:AE40,AV5:AV40)</f>
        <v>43.962806</v>
      </c>
      <c r="AF51" s="74">
        <f t="shared" ca="1" si="71"/>
        <v>22.323923000000001</v>
      </c>
      <c r="AG51" s="74">
        <f t="shared" ca="1" si="71"/>
        <v>27.409652999999999</v>
      </c>
      <c r="AH51" s="74">
        <f t="shared" ca="1" si="71"/>
        <v>24.780761999999999</v>
      </c>
      <c r="AI51" s="74">
        <f t="shared" ca="1" si="71"/>
        <v>22.795333562499998</v>
      </c>
      <c r="AJ51" s="74">
        <f t="shared" ca="1" si="71"/>
        <v>4.9914829999999997</v>
      </c>
      <c r="AK51" s="74">
        <f t="shared" ca="1" si="71"/>
        <v>5.5720840000000003</v>
      </c>
      <c r="AL51" s="74">
        <f t="shared" ca="1" si="71"/>
        <v>0.13341700000000001</v>
      </c>
      <c r="AM51" s="74">
        <f t="shared" ca="1" si="71"/>
        <v>0.13400699999999999</v>
      </c>
      <c r="AN51" s="74">
        <f t="shared" ca="1" si="71"/>
        <v>17.982793999999998</v>
      </c>
      <c r="AO51" s="74">
        <f t="shared" ca="1" si="71"/>
        <v>25.968747</v>
      </c>
      <c r="AP51" s="74">
        <f t="shared" ca="1" si="71"/>
        <v>22.250467</v>
      </c>
      <c r="AQ51" s="74">
        <f t="shared" ca="1" si="71"/>
        <v>27.239823999999999</v>
      </c>
      <c r="AR51" s="74">
        <f t="shared" ca="1" si="71"/>
        <v>24.500301</v>
      </c>
      <c r="BM51" s="73">
        <f t="shared" ca="1" si="42"/>
        <v>8050.831209378588</v>
      </c>
      <c r="BN51" s="73">
        <f t="shared" ca="1" si="43"/>
        <v>38.076414624999998</v>
      </c>
      <c r="BO51" s="73">
        <f t="shared" ca="1" si="44"/>
        <v>42.414494875000003</v>
      </c>
      <c r="BP51" s="73">
        <f t="shared" ca="1" si="45"/>
        <v>41.324603124999996</v>
      </c>
      <c r="BQ51" s="73">
        <f t="shared" ca="1" si="46"/>
        <v>38.550556421875001</v>
      </c>
      <c r="BR51" s="73">
        <f t="shared" ca="1" si="47"/>
        <v>20.060571875000001</v>
      </c>
      <c r="BS51" s="73">
        <f t="shared" ca="1" si="48"/>
        <v>16.910092625000001</v>
      </c>
      <c r="BT51" s="73">
        <f t="shared" ca="1" si="49"/>
        <v>88.302195250000011</v>
      </c>
      <c r="BU51" s="73">
        <f t="shared" ca="1" si="50"/>
        <v>86.159816375000005</v>
      </c>
      <c r="BV51" s="73">
        <f t="shared" ca="1" si="51"/>
        <v>35.442163000000001</v>
      </c>
      <c r="BW51" s="73">
        <f t="shared" ca="1" si="52"/>
        <v>41.049244375000001</v>
      </c>
      <c r="BX51" s="73">
        <f t="shared" ca="1" si="53"/>
        <v>37.970363624999997</v>
      </c>
      <c r="BY51" s="73">
        <f t="shared" ca="1" si="54"/>
        <v>42.316619250000002</v>
      </c>
      <c r="BZ51" s="73">
        <f t="shared" ca="1" si="55"/>
        <v>41.181408374999997</v>
      </c>
      <c r="CD51" s="73">
        <f t="shared" ca="1" si="56"/>
        <v>8711.768066422781</v>
      </c>
      <c r="CE51" s="73">
        <f t="shared" ca="1" si="57"/>
        <v>39.406268750000002</v>
      </c>
      <c r="CF51" s="73">
        <f t="shared" ca="1" si="58"/>
        <v>43.545455750000002</v>
      </c>
      <c r="CG51" s="73">
        <f t="shared" ca="1" si="59"/>
        <v>42.560653250000001</v>
      </c>
      <c r="CH51" s="73">
        <f t="shared" ca="1" si="60"/>
        <v>39.862116968750001</v>
      </c>
      <c r="CI51" s="73">
        <f t="shared" ca="1" si="61"/>
        <v>21.399455499999998</v>
      </c>
      <c r="CJ51" s="73">
        <f t="shared" ca="1" si="62"/>
        <v>17.94866</v>
      </c>
      <c r="CK51" s="73">
        <f t="shared" ca="1" si="63"/>
        <v>93.400912250000005</v>
      </c>
      <c r="CL51" s="73">
        <f t="shared" ca="1" si="64"/>
        <v>91.543161499999997</v>
      </c>
      <c r="CM51" s="73">
        <f t="shared" ca="1" si="65"/>
        <v>36.989722999999998</v>
      </c>
      <c r="CN51" s="73">
        <f t="shared" ca="1" si="66"/>
        <v>42.094066250000004</v>
      </c>
      <c r="CO51" s="73">
        <f t="shared" ca="1" si="67"/>
        <v>39.305908000000002</v>
      </c>
      <c r="CP51" s="73">
        <f t="shared" ca="1" si="68"/>
        <v>43.464642250000004</v>
      </c>
      <c r="CQ51" s="73">
        <f t="shared" ca="1" si="69"/>
        <v>42.443147999999994</v>
      </c>
    </row>
    <row r="52" spans="27:95" x14ac:dyDescent="0.2">
      <c r="AA52" s="72"/>
      <c r="AD52">
        <v>52</v>
      </c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BM52" s="73">
        <f t="shared" ca="1" si="42"/>
        <v>8871.3510711797462</v>
      </c>
      <c r="BN52" s="73">
        <f t="shared" ca="1" si="43"/>
        <v>38.452427749999998</v>
      </c>
      <c r="BO52" s="73">
        <f t="shared" ca="1" si="44"/>
        <v>42.815402249999998</v>
      </c>
      <c r="BP52" s="73">
        <f t="shared" ca="1" si="45"/>
        <v>41.752540749999994</v>
      </c>
      <c r="BQ52" s="73">
        <f t="shared" ca="1" si="46"/>
        <v>38.931370718750003</v>
      </c>
      <c r="BR52" s="73">
        <f t="shared" ca="1" si="47"/>
        <v>20.50983325</v>
      </c>
      <c r="BS52" s="73">
        <f t="shared" ca="1" si="48"/>
        <v>17.229306749999999</v>
      </c>
      <c r="BT52" s="73">
        <f t="shared" ca="1" si="49"/>
        <v>90.281516500000009</v>
      </c>
      <c r="BU52" s="73">
        <f t="shared" ca="1" si="50"/>
        <v>88.203056250000003</v>
      </c>
      <c r="BV52" s="73">
        <f t="shared" ca="1" si="51"/>
        <v>35.951792999999995</v>
      </c>
      <c r="BW52" s="73">
        <f t="shared" ca="1" si="52"/>
        <v>41.391464249999999</v>
      </c>
      <c r="BX52" s="73">
        <f t="shared" ca="1" si="53"/>
        <v>38.350480750000003</v>
      </c>
      <c r="BY52" s="73">
        <f t="shared" ca="1" si="54"/>
        <v>42.721749500000001</v>
      </c>
      <c r="BZ52" s="73">
        <f t="shared" ca="1" si="55"/>
        <v>41.615660249999998</v>
      </c>
      <c r="CD52" s="73">
        <f t="shared" ca="1" si="56"/>
        <v>9657.6366060816308</v>
      </c>
      <c r="CE52" s="73">
        <f t="shared" ca="1" si="57"/>
        <v>39.761322125</v>
      </c>
      <c r="CF52" s="73">
        <f t="shared" ca="1" si="58"/>
        <v>43.920611125000001</v>
      </c>
      <c r="CG52" s="73">
        <f t="shared" ca="1" si="59"/>
        <v>42.959852375000004</v>
      </c>
      <c r="CH52" s="73">
        <f t="shared" ca="1" si="60"/>
        <v>40.221185828125002</v>
      </c>
      <c r="CI52" s="73">
        <f t="shared" ca="1" si="61"/>
        <v>21.833302749999998</v>
      </c>
      <c r="CJ52" s="73">
        <f t="shared" ca="1" si="62"/>
        <v>18.242115500000001</v>
      </c>
      <c r="CK52" s="73">
        <f t="shared" ca="1" si="63"/>
        <v>94.389104375000002</v>
      </c>
      <c r="CL52" s="73">
        <f t="shared" ca="1" si="64"/>
        <v>92.712321750000001</v>
      </c>
      <c r="CM52" s="73">
        <f t="shared" ca="1" si="65"/>
        <v>37.462893000000001</v>
      </c>
      <c r="CN52" s="73">
        <f t="shared" ca="1" si="66"/>
        <v>42.414206875000005</v>
      </c>
      <c r="CO52" s="73">
        <f t="shared" ca="1" si="67"/>
        <v>39.660528999999997</v>
      </c>
      <c r="CP52" s="73">
        <f t="shared" ca="1" si="68"/>
        <v>43.841195375000005</v>
      </c>
      <c r="CQ52" s="73">
        <f t="shared" ca="1" si="69"/>
        <v>42.845461499999999</v>
      </c>
    </row>
    <row r="53" spans="27:95" x14ac:dyDescent="0.2">
      <c r="AA53" s="72"/>
      <c r="AD53">
        <v>53</v>
      </c>
      <c r="AE53" s="75">
        <f ca="1">POWER(10,CEILING(LOG(AE50+1),1))</f>
        <v>100000</v>
      </c>
      <c r="AF53" s="76">
        <f t="shared" ref="AF53:AR53" ca="1" si="72">CEILING(AF50+0.25,0.5)</f>
        <v>45</v>
      </c>
      <c r="AG53" s="76">
        <f t="shared" ca="1" si="72"/>
        <v>49</v>
      </c>
      <c r="AH53" s="76">
        <f t="shared" ca="1" si="72"/>
        <v>48.5</v>
      </c>
      <c r="AI53" s="76">
        <f t="shared" ca="1" si="72"/>
        <v>45.5</v>
      </c>
      <c r="AJ53" s="76">
        <f t="shared" ca="1" si="72"/>
        <v>29</v>
      </c>
      <c r="AK53" s="76">
        <f t="shared" ca="1" si="72"/>
        <v>23</v>
      </c>
      <c r="AL53" s="76">
        <f t="shared" ca="1" si="72"/>
        <v>100.5</v>
      </c>
      <c r="AM53" s="76">
        <f t="shared" ca="1" si="72"/>
        <v>100.5</v>
      </c>
      <c r="AN53" s="76">
        <f t="shared" ca="1" si="72"/>
        <v>44</v>
      </c>
      <c r="AO53" s="76">
        <f t="shared" ca="1" si="72"/>
        <v>47</v>
      </c>
      <c r="AP53" s="76">
        <f t="shared" ca="1" si="72"/>
        <v>45</v>
      </c>
      <c r="AQ53" s="76">
        <f t="shared" ca="1" si="72"/>
        <v>49</v>
      </c>
      <c r="AR53" s="76">
        <f t="shared" ca="1" si="72"/>
        <v>48.5</v>
      </c>
      <c r="BM53" s="73">
        <f t="shared" ca="1" si="42"/>
        <v>9775.4961918021345</v>
      </c>
      <c r="BN53" s="73">
        <f t="shared" ca="1" si="43"/>
        <v>38.828440874999998</v>
      </c>
      <c r="BO53" s="73">
        <f t="shared" ca="1" si="44"/>
        <v>43.216309624999994</v>
      </c>
      <c r="BP53" s="73">
        <f t="shared" ca="1" si="45"/>
        <v>42.180478375</v>
      </c>
      <c r="BQ53" s="73">
        <f t="shared" ca="1" si="46"/>
        <v>39.312185015624998</v>
      </c>
      <c r="BR53" s="73">
        <f t="shared" ca="1" si="47"/>
        <v>20.959094625000002</v>
      </c>
      <c r="BS53" s="73">
        <f t="shared" ca="1" si="48"/>
        <v>17.548520875000001</v>
      </c>
      <c r="BT53" s="73">
        <f t="shared" ca="1" si="49"/>
        <v>92.260837750000007</v>
      </c>
      <c r="BU53" s="73">
        <f t="shared" ca="1" si="50"/>
        <v>90.246296125000001</v>
      </c>
      <c r="BV53" s="73">
        <f t="shared" ca="1" si="51"/>
        <v>36.461422999999996</v>
      </c>
      <c r="BW53" s="73">
        <f t="shared" ca="1" si="52"/>
        <v>41.733684125000003</v>
      </c>
      <c r="BX53" s="73">
        <f t="shared" ca="1" si="53"/>
        <v>38.730597875000001</v>
      </c>
      <c r="BY53" s="73">
        <f t="shared" ca="1" si="54"/>
        <v>43.126879750000001</v>
      </c>
      <c r="BZ53" s="73">
        <f t="shared" ca="1" si="55"/>
        <v>42.049912124999999</v>
      </c>
      <c r="CD53" s="73">
        <f t="shared" ca="1" si="56"/>
        <v>10706.201554494093</v>
      </c>
      <c r="CE53" s="73">
        <f t="shared" ca="1" si="57"/>
        <v>40.116375500000004</v>
      </c>
      <c r="CF53" s="73">
        <f t="shared" ca="1" si="58"/>
        <v>44.295766499999999</v>
      </c>
      <c r="CG53" s="73">
        <f t="shared" ca="1" si="59"/>
        <v>43.359051500000007</v>
      </c>
      <c r="CH53" s="73">
        <f t="shared" ca="1" si="60"/>
        <v>40.580254687500002</v>
      </c>
      <c r="CI53" s="73">
        <f t="shared" ca="1" si="61"/>
        <v>22.267150000000001</v>
      </c>
      <c r="CJ53" s="73">
        <f t="shared" ca="1" si="62"/>
        <v>18.535570999999997</v>
      </c>
      <c r="CK53" s="73">
        <f t="shared" ca="1" si="63"/>
        <v>95.3772965</v>
      </c>
      <c r="CL53" s="73">
        <f t="shared" ca="1" si="64"/>
        <v>93.881482000000005</v>
      </c>
      <c r="CM53" s="73">
        <f t="shared" ca="1" si="65"/>
        <v>37.936063000000004</v>
      </c>
      <c r="CN53" s="73">
        <f t="shared" ca="1" si="66"/>
        <v>42.734347499999998</v>
      </c>
      <c r="CO53" s="73">
        <f t="shared" ca="1" si="67"/>
        <v>40.015149999999998</v>
      </c>
      <c r="CP53" s="73">
        <f t="shared" ca="1" si="68"/>
        <v>44.217748499999999</v>
      </c>
      <c r="CQ53" s="73">
        <f t="shared" ca="1" si="69"/>
        <v>43.247774999999997</v>
      </c>
    </row>
    <row r="54" spans="27:95" x14ac:dyDescent="0.2">
      <c r="AA54" s="72"/>
      <c r="AD54">
        <v>54</v>
      </c>
      <c r="AE54" s="75">
        <f ca="1">POWER(10,FLOOR(LOG(AE51+10),1))</f>
        <v>10</v>
      </c>
      <c r="AF54" s="76">
        <f t="shared" ref="AF54:AR54" ca="1" si="73">FLOOR(AF51-0.25,0.5)</f>
        <v>22</v>
      </c>
      <c r="AG54" s="76">
        <f t="shared" ca="1" si="73"/>
        <v>27</v>
      </c>
      <c r="AH54" s="76">
        <f t="shared" ca="1" si="73"/>
        <v>24.5</v>
      </c>
      <c r="AI54" s="76">
        <f t="shared" ca="1" si="73"/>
        <v>22.5</v>
      </c>
      <c r="AJ54" s="76">
        <f t="shared" ca="1" si="73"/>
        <v>4.5</v>
      </c>
      <c r="AK54" s="76">
        <f t="shared" ca="1" si="73"/>
        <v>5</v>
      </c>
      <c r="AL54" s="76">
        <f t="shared" ca="1" si="73"/>
        <v>-0.5</v>
      </c>
      <c r="AM54" s="76">
        <f t="shared" ca="1" si="73"/>
        <v>-0.5</v>
      </c>
      <c r="AN54" s="76">
        <f t="shared" ca="1" si="73"/>
        <v>17.5</v>
      </c>
      <c r="AO54" s="76">
        <f t="shared" ca="1" si="73"/>
        <v>25.5</v>
      </c>
      <c r="AP54" s="76">
        <f t="shared" ca="1" si="73"/>
        <v>22</v>
      </c>
      <c r="AQ54" s="76">
        <f t="shared" ca="1" si="73"/>
        <v>26.5</v>
      </c>
      <c r="AR54" s="76">
        <f t="shared" ca="1" si="73"/>
        <v>24</v>
      </c>
      <c r="BM54" s="73">
        <f t="shared" ca="1" si="42"/>
        <v>10771.789441000001</v>
      </c>
      <c r="BN54" s="73">
        <f t="shared" ca="1" si="43"/>
        <v>39.204453999999998</v>
      </c>
      <c r="BO54" s="73">
        <f t="shared" ca="1" si="44"/>
        <v>43.617216999999997</v>
      </c>
      <c r="BP54" s="73">
        <f t="shared" ca="1" si="45"/>
        <v>42.608415999999998</v>
      </c>
      <c r="BQ54" s="73">
        <f t="shared" ca="1" si="46"/>
        <v>39.6929993125</v>
      </c>
      <c r="BR54" s="73">
        <f t="shared" ca="1" si="47"/>
        <v>21.408356000000001</v>
      </c>
      <c r="BS54" s="73">
        <f t="shared" ca="1" si="48"/>
        <v>17.867735</v>
      </c>
      <c r="BT54" s="73">
        <f t="shared" ca="1" si="49"/>
        <v>94.240159000000006</v>
      </c>
      <c r="BU54" s="73">
        <f t="shared" ca="1" si="50"/>
        <v>92.289535999999998</v>
      </c>
      <c r="BV54" s="73">
        <f t="shared" ca="1" si="51"/>
        <v>36.971052999999998</v>
      </c>
      <c r="BW54" s="73">
        <f t="shared" ca="1" si="52"/>
        <v>42.075904000000001</v>
      </c>
      <c r="BX54" s="73">
        <f t="shared" ca="1" si="53"/>
        <v>39.110714999999999</v>
      </c>
      <c r="BY54" s="73">
        <f t="shared" ca="1" si="54"/>
        <v>43.53201</v>
      </c>
      <c r="BZ54" s="73">
        <f t="shared" ca="1" si="55"/>
        <v>42.484164</v>
      </c>
      <c r="CD54" s="73">
        <f t="shared" ca="1" si="56"/>
        <v>11868.613036575805</v>
      </c>
      <c r="CE54" s="73">
        <f t="shared" ca="1" si="57"/>
        <v>40.471428875000001</v>
      </c>
      <c r="CF54" s="73">
        <f t="shared" ca="1" si="58"/>
        <v>44.670921874999998</v>
      </c>
      <c r="CG54" s="73">
        <f t="shared" ca="1" si="59"/>
        <v>43.758250625000002</v>
      </c>
      <c r="CH54" s="73">
        <f t="shared" ca="1" si="60"/>
        <v>40.939323546875002</v>
      </c>
      <c r="CI54" s="73">
        <f t="shared" ca="1" si="61"/>
        <v>22.70099725</v>
      </c>
      <c r="CJ54" s="73">
        <f t="shared" ca="1" si="62"/>
        <v>18.829026499999998</v>
      </c>
      <c r="CK54" s="73">
        <f t="shared" ca="1" si="63"/>
        <v>96.365488624999998</v>
      </c>
      <c r="CL54" s="73">
        <f t="shared" ca="1" si="64"/>
        <v>95.050642249999996</v>
      </c>
      <c r="CM54" s="73">
        <f t="shared" ca="1" si="65"/>
        <v>38.409233</v>
      </c>
      <c r="CN54" s="73">
        <f t="shared" ca="1" si="66"/>
        <v>43.054488124999999</v>
      </c>
      <c r="CO54" s="73">
        <f t="shared" ca="1" si="67"/>
        <v>40.369771</v>
      </c>
      <c r="CP54" s="73">
        <f t="shared" ca="1" si="68"/>
        <v>44.594301625</v>
      </c>
      <c r="CQ54" s="73">
        <f t="shared" ca="1" si="69"/>
        <v>43.650088499999995</v>
      </c>
    </row>
    <row r="55" spans="27:95" x14ac:dyDescent="0.2">
      <c r="AA55" s="72"/>
      <c r="AD55">
        <v>55</v>
      </c>
      <c r="BM55" s="73">
        <f t="shared" ca="1" si="42"/>
        <v>11834.571828289725</v>
      </c>
      <c r="BN55" s="73">
        <f t="shared" ca="1" si="43"/>
        <v>39.533009249999999</v>
      </c>
      <c r="BO55" s="73">
        <f t="shared" ca="1" si="44"/>
        <v>43.977908749999997</v>
      </c>
      <c r="BP55" s="73">
        <f t="shared" ca="1" si="45"/>
        <v>42.994177000000001</v>
      </c>
      <c r="BQ55" s="73">
        <f t="shared" ca="1" si="46"/>
        <v>40.027138453124998</v>
      </c>
      <c r="BR55" s="73">
        <f t="shared" ca="1" si="47"/>
        <v>21.867160500000001</v>
      </c>
      <c r="BS55" s="73">
        <f t="shared" ca="1" si="48"/>
        <v>18.17323575</v>
      </c>
      <c r="BT55" s="73">
        <f t="shared" ca="1" si="49"/>
        <v>94.934945249999998</v>
      </c>
      <c r="BU55" s="73">
        <f t="shared" ca="1" si="50"/>
        <v>93.172993125000005</v>
      </c>
      <c r="BV55" s="73">
        <f t="shared" ca="1" si="51"/>
        <v>37.447463749999997</v>
      </c>
      <c r="BW55" s="73">
        <f t="shared" ca="1" si="52"/>
        <v>42.383456625000001</v>
      </c>
      <c r="BX55" s="73">
        <f t="shared" ca="1" si="53"/>
        <v>39.444413875000002</v>
      </c>
      <c r="BY55" s="73">
        <f t="shared" ca="1" si="54"/>
        <v>43.892834999999998</v>
      </c>
      <c r="BZ55" s="73">
        <f t="shared" ca="1" si="55"/>
        <v>42.871884000000001</v>
      </c>
      <c r="CD55" s="73">
        <f t="shared" ca="1" si="56"/>
        <v>13157.2317871082</v>
      </c>
      <c r="CE55" s="73">
        <f t="shared" ca="1" si="57"/>
        <v>40.826482249999998</v>
      </c>
      <c r="CF55" s="73">
        <f t="shared" ca="1" si="58"/>
        <v>45.046077249999996</v>
      </c>
      <c r="CG55" s="73">
        <f t="shared" ca="1" si="59"/>
        <v>44.157449750000005</v>
      </c>
      <c r="CH55" s="73">
        <f t="shared" ca="1" si="60"/>
        <v>41.298392406250002</v>
      </c>
      <c r="CI55" s="73">
        <f t="shared" ca="1" si="61"/>
        <v>23.1348445</v>
      </c>
      <c r="CJ55" s="73">
        <f t="shared" ca="1" si="62"/>
        <v>19.122481999999998</v>
      </c>
      <c r="CK55" s="73">
        <f t="shared" ca="1" si="63"/>
        <v>97.353680749999995</v>
      </c>
      <c r="CL55" s="73">
        <f t="shared" ca="1" si="64"/>
        <v>96.2198025</v>
      </c>
      <c r="CM55" s="73">
        <f t="shared" ca="1" si="65"/>
        <v>38.882403000000004</v>
      </c>
      <c r="CN55" s="73">
        <f t="shared" ca="1" si="66"/>
        <v>43.374628749999999</v>
      </c>
      <c r="CO55" s="73">
        <f t="shared" ca="1" si="67"/>
        <v>40.724391999999995</v>
      </c>
      <c r="CP55" s="73">
        <f t="shared" ca="1" si="68"/>
        <v>44.970854750000001</v>
      </c>
      <c r="CQ55" s="73">
        <f t="shared" ca="1" si="69"/>
        <v>44.052402000000001</v>
      </c>
    </row>
    <row r="56" spans="27:95" x14ac:dyDescent="0.2">
      <c r="AA56" s="72"/>
      <c r="AD56">
        <v>56</v>
      </c>
      <c r="AE56" s="67">
        <f ca="1">CEILING(AE50*110%/100,1)*100</f>
        <v>42200</v>
      </c>
      <c r="BM56" s="73">
        <f t="shared" ca="1" si="42"/>
        <v>12945.497911894206</v>
      </c>
      <c r="BN56" s="73">
        <f t="shared" ca="1" si="43"/>
        <v>39.869881249999999</v>
      </c>
      <c r="BO56" s="73">
        <f t="shared" ca="1" si="44"/>
        <v>44.015179250000003</v>
      </c>
      <c r="BP56" s="73">
        <f t="shared" ca="1" si="45"/>
        <v>43.082948000000002</v>
      </c>
      <c r="BQ56" s="73">
        <f t="shared" ca="1" si="46"/>
        <v>40.329779046874997</v>
      </c>
      <c r="BR56" s="73">
        <f t="shared" ca="1" si="47"/>
        <v>22.05425</v>
      </c>
      <c r="BS56" s="73">
        <f t="shared" ca="1" si="48"/>
        <v>18.2967595</v>
      </c>
      <c r="BT56" s="73">
        <f t="shared" ca="1" si="49"/>
        <v>94.816343875000001</v>
      </c>
      <c r="BU56" s="73">
        <f t="shared" ca="1" si="50"/>
        <v>93.280292875000001</v>
      </c>
      <c r="BV56" s="73">
        <f t="shared" ca="1" si="51"/>
        <v>37.634498125</v>
      </c>
      <c r="BW56" s="73">
        <f t="shared" ca="1" si="52"/>
        <v>42.471653125000003</v>
      </c>
      <c r="BX56" s="73">
        <f t="shared" ca="1" si="53"/>
        <v>39.741230250000001</v>
      </c>
      <c r="BY56" s="73">
        <f t="shared" ca="1" si="54"/>
        <v>43.925540250000005</v>
      </c>
      <c r="BZ56" s="73">
        <f t="shared" ca="1" si="55"/>
        <v>42.955979374999998</v>
      </c>
      <c r="CD56" s="73">
        <f t="shared" ca="1" si="56"/>
        <v>14585.760591082082</v>
      </c>
      <c r="CE56" s="73">
        <f t="shared" ca="1" si="57"/>
        <v>41.181535625000002</v>
      </c>
      <c r="CF56" s="73">
        <f t="shared" ca="1" si="58"/>
        <v>45.421232625000002</v>
      </c>
      <c r="CG56" s="73">
        <f t="shared" ca="1" si="59"/>
        <v>44.556648875</v>
      </c>
      <c r="CH56" s="73">
        <f t="shared" ca="1" si="60"/>
        <v>41.657461265625003</v>
      </c>
      <c r="CI56" s="73">
        <f t="shared" ca="1" si="61"/>
        <v>23.568691749999999</v>
      </c>
      <c r="CJ56" s="73">
        <f t="shared" ca="1" si="62"/>
        <v>19.415937499999998</v>
      </c>
      <c r="CK56" s="73">
        <f t="shared" ca="1" si="63"/>
        <v>98.341872875000007</v>
      </c>
      <c r="CL56" s="73">
        <f t="shared" ca="1" si="64"/>
        <v>97.38896274999999</v>
      </c>
      <c r="CM56" s="73">
        <f t="shared" ca="1" si="65"/>
        <v>39.355573</v>
      </c>
      <c r="CN56" s="73">
        <f t="shared" ca="1" si="66"/>
        <v>43.694769375</v>
      </c>
      <c r="CO56" s="73">
        <f t="shared" ca="1" si="67"/>
        <v>41.079012999999996</v>
      </c>
      <c r="CP56" s="73">
        <f t="shared" ca="1" si="68"/>
        <v>45.347407875000002</v>
      </c>
      <c r="CQ56" s="73">
        <f t="shared" ca="1" si="69"/>
        <v>44.454715499999999</v>
      </c>
    </row>
    <row r="57" spans="27:95" x14ac:dyDescent="0.2">
      <c r="AA57" s="72"/>
      <c r="AD57">
        <v>57</v>
      </c>
      <c r="AE57" s="67">
        <v>0</v>
      </c>
      <c r="BM57" s="73">
        <f t="shared" ca="1" si="42"/>
        <v>14288.926801269279</v>
      </c>
      <c r="BN57" s="73">
        <f t="shared" ca="1" si="43"/>
        <v>40.256735500000005</v>
      </c>
      <c r="BO57" s="73">
        <f t="shared" ca="1" si="44"/>
        <v>44.416916499999999</v>
      </c>
      <c r="BP57" s="73">
        <f t="shared" ca="1" si="45"/>
        <v>43.510170000000002</v>
      </c>
      <c r="BQ57" s="73">
        <f t="shared" ca="1" si="46"/>
        <v>40.720086468749997</v>
      </c>
      <c r="BR57" s="73">
        <f t="shared" ca="1" si="47"/>
        <v>22.514479999999999</v>
      </c>
      <c r="BS57" s="73">
        <f t="shared" ca="1" si="48"/>
        <v>18.618683000000001</v>
      </c>
      <c r="BT57" s="73">
        <f t="shared" ca="1" si="49"/>
        <v>96.156120250000001</v>
      </c>
      <c r="BU57" s="73">
        <f t="shared" ca="1" si="50"/>
        <v>94.78108524999999</v>
      </c>
      <c r="BV57" s="73">
        <f t="shared" ca="1" si="51"/>
        <v>38.145428750000001</v>
      </c>
      <c r="BW57" s="73">
        <f t="shared" ca="1" si="52"/>
        <v>42.811868750000002</v>
      </c>
      <c r="BX57" s="73">
        <f t="shared" ca="1" si="53"/>
        <v>40.129035500000001</v>
      </c>
      <c r="BY57" s="73">
        <f t="shared" ca="1" si="54"/>
        <v>44.330442500000004</v>
      </c>
      <c r="BZ57" s="73">
        <f t="shared" ca="1" si="55"/>
        <v>43.388430249999999</v>
      </c>
      <c r="CD57" s="73">
        <f t="shared" ca="1" si="56"/>
        <v>17952.375905507401</v>
      </c>
      <c r="CE57" s="73">
        <f t="shared" ca="1" si="57"/>
        <v>41.936668249999997</v>
      </c>
      <c r="CF57" s="73">
        <f t="shared" ca="1" si="58"/>
        <v>46.145929000000002</v>
      </c>
      <c r="CG57" s="73">
        <f t="shared" ca="1" si="59"/>
        <v>45.324930125000002</v>
      </c>
      <c r="CH57" s="73">
        <f t="shared" ca="1" si="60"/>
        <v>42.411513414062505</v>
      </c>
      <c r="CI57" s="73">
        <f t="shared" ca="1" si="61"/>
        <v>24.537601625000001</v>
      </c>
      <c r="CJ57" s="73">
        <f t="shared" ca="1" si="62"/>
        <v>20.053590124999999</v>
      </c>
      <c r="CK57" s="73">
        <f t="shared" ca="1" si="63"/>
        <v>99.410852750000004</v>
      </c>
      <c r="CL57" s="73">
        <f t="shared" ca="1" si="64"/>
        <v>98.734792749999997</v>
      </c>
      <c r="CM57" s="73">
        <f t="shared" ca="1" si="65"/>
        <v>40.307077500000005</v>
      </c>
      <c r="CN57" s="73">
        <f t="shared" ca="1" si="66"/>
        <v>44.338678625</v>
      </c>
      <c r="CO57" s="73">
        <f t="shared" ca="1" si="67"/>
        <v>41.836789124999996</v>
      </c>
      <c r="CP57" s="73">
        <f t="shared" ca="1" si="68"/>
        <v>46.064675000000001</v>
      </c>
      <c r="CQ57" s="73">
        <f t="shared" ca="1" si="69"/>
        <v>45.219571875</v>
      </c>
    </row>
    <row r="58" spans="27:95" x14ac:dyDescent="0.2">
      <c r="AA58" s="72"/>
      <c r="AD58">
        <v>58</v>
      </c>
      <c r="BM58" s="73">
        <f t="shared" ca="1" si="42"/>
        <v>15771.771045163032</v>
      </c>
      <c r="BN58" s="73">
        <f t="shared" ca="1" si="43"/>
        <v>40.643589750000004</v>
      </c>
      <c r="BO58" s="73">
        <f t="shared" ca="1" si="44"/>
        <v>44.818653749999996</v>
      </c>
      <c r="BP58" s="73">
        <f t="shared" ca="1" si="45"/>
        <v>43.937392000000003</v>
      </c>
      <c r="BQ58" s="73">
        <f t="shared" ca="1" si="46"/>
        <v>41.110393890624998</v>
      </c>
      <c r="BR58" s="73">
        <f t="shared" ca="1" si="47"/>
        <v>22.974710000000002</v>
      </c>
      <c r="BS58" s="73">
        <f t="shared" ca="1" si="48"/>
        <v>18.940606500000001</v>
      </c>
      <c r="BT58" s="73">
        <f t="shared" ca="1" si="49"/>
        <v>97.495896625</v>
      </c>
      <c r="BU58" s="73">
        <f t="shared" ca="1" si="50"/>
        <v>96.281877624999993</v>
      </c>
      <c r="BV58" s="73">
        <f t="shared" ca="1" si="51"/>
        <v>38.656359375000001</v>
      </c>
      <c r="BW58" s="73">
        <f t="shared" ca="1" si="52"/>
        <v>43.152084375000001</v>
      </c>
      <c r="BX58" s="73">
        <f t="shared" ca="1" si="53"/>
        <v>40.51684075</v>
      </c>
      <c r="BY58" s="73">
        <f t="shared" ca="1" si="54"/>
        <v>44.735344750000003</v>
      </c>
      <c r="BZ58" s="73">
        <f t="shared" ca="1" si="55"/>
        <v>43.820881125</v>
      </c>
      <c r="CD58" s="73">
        <f t="shared" ca="1" si="56"/>
        <v>19931.970269274359</v>
      </c>
      <c r="CE58" s="73">
        <f t="shared" ca="1" si="57"/>
        <v>42.336747500000001</v>
      </c>
      <c r="CF58" s="73">
        <f t="shared" ca="1" si="58"/>
        <v>46.495469999999997</v>
      </c>
      <c r="CG58" s="73">
        <f t="shared" ca="1" si="59"/>
        <v>45.69401225</v>
      </c>
      <c r="CH58" s="73">
        <f t="shared" ca="1" si="60"/>
        <v>42.806496703125006</v>
      </c>
      <c r="CI58" s="73">
        <f t="shared" ca="1" si="61"/>
        <v>25.072664249999999</v>
      </c>
      <c r="CJ58" s="73">
        <f t="shared" ca="1" si="62"/>
        <v>20.39778725</v>
      </c>
      <c r="CK58" s="73">
        <f t="shared" ca="1" si="63"/>
        <v>99.491640500000003</v>
      </c>
      <c r="CL58" s="73">
        <f t="shared" ca="1" si="64"/>
        <v>98.911462499999999</v>
      </c>
      <c r="CM58" s="73">
        <f t="shared" ca="1" si="65"/>
        <v>40.785412000000001</v>
      </c>
      <c r="CN58" s="73">
        <f t="shared" ca="1" si="66"/>
        <v>44.66244725</v>
      </c>
      <c r="CO58" s="73">
        <f t="shared" ca="1" si="67"/>
        <v>42.239944250000001</v>
      </c>
      <c r="CP58" s="73">
        <f t="shared" ca="1" si="68"/>
        <v>46.405389</v>
      </c>
      <c r="CQ58" s="73">
        <f t="shared" ca="1" si="69"/>
        <v>45.582114749999995</v>
      </c>
    </row>
    <row r="59" spans="27:95" x14ac:dyDescent="0.2">
      <c r="AA59" s="72"/>
      <c r="AD59">
        <v>59</v>
      </c>
      <c r="BM59" s="73">
        <f t="shared" ca="1" si="42"/>
        <v>17408.498577999999</v>
      </c>
      <c r="BN59" s="73">
        <f t="shared" ca="1" si="43"/>
        <v>41.030444000000003</v>
      </c>
      <c r="BO59" s="73">
        <f t="shared" ca="1" si="44"/>
        <v>45.220390999999999</v>
      </c>
      <c r="BP59" s="73">
        <f t="shared" ca="1" si="45"/>
        <v>44.364614000000003</v>
      </c>
      <c r="BQ59" s="73">
        <f t="shared" ca="1" si="46"/>
        <v>41.500701312499999</v>
      </c>
      <c r="BR59" s="73">
        <f t="shared" ca="1" si="47"/>
        <v>23.434940000000001</v>
      </c>
      <c r="BS59" s="73">
        <f t="shared" ca="1" si="48"/>
        <v>19.262530000000002</v>
      </c>
      <c r="BT59" s="73">
        <f t="shared" ca="1" si="49"/>
        <v>98.835673</v>
      </c>
      <c r="BU59" s="73">
        <f t="shared" ca="1" si="50"/>
        <v>97.782669999999996</v>
      </c>
      <c r="BV59" s="73">
        <f t="shared" ca="1" si="51"/>
        <v>39.167290000000001</v>
      </c>
      <c r="BW59" s="73">
        <f t="shared" ca="1" si="52"/>
        <v>43.4923</v>
      </c>
      <c r="BX59" s="73">
        <f t="shared" ca="1" si="53"/>
        <v>40.904646</v>
      </c>
      <c r="BY59" s="73">
        <f t="shared" ca="1" si="54"/>
        <v>45.140247000000002</v>
      </c>
      <c r="BZ59" s="73">
        <f t="shared" ca="1" si="55"/>
        <v>44.253332</v>
      </c>
      <c r="CD59" s="73">
        <f t="shared" ca="1" si="56"/>
        <v>22129.852945724015</v>
      </c>
      <c r="CE59" s="73">
        <f t="shared" ca="1" si="57"/>
        <v>42.736826749999999</v>
      </c>
      <c r="CF59" s="73">
        <f t="shared" ca="1" si="58"/>
        <v>46.845011</v>
      </c>
      <c r="CG59" s="73">
        <f t="shared" ca="1" si="59"/>
        <v>46.063094374999999</v>
      </c>
      <c r="CH59" s="73">
        <f t="shared" ca="1" si="60"/>
        <v>43.201479992187501</v>
      </c>
      <c r="CI59" s="73">
        <f t="shared" ca="1" si="61"/>
        <v>25.607726874999997</v>
      </c>
      <c r="CJ59" s="73">
        <f t="shared" ca="1" si="62"/>
        <v>20.741984374999998</v>
      </c>
      <c r="CK59" s="73">
        <f t="shared" ca="1" si="63"/>
        <v>99.572428250000002</v>
      </c>
      <c r="CL59" s="73">
        <f t="shared" ca="1" si="64"/>
        <v>99.088132250000001</v>
      </c>
      <c r="CM59" s="73">
        <f t="shared" ca="1" si="65"/>
        <v>41.263746500000003</v>
      </c>
      <c r="CN59" s="73">
        <f t="shared" ca="1" si="66"/>
        <v>44.986215874999999</v>
      </c>
      <c r="CO59" s="73">
        <f t="shared" ca="1" si="67"/>
        <v>42.643099374999998</v>
      </c>
      <c r="CP59" s="73">
        <f t="shared" ca="1" si="68"/>
        <v>46.746102999999998</v>
      </c>
      <c r="CQ59" s="73">
        <f t="shared" ca="1" si="69"/>
        <v>45.944657624999998</v>
      </c>
    </row>
    <row r="60" spans="27:95" x14ac:dyDescent="0.2">
      <c r="AA60" s="72"/>
      <c r="AD60">
        <v>60</v>
      </c>
      <c r="BM60" s="73">
        <f t="shared" ca="1" si="42"/>
        <v>19212.005877345509</v>
      </c>
      <c r="BN60" s="73">
        <f t="shared" ca="1" si="43"/>
        <v>41.436115000000001</v>
      </c>
      <c r="BO60" s="73">
        <f t="shared" ca="1" si="44"/>
        <v>45.584179624999997</v>
      </c>
      <c r="BP60" s="73">
        <f t="shared" ca="1" si="45"/>
        <v>44.749740500000001</v>
      </c>
      <c r="BQ60" s="73">
        <f t="shared" ca="1" si="46"/>
        <v>41.902470632812502</v>
      </c>
      <c r="BR60" s="73">
        <f t="shared" ca="1" si="47"/>
        <v>23.964383874999999</v>
      </c>
      <c r="BS60" s="73">
        <f t="shared" ca="1" si="48"/>
        <v>19.608692375</v>
      </c>
      <c r="BT60" s="73">
        <f t="shared" ca="1" si="49"/>
        <v>98.978313999999997</v>
      </c>
      <c r="BU60" s="73">
        <f t="shared" ca="1" si="50"/>
        <v>98.056214249999996</v>
      </c>
      <c r="BV60" s="73">
        <f t="shared" ca="1" si="51"/>
        <v>39.659580125000005</v>
      </c>
      <c r="BW60" s="73">
        <f t="shared" ca="1" si="52"/>
        <v>43.832487874999998</v>
      </c>
      <c r="BX60" s="73">
        <f t="shared" ca="1" si="53"/>
        <v>41.314533374999996</v>
      </c>
      <c r="BY60" s="73">
        <f t="shared" ca="1" si="54"/>
        <v>45.497769375000004</v>
      </c>
      <c r="BZ60" s="73">
        <f t="shared" ca="1" si="55"/>
        <v>44.634404125000003</v>
      </c>
      <c r="CD60" s="73">
        <f t="shared" ca="1" si="56"/>
        <v>24570.09441531737</v>
      </c>
      <c r="CE60" s="73">
        <f t="shared" ca="1" si="57"/>
        <v>43.136905999999996</v>
      </c>
      <c r="CF60" s="73">
        <f t="shared" ca="1" si="58"/>
        <v>47.194552000000002</v>
      </c>
      <c r="CG60" s="73">
        <f t="shared" ca="1" si="59"/>
        <v>46.432176499999997</v>
      </c>
      <c r="CH60" s="73">
        <f t="shared" ca="1" si="60"/>
        <v>43.596463281250003</v>
      </c>
      <c r="CI60" s="73">
        <f t="shared" ca="1" si="61"/>
        <v>26.142789499999999</v>
      </c>
      <c r="CJ60" s="73">
        <f t="shared" ca="1" si="62"/>
        <v>21.086181499999999</v>
      </c>
      <c r="CK60" s="73">
        <f t="shared" ca="1" si="63"/>
        <v>99.653216</v>
      </c>
      <c r="CL60" s="73">
        <f t="shared" ca="1" si="64"/>
        <v>99.264802000000003</v>
      </c>
      <c r="CM60" s="73">
        <f t="shared" ca="1" si="65"/>
        <v>41.742080999999999</v>
      </c>
      <c r="CN60" s="73">
        <f t="shared" ca="1" si="66"/>
        <v>45.309984499999999</v>
      </c>
      <c r="CO60" s="73">
        <f t="shared" ca="1" si="67"/>
        <v>43.046254500000003</v>
      </c>
      <c r="CP60" s="73">
        <f t="shared" ca="1" si="68"/>
        <v>47.086816999999996</v>
      </c>
      <c r="CQ60" s="73">
        <f t="shared" ca="1" si="69"/>
        <v>46.307200499999993</v>
      </c>
    </row>
    <row r="61" spans="27:95" x14ac:dyDescent="0.2">
      <c r="AA61" s="72"/>
      <c r="AD61">
        <v>61</v>
      </c>
      <c r="BM61" s="73">
        <f t="shared" ca="1" si="42"/>
        <v>21202.355170227598</v>
      </c>
      <c r="BN61" s="73">
        <f t="shared" ca="1" si="43"/>
        <v>41.841785999999999</v>
      </c>
      <c r="BO61" s="73">
        <f t="shared" ca="1" si="44"/>
        <v>45.947968250000002</v>
      </c>
      <c r="BP61" s="73">
        <f t="shared" ca="1" si="45"/>
        <v>45.134867</v>
      </c>
      <c r="BQ61" s="73">
        <f t="shared" ca="1" si="46"/>
        <v>42.304239953124998</v>
      </c>
      <c r="BR61" s="73">
        <f t="shared" ca="1" si="47"/>
        <v>24.493827750000001</v>
      </c>
      <c r="BS61" s="73">
        <f t="shared" ca="1" si="48"/>
        <v>19.954854750000003</v>
      </c>
      <c r="BT61" s="73">
        <f t="shared" ca="1" si="49"/>
        <v>99.120954999999995</v>
      </c>
      <c r="BU61" s="73">
        <f t="shared" ca="1" si="50"/>
        <v>98.329758499999997</v>
      </c>
      <c r="BV61" s="73">
        <f t="shared" ca="1" si="51"/>
        <v>40.151870250000002</v>
      </c>
      <c r="BW61" s="73">
        <f t="shared" ca="1" si="52"/>
        <v>44.172675749999996</v>
      </c>
      <c r="BX61" s="73">
        <f t="shared" ca="1" si="53"/>
        <v>41.72442075</v>
      </c>
      <c r="BY61" s="73">
        <f t="shared" ca="1" si="54"/>
        <v>45.855291749999999</v>
      </c>
      <c r="BZ61" s="73">
        <f t="shared" ca="1" si="55"/>
        <v>45.015476249999999</v>
      </c>
      <c r="CD61" s="73">
        <f t="shared" ca="1" si="56"/>
        <v>27279.419391454034</v>
      </c>
      <c r="CE61" s="73">
        <f t="shared" ca="1" si="57"/>
        <v>43.536985250000001</v>
      </c>
      <c r="CF61" s="73">
        <f t="shared" ca="1" si="58"/>
        <v>47.544093000000004</v>
      </c>
      <c r="CG61" s="73">
        <f t="shared" ca="1" si="59"/>
        <v>46.801258625000003</v>
      </c>
      <c r="CH61" s="73">
        <f t="shared" ca="1" si="60"/>
        <v>43.991446570312505</v>
      </c>
      <c r="CI61" s="73">
        <f t="shared" ca="1" si="61"/>
        <v>26.677852125000001</v>
      </c>
      <c r="CJ61" s="73">
        <f t="shared" ca="1" si="62"/>
        <v>21.430378624999999</v>
      </c>
      <c r="CK61" s="73">
        <f t="shared" ca="1" si="63"/>
        <v>99.734003749999999</v>
      </c>
      <c r="CL61" s="73">
        <f t="shared" ca="1" si="64"/>
        <v>99.441471749999991</v>
      </c>
      <c r="CM61" s="73">
        <f t="shared" ca="1" si="65"/>
        <v>42.220415500000001</v>
      </c>
      <c r="CN61" s="73">
        <f t="shared" ca="1" si="66"/>
        <v>45.633753124999998</v>
      </c>
      <c r="CO61" s="73">
        <f t="shared" ca="1" si="67"/>
        <v>43.449409625000001</v>
      </c>
      <c r="CP61" s="73">
        <f t="shared" ca="1" si="68"/>
        <v>47.427531000000002</v>
      </c>
      <c r="CQ61" s="73">
        <f t="shared" ca="1" si="69"/>
        <v>46.669743374999996</v>
      </c>
    </row>
    <row r="62" spans="27:95" x14ac:dyDescent="0.2">
      <c r="AA62" s="72"/>
      <c r="AD62">
        <v>62</v>
      </c>
      <c r="BM62" s="73">
        <f t="shared" ca="1" si="42"/>
        <v>23398.903146004508</v>
      </c>
      <c r="BN62" s="73">
        <f t="shared" ca="1" si="43"/>
        <v>42.247457000000004</v>
      </c>
      <c r="BO62" s="73">
        <f t="shared" ca="1" si="44"/>
        <v>46.311756875</v>
      </c>
      <c r="BP62" s="73">
        <f t="shared" ca="1" si="45"/>
        <v>45.519993499999998</v>
      </c>
      <c r="BQ62" s="73">
        <f t="shared" ca="1" si="46"/>
        <v>42.706009273437502</v>
      </c>
      <c r="BR62" s="73">
        <f t="shared" ca="1" si="47"/>
        <v>25.023271625</v>
      </c>
      <c r="BS62" s="73">
        <f t="shared" ca="1" si="48"/>
        <v>20.301017125000001</v>
      </c>
      <c r="BT62" s="73">
        <f t="shared" ca="1" si="49"/>
        <v>99.263595999999993</v>
      </c>
      <c r="BU62" s="73">
        <f t="shared" ca="1" si="50"/>
        <v>98.603302749999997</v>
      </c>
      <c r="BV62" s="73">
        <f t="shared" ca="1" si="51"/>
        <v>40.644160374999998</v>
      </c>
      <c r="BW62" s="73">
        <f t="shared" ca="1" si="52"/>
        <v>44.512863625000001</v>
      </c>
      <c r="BX62" s="73">
        <f t="shared" ca="1" si="53"/>
        <v>42.134308125000004</v>
      </c>
      <c r="BY62" s="73">
        <f t="shared" ca="1" si="54"/>
        <v>46.212814125000001</v>
      </c>
      <c r="BZ62" s="73">
        <f t="shared" ca="1" si="55"/>
        <v>45.396548375000002</v>
      </c>
      <c r="CD62" s="73">
        <f t="shared" ca="1" si="56"/>
        <v>30287.499500649545</v>
      </c>
      <c r="CE62" s="73">
        <f t="shared" ca="1" si="57"/>
        <v>43.937064499999998</v>
      </c>
      <c r="CF62" s="73">
        <f t="shared" ca="1" si="58"/>
        <v>47.893634000000006</v>
      </c>
      <c r="CG62" s="73">
        <f t="shared" ca="1" si="59"/>
        <v>47.170340750000001</v>
      </c>
      <c r="CH62" s="73">
        <f t="shared" ca="1" si="60"/>
        <v>44.386429859374999</v>
      </c>
      <c r="CI62" s="73">
        <f t="shared" ca="1" si="61"/>
        <v>27.212914749999999</v>
      </c>
      <c r="CJ62" s="73">
        <f t="shared" ca="1" si="62"/>
        <v>21.774575749999997</v>
      </c>
      <c r="CK62" s="73">
        <f t="shared" ca="1" si="63"/>
        <v>99.814791499999998</v>
      </c>
      <c r="CL62" s="73">
        <f t="shared" ca="1" si="64"/>
        <v>99.618141499999993</v>
      </c>
      <c r="CM62" s="73">
        <f t="shared" ca="1" si="65"/>
        <v>42.698750000000004</v>
      </c>
      <c r="CN62" s="73">
        <f t="shared" ca="1" si="66"/>
        <v>45.957521749999998</v>
      </c>
      <c r="CO62" s="73">
        <f t="shared" ca="1" si="67"/>
        <v>43.852564749999999</v>
      </c>
      <c r="CP62" s="73">
        <f t="shared" ca="1" si="68"/>
        <v>47.768245</v>
      </c>
      <c r="CQ62" s="73">
        <f t="shared" ca="1" si="69"/>
        <v>47.032286249999999</v>
      </c>
    </row>
    <row r="63" spans="27:95" x14ac:dyDescent="0.2">
      <c r="AA63" s="72"/>
      <c r="AD63">
        <v>63</v>
      </c>
      <c r="BM63" s="73">
        <f t="shared" ca="1" si="42"/>
        <v>25823.011832426608</v>
      </c>
      <c r="BN63" s="73">
        <f t="shared" ca="1" si="43"/>
        <v>42.653128000000002</v>
      </c>
      <c r="BO63" s="73">
        <f t="shared" ca="1" si="44"/>
        <v>46.675545499999998</v>
      </c>
      <c r="BP63" s="73">
        <f t="shared" ca="1" si="45"/>
        <v>45.905119999999997</v>
      </c>
      <c r="BQ63" s="73">
        <f t="shared" ca="1" si="46"/>
        <v>43.107778593749998</v>
      </c>
      <c r="BR63" s="73">
        <f t="shared" ca="1" si="47"/>
        <v>25.552715499999998</v>
      </c>
      <c r="BS63" s="73">
        <f t="shared" ca="1" si="48"/>
        <v>20.6471795</v>
      </c>
      <c r="BT63" s="73">
        <f t="shared" ca="1" si="49"/>
        <v>99.406237000000004</v>
      </c>
      <c r="BU63" s="73">
        <f t="shared" ca="1" si="50"/>
        <v>98.876846999999998</v>
      </c>
      <c r="BV63" s="73">
        <f t="shared" ca="1" si="51"/>
        <v>41.136450500000002</v>
      </c>
      <c r="BW63" s="73">
        <f t="shared" ca="1" si="52"/>
        <v>44.853051499999999</v>
      </c>
      <c r="BX63" s="73">
        <f t="shared" ca="1" si="53"/>
        <v>42.544195500000001</v>
      </c>
      <c r="BY63" s="73">
        <f t="shared" ca="1" si="54"/>
        <v>46.570336499999996</v>
      </c>
      <c r="BZ63" s="73">
        <f t="shared" ca="1" si="55"/>
        <v>45.777620499999998</v>
      </c>
      <c r="CD63" s="73">
        <f t="shared" ca="1" si="56"/>
        <v>33627.278236325808</v>
      </c>
      <c r="CE63" s="73">
        <f t="shared" ca="1" si="57"/>
        <v>44.337143750000003</v>
      </c>
      <c r="CF63" s="73">
        <f t="shared" ca="1" si="58"/>
        <v>48.243175000000001</v>
      </c>
      <c r="CG63" s="73">
        <f t="shared" ca="1" si="59"/>
        <v>47.539422875</v>
      </c>
      <c r="CH63" s="73">
        <f t="shared" ca="1" si="60"/>
        <v>44.781413148437501</v>
      </c>
      <c r="CI63" s="73">
        <f t="shared" ca="1" si="61"/>
        <v>27.747977374999998</v>
      </c>
      <c r="CJ63" s="73">
        <f t="shared" ca="1" si="62"/>
        <v>22.118772874999998</v>
      </c>
      <c r="CK63" s="73">
        <f t="shared" ca="1" si="63"/>
        <v>99.895579249999997</v>
      </c>
      <c r="CL63" s="73">
        <f t="shared" ca="1" si="64"/>
        <v>99.794811249999995</v>
      </c>
      <c r="CM63" s="73">
        <f t="shared" ca="1" si="65"/>
        <v>43.177084499999999</v>
      </c>
      <c r="CN63" s="73">
        <f t="shared" ca="1" si="66"/>
        <v>46.281290374999998</v>
      </c>
      <c r="CO63" s="73">
        <f t="shared" ca="1" si="67"/>
        <v>44.255719875000004</v>
      </c>
      <c r="CP63" s="73">
        <f t="shared" ca="1" si="68"/>
        <v>48.108958999999999</v>
      </c>
      <c r="CQ63" s="73">
        <f t="shared" ca="1" si="69"/>
        <v>47.394829124999994</v>
      </c>
    </row>
    <row r="64" spans="27:95" x14ac:dyDescent="0.2">
      <c r="AA64" s="72"/>
      <c r="AD64">
        <v>64</v>
      </c>
      <c r="BM64" s="73">
        <f t="shared" ca="1" si="42"/>
        <v>28498.256347178834</v>
      </c>
      <c r="BN64" s="73">
        <f t="shared" ca="1" si="43"/>
        <v>43.058799</v>
      </c>
      <c r="BO64" s="73">
        <f t="shared" ca="1" si="44"/>
        <v>47.039334124999996</v>
      </c>
      <c r="BP64" s="73">
        <f t="shared" ca="1" si="45"/>
        <v>46.290246500000002</v>
      </c>
      <c r="BQ64" s="73">
        <f t="shared" ca="1" si="46"/>
        <v>43.509547914062502</v>
      </c>
      <c r="BR64" s="73">
        <f t="shared" ca="1" si="47"/>
        <v>26.082159375</v>
      </c>
      <c r="BS64" s="73">
        <f t="shared" ca="1" si="48"/>
        <v>20.993341874999999</v>
      </c>
      <c r="BT64" s="73">
        <f t="shared" ca="1" si="49"/>
        <v>99.548878000000002</v>
      </c>
      <c r="BU64" s="73">
        <f t="shared" ca="1" si="50"/>
        <v>99.150391249999998</v>
      </c>
      <c r="BV64" s="73">
        <f t="shared" ca="1" si="51"/>
        <v>41.628740625000006</v>
      </c>
      <c r="BW64" s="73">
        <f t="shared" ca="1" si="52"/>
        <v>45.193239374999997</v>
      </c>
      <c r="BX64" s="73">
        <f t="shared" ca="1" si="53"/>
        <v>42.954082874999997</v>
      </c>
      <c r="BY64" s="73">
        <f t="shared" ca="1" si="54"/>
        <v>46.927858874999998</v>
      </c>
      <c r="BZ64" s="73">
        <f t="shared" ca="1" si="55"/>
        <v>46.158692625</v>
      </c>
      <c r="CD64" s="73">
        <f t="shared" ca="1" si="56"/>
        <v>37335.331745000003</v>
      </c>
      <c r="CE64" s="73">
        <f t="shared" ca="1" si="57"/>
        <v>44.737223</v>
      </c>
      <c r="CF64" s="73">
        <f t="shared" ca="1" si="58"/>
        <v>48.592716000000003</v>
      </c>
      <c r="CG64" s="73">
        <f t="shared" ca="1" si="59"/>
        <v>47.908504999999998</v>
      </c>
      <c r="CH64" s="73">
        <f t="shared" ca="1" si="60"/>
        <v>45.176396437500003</v>
      </c>
      <c r="CI64" s="73">
        <f t="shared" ca="1" si="61"/>
        <v>28.28304</v>
      </c>
      <c r="CJ64" s="73">
        <f t="shared" ca="1" si="62"/>
        <v>22.462969999999999</v>
      </c>
      <c r="CK64" s="73">
        <f t="shared" ca="1" si="63"/>
        <v>99.976366999999996</v>
      </c>
      <c r="CL64" s="73">
        <f t="shared" ca="1" si="64"/>
        <v>99.971480999999997</v>
      </c>
      <c r="CM64" s="73">
        <f t="shared" ca="1" si="65"/>
        <v>43.655419000000002</v>
      </c>
      <c r="CN64" s="73">
        <f t="shared" ca="1" si="66"/>
        <v>46.605058999999997</v>
      </c>
      <c r="CO64" s="73">
        <f t="shared" ca="1" si="67"/>
        <v>44.658875000000002</v>
      </c>
      <c r="CP64" s="73">
        <f t="shared" ca="1" si="68"/>
        <v>48.449672999999997</v>
      </c>
      <c r="CQ64" s="73">
        <f t="shared" ca="1" si="69"/>
        <v>47.757371999999997</v>
      </c>
    </row>
    <row r="65" spans="27:95" x14ac:dyDescent="0.2">
      <c r="AA65" s="72"/>
      <c r="AD65">
        <v>65</v>
      </c>
      <c r="BM65" s="73">
        <f t="shared" ca="1" si="42"/>
        <v>31450.654172325503</v>
      </c>
      <c r="BN65" s="73">
        <f t="shared" ca="1" si="43"/>
        <v>43.464470000000006</v>
      </c>
      <c r="BO65" s="73">
        <f t="shared" ca="1" si="44"/>
        <v>47.403122749999994</v>
      </c>
      <c r="BP65" s="73">
        <f t="shared" ca="1" si="45"/>
        <v>46.675373</v>
      </c>
      <c r="BQ65" s="73">
        <f t="shared" ca="1" si="46"/>
        <v>43.911317234375005</v>
      </c>
      <c r="BR65" s="73">
        <f t="shared" ca="1" si="47"/>
        <v>26.611603249999998</v>
      </c>
      <c r="BS65" s="73">
        <f t="shared" ca="1" si="48"/>
        <v>21.339504249999997</v>
      </c>
      <c r="BT65" s="73">
        <f t="shared" ca="1" si="49"/>
        <v>99.691519</v>
      </c>
      <c r="BU65" s="73">
        <f t="shared" ca="1" si="50"/>
        <v>99.423935499999999</v>
      </c>
      <c r="BV65" s="73">
        <f t="shared" ca="1" si="51"/>
        <v>42.121030750000003</v>
      </c>
      <c r="BW65" s="73">
        <f t="shared" ca="1" si="52"/>
        <v>45.533427250000003</v>
      </c>
      <c r="BX65" s="73">
        <f t="shared" ca="1" si="53"/>
        <v>43.363970250000001</v>
      </c>
      <c r="BY65" s="73">
        <f t="shared" ca="1" si="54"/>
        <v>47.28538125</v>
      </c>
      <c r="BZ65" s="73">
        <f t="shared" ca="1" si="55"/>
        <v>46.539764750000003</v>
      </c>
      <c r="CD65" s="73">
        <f t="shared" ca="1" si="56"/>
        <v>37335.331745000003</v>
      </c>
      <c r="CE65" s="73">
        <f t="shared" ca="1" si="57"/>
        <v>44.737223</v>
      </c>
      <c r="CF65" s="73">
        <f t="shared" ca="1" si="58"/>
        <v>48.592716000000003</v>
      </c>
      <c r="CG65" s="73">
        <f t="shared" ca="1" si="59"/>
        <v>47.908504999999998</v>
      </c>
      <c r="CH65" s="73">
        <f t="shared" ca="1" si="60"/>
        <v>45.176396437500003</v>
      </c>
      <c r="CI65" s="73">
        <f t="shared" ca="1" si="61"/>
        <v>28.28304</v>
      </c>
      <c r="CJ65" s="73">
        <f t="shared" ca="1" si="62"/>
        <v>22.462969999999999</v>
      </c>
      <c r="CK65" s="73">
        <f t="shared" ca="1" si="63"/>
        <v>99.976366999999996</v>
      </c>
      <c r="CL65" s="73">
        <f t="shared" ca="1" si="64"/>
        <v>99.971480999999997</v>
      </c>
      <c r="CM65" s="73">
        <f t="shared" ca="1" si="65"/>
        <v>43.655419000000002</v>
      </c>
      <c r="CN65" s="73">
        <f t="shared" ca="1" si="66"/>
        <v>46.605058999999997</v>
      </c>
      <c r="CO65" s="73">
        <f t="shared" ca="1" si="67"/>
        <v>44.658875000000002</v>
      </c>
      <c r="CP65" s="73">
        <f t="shared" ca="1" si="68"/>
        <v>48.449672999999997</v>
      </c>
      <c r="CQ65" s="73">
        <f t="shared" ca="1" si="69"/>
        <v>47.757371999999997</v>
      </c>
    </row>
    <row r="66" spans="27:95" x14ac:dyDescent="0.2">
      <c r="AA66" s="72"/>
      <c r="AD66">
        <v>66</v>
      </c>
      <c r="BM66" s="73">
        <f t="shared" ca="1" si="42"/>
        <v>34708.918181414811</v>
      </c>
      <c r="BN66" s="73">
        <f t="shared" ca="1" si="43"/>
        <v>43.870141000000004</v>
      </c>
      <c r="BO66" s="73">
        <f t="shared" ca="1" si="44"/>
        <v>47.766911374999999</v>
      </c>
      <c r="BP66" s="73">
        <f t="shared" ca="1" si="45"/>
        <v>47.060499499999999</v>
      </c>
      <c r="BQ66" s="73">
        <f t="shared" ca="1" si="46"/>
        <v>44.313086554687501</v>
      </c>
      <c r="BR66" s="73">
        <f t="shared" ca="1" si="47"/>
        <v>27.141047125</v>
      </c>
      <c r="BS66" s="73">
        <f t="shared" ca="1" si="48"/>
        <v>21.685666625</v>
      </c>
      <c r="BT66" s="73">
        <f t="shared" ca="1" si="49"/>
        <v>99.834159999999997</v>
      </c>
      <c r="BU66" s="73">
        <f t="shared" ca="1" si="50"/>
        <v>99.697479749999999</v>
      </c>
      <c r="BV66" s="73">
        <f t="shared" ca="1" si="51"/>
        <v>42.613320874999999</v>
      </c>
      <c r="BW66" s="73">
        <f t="shared" ca="1" si="52"/>
        <v>45.873615125000001</v>
      </c>
      <c r="BX66" s="73">
        <f t="shared" ca="1" si="53"/>
        <v>43.773857625000005</v>
      </c>
      <c r="BY66" s="73">
        <f t="shared" ca="1" si="54"/>
        <v>47.642903624999995</v>
      </c>
      <c r="BZ66" s="73">
        <f t="shared" ca="1" si="55"/>
        <v>46.920836874999999</v>
      </c>
      <c r="CD66" s="73">
        <f t="shared" ca="1" si="56"/>
        <v>37335.331745000003</v>
      </c>
      <c r="CE66" s="73">
        <f t="shared" ca="1" si="57"/>
        <v>44.737223</v>
      </c>
      <c r="CF66" s="73">
        <f t="shared" ca="1" si="58"/>
        <v>48.592716000000003</v>
      </c>
      <c r="CG66" s="73">
        <f t="shared" ca="1" si="59"/>
        <v>47.908504999999998</v>
      </c>
      <c r="CH66" s="73">
        <f t="shared" ca="1" si="60"/>
        <v>45.176396437500003</v>
      </c>
      <c r="CI66" s="73">
        <f t="shared" ca="1" si="61"/>
        <v>28.28304</v>
      </c>
      <c r="CJ66" s="73">
        <f t="shared" ca="1" si="62"/>
        <v>22.462969999999999</v>
      </c>
      <c r="CK66" s="73">
        <f t="shared" ca="1" si="63"/>
        <v>99.976366999999996</v>
      </c>
      <c r="CL66" s="73">
        <f t="shared" ca="1" si="64"/>
        <v>99.971480999999997</v>
      </c>
      <c r="CM66" s="73">
        <f t="shared" ca="1" si="65"/>
        <v>43.655419000000002</v>
      </c>
      <c r="CN66" s="73">
        <f t="shared" ca="1" si="66"/>
        <v>46.605058999999997</v>
      </c>
      <c r="CO66" s="73">
        <f t="shared" ca="1" si="67"/>
        <v>44.658875000000002</v>
      </c>
      <c r="CP66" s="73">
        <f t="shared" ca="1" si="68"/>
        <v>48.449672999999997</v>
      </c>
      <c r="CQ66" s="73">
        <f t="shared" ca="1" si="69"/>
        <v>47.757371999999997</v>
      </c>
    </row>
    <row r="67" spans="27:95" x14ac:dyDescent="0.2">
      <c r="AA67" s="72"/>
      <c r="AD67">
        <v>67</v>
      </c>
      <c r="BM67" s="73">
        <f t="shared" ca="1" si="42"/>
        <v>38304.73588</v>
      </c>
      <c r="BN67" s="73">
        <f t="shared" ca="1" si="43"/>
        <v>44.275812000000002</v>
      </c>
      <c r="BO67" s="73">
        <f t="shared" ca="1" si="44"/>
        <v>48.130699999999997</v>
      </c>
      <c r="BP67" s="73">
        <f t="shared" ca="1" si="45"/>
        <v>47.445625999999997</v>
      </c>
      <c r="BQ67" s="73">
        <f t="shared" ca="1" si="46"/>
        <v>44.714855875000005</v>
      </c>
      <c r="BR67" s="73">
        <f t="shared" ca="1" si="47"/>
        <v>27.670490999999998</v>
      </c>
      <c r="BS67" s="73">
        <f t="shared" ca="1" si="48"/>
        <v>22.031828999999998</v>
      </c>
      <c r="BT67" s="73">
        <f t="shared" ca="1" si="49"/>
        <v>99.976800999999995</v>
      </c>
      <c r="BU67" s="73">
        <f t="shared" ca="1" si="50"/>
        <v>99.971024</v>
      </c>
      <c r="BV67" s="73">
        <f t="shared" ca="1" si="51"/>
        <v>43.105611000000003</v>
      </c>
      <c r="BW67" s="73">
        <f t="shared" ca="1" si="52"/>
        <v>46.213802999999999</v>
      </c>
      <c r="BX67" s="73">
        <f t="shared" ca="1" si="53"/>
        <v>44.183745000000002</v>
      </c>
      <c r="BY67" s="73">
        <f t="shared" ca="1" si="54"/>
        <v>48.000425999999997</v>
      </c>
      <c r="BZ67" s="73">
        <f t="shared" ca="1" si="55"/>
        <v>47.301909000000002</v>
      </c>
      <c r="CD67" s="73">
        <f t="shared" ca="1" si="56"/>
        <v>37335.331745000003</v>
      </c>
      <c r="CE67" s="73">
        <f t="shared" ca="1" si="57"/>
        <v>44.737223</v>
      </c>
      <c r="CF67" s="73">
        <f t="shared" ca="1" si="58"/>
        <v>48.592716000000003</v>
      </c>
      <c r="CG67" s="73">
        <f t="shared" ca="1" si="59"/>
        <v>47.908504999999998</v>
      </c>
      <c r="CH67" s="73">
        <f t="shared" ca="1" si="60"/>
        <v>45.176396437500003</v>
      </c>
      <c r="CI67" s="73">
        <f t="shared" ca="1" si="61"/>
        <v>28.28304</v>
      </c>
      <c r="CJ67" s="73">
        <f t="shared" ca="1" si="62"/>
        <v>22.462969999999999</v>
      </c>
      <c r="CK67" s="73">
        <f t="shared" ca="1" si="63"/>
        <v>99.976366999999996</v>
      </c>
      <c r="CL67" s="73">
        <f t="shared" ca="1" si="64"/>
        <v>99.971480999999997</v>
      </c>
      <c r="CM67" s="73">
        <f t="shared" ca="1" si="65"/>
        <v>43.655419000000002</v>
      </c>
      <c r="CN67" s="73">
        <f t="shared" ca="1" si="66"/>
        <v>46.605058999999997</v>
      </c>
      <c r="CO67" s="73">
        <f t="shared" ca="1" si="67"/>
        <v>44.658875000000002</v>
      </c>
      <c r="CP67" s="73">
        <f t="shared" ca="1" si="68"/>
        <v>48.449672999999997</v>
      </c>
      <c r="CQ67" s="73">
        <f t="shared" ca="1" si="69"/>
        <v>47.757371999999997</v>
      </c>
    </row>
    <row r="68" spans="27:95" x14ac:dyDescent="0.2">
      <c r="AA68" s="72"/>
      <c r="AD68">
        <v>68</v>
      </c>
      <c r="BM68" s="73">
        <f t="shared" ca="1" si="42"/>
        <v>38304.73588</v>
      </c>
      <c r="BN68" s="73">
        <f t="shared" ca="1" si="43"/>
        <v>44.275812000000002</v>
      </c>
      <c r="BO68" s="73">
        <f t="shared" ca="1" si="44"/>
        <v>48.130699999999997</v>
      </c>
      <c r="BP68" s="73">
        <f t="shared" ca="1" si="45"/>
        <v>47.445625999999997</v>
      </c>
      <c r="BQ68" s="73">
        <f t="shared" ca="1" si="46"/>
        <v>44.714855875000005</v>
      </c>
      <c r="BR68" s="73">
        <f t="shared" ca="1" si="47"/>
        <v>27.670490999999998</v>
      </c>
      <c r="BS68" s="73">
        <f t="shared" ca="1" si="48"/>
        <v>22.031828999999998</v>
      </c>
      <c r="BT68" s="73">
        <f t="shared" ca="1" si="49"/>
        <v>99.976800999999995</v>
      </c>
      <c r="BU68" s="73">
        <f t="shared" ca="1" si="50"/>
        <v>99.971024</v>
      </c>
      <c r="BV68" s="73">
        <f t="shared" ca="1" si="51"/>
        <v>43.105611000000003</v>
      </c>
      <c r="BW68" s="73">
        <f t="shared" ca="1" si="52"/>
        <v>46.213802999999999</v>
      </c>
      <c r="BX68" s="73">
        <f t="shared" ca="1" si="53"/>
        <v>44.183745000000002</v>
      </c>
      <c r="BY68" s="73">
        <f t="shared" ca="1" si="54"/>
        <v>48.000425999999997</v>
      </c>
      <c r="BZ68" s="73">
        <f t="shared" ca="1" si="55"/>
        <v>47.301909000000002</v>
      </c>
      <c r="CD68" s="73">
        <f t="shared" ca="1" si="56"/>
        <v>37335.331745000003</v>
      </c>
      <c r="CE68" s="73">
        <f t="shared" ca="1" si="57"/>
        <v>44.737223</v>
      </c>
      <c r="CF68" s="73">
        <f t="shared" ca="1" si="58"/>
        <v>48.592716000000003</v>
      </c>
      <c r="CG68" s="73">
        <f t="shared" ca="1" si="59"/>
        <v>47.908504999999998</v>
      </c>
      <c r="CH68" s="73">
        <f t="shared" ca="1" si="60"/>
        <v>45.176396437500003</v>
      </c>
      <c r="CI68" s="73">
        <f t="shared" ca="1" si="61"/>
        <v>28.28304</v>
      </c>
      <c r="CJ68" s="73">
        <f t="shared" ca="1" si="62"/>
        <v>22.462969999999999</v>
      </c>
      <c r="CK68" s="73">
        <f t="shared" ca="1" si="63"/>
        <v>99.976366999999996</v>
      </c>
      <c r="CL68" s="73">
        <f t="shared" ca="1" si="64"/>
        <v>99.971480999999997</v>
      </c>
      <c r="CM68" s="73">
        <f t="shared" ca="1" si="65"/>
        <v>43.655419000000002</v>
      </c>
      <c r="CN68" s="73">
        <f t="shared" ca="1" si="66"/>
        <v>46.605058999999997</v>
      </c>
      <c r="CO68" s="73">
        <f t="shared" ca="1" si="67"/>
        <v>44.658875000000002</v>
      </c>
      <c r="CP68" s="73">
        <f t="shared" ca="1" si="68"/>
        <v>48.449672999999997</v>
      </c>
      <c r="CQ68" s="73">
        <f t="shared" ca="1" si="69"/>
        <v>47.757371999999997</v>
      </c>
    </row>
    <row r="69" spans="27:95" x14ac:dyDescent="0.2">
      <c r="AA69" s="72"/>
      <c r="AD69">
        <v>69</v>
      </c>
      <c r="BM69" s="73">
        <f t="shared" ca="1" si="42"/>
        <v>38304.73588</v>
      </c>
      <c r="BN69" s="73">
        <f t="shared" ca="1" si="43"/>
        <v>44.275812000000002</v>
      </c>
      <c r="BO69" s="73">
        <f t="shared" ca="1" si="44"/>
        <v>48.130699999999997</v>
      </c>
      <c r="BP69" s="73">
        <f t="shared" ca="1" si="45"/>
        <v>47.445625999999997</v>
      </c>
      <c r="BQ69" s="73">
        <f t="shared" ca="1" si="46"/>
        <v>44.714855875000005</v>
      </c>
      <c r="BR69" s="73">
        <f t="shared" ca="1" si="47"/>
        <v>27.670490999999998</v>
      </c>
      <c r="BS69" s="73">
        <f t="shared" ca="1" si="48"/>
        <v>22.031828999999998</v>
      </c>
      <c r="BT69" s="73">
        <f t="shared" ca="1" si="49"/>
        <v>99.976800999999995</v>
      </c>
      <c r="BU69" s="73">
        <f t="shared" ca="1" si="50"/>
        <v>99.971024</v>
      </c>
      <c r="BV69" s="73">
        <f t="shared" ca="1" si="51"/>
        <v>43.105611000000003</v>
      </c>
      <c r="BW69" s="73">
        <f t="shared" ca="1" si="52"/>
        <v>46.213802999999999</v>
      </c>
      <c r="BX69" s="73">
        <f t="shared" ca="1" si="53"/>
        <v>44.183745000000002</v>
      </c>
      <c r="BY69" s="73">
        <f t="shared" ca="1" si="54"/>
        <v>48.000425999999997</v>
      </c>
      <c r="BZ69" s="73">
        <f t="shared" ca="1" si="55"/>
        <v>47.301909000000002</v>
      </c>
      <c r="CD69" s="73">
        <f t="shared" ca="1" si="56"/>
        <v>37335.331745000003</v>
      </c>
      <c r="CE69" s="73">
        <f t="shared" ca="1" si="57"/>
        <v>44.737223</v>
      </c>
      <c r="CF69" s="73">
        <f t="shared" ca="1" si="58"/>
        <v>48.592716000000003</v>
      </c>
      <c r="CG69" s="73">
        <f t="shared" ca="1" si="59"/>
        <v>47.908504999999998</v>
      </c>
      <c r="CH69" s="73">
        <f t="shared" ca="1" si="60"/>
        <v>45.176396437500003</v>
      </c>
      <c r="CI69" s="73">
        <f t="shared" ca="1" si="61"/>
        <v>28.28304</v>
      </c>
      <c r="CJ69" s="73">
        <f t="shared" ca="1" si="62"/>
        <v>22.462969999999999</v>
      </c>
      <c r="CK69" s="73">
        <f t="shared" ca="1" si="63"/>
        <v>99.976366999999996</v>
      </c>
      <c r="CL69" s="73">
        <f t="shared" ca="1" si="64"/>
        <v>99.971480999999997</v>
      </c>
      <c r="CM69" s="73">
        <f t="shared" ca="1" si="65"/>
        <v>43.655419000000002</v>
      </c>
      <c r="CN69" s="73">
        <f t="shared" ca="1" si="66"/>
        <v>46.605058999999997</v>
      </c>
      <c r="CO69" s="73">
        <f t="shared" ca="1" si="67"/>
        <v>44.658875000000002</v>
      </c>
      <c r="CP69" s="73">
        <f t="shared" ca="1" si="68"/>
        <v>48.449672999999997</v>
      </c>
      <c r="CQ69" s="73">
        <f t="shared" ca="1" si="69"/>
        <v>47.757371999999997</v>
      </c>
    </row>
    <row r="70" spans="27:95" x14ac:dyDescent="0.2">
      <c r="AA70" s="72"/>
      <c r="AD70">
        <v>70</v>
      </c>
      <c r="BM70" s="73">
        <f t="shared" ca="1" si="42"/>
        <v>38304.73588</v>
      </c>
      <c r="BN70" s="73">
        <f t="shared" ca="1" si="43"/>
        <v>44.275812000000002</v>
      </c>
      <c r="BO70" s="73">
        <f t="shared" ca="1" si="44"/>
        <v>48.130699999999997</v>
      </c>
      <c r="BP70" s="73">
        <f t="shared" ca="1" si="45"/>
        <v>47.445625999999997</v>
      </c>
      <c r="BQ70" s="73">
        <f t="shared" ca="1" si="46"/>
        <v>44.714855875000005</v>
      </c>
      <c r="BR70" s="73">
        <f t="shared" ca="1" si="47"/>
        <v>27.670490999999998</v>
      </c>
      <c r="BS70" s="73">
        <f t="shared" ca="1" si="48"/>
        <v>22.031828999999998</v>
      </c>
      <c r="BT70" s="73">
        <f t="shared" ca="1" si="49"/>
        <v>99.976800999999995</v>
      </c>
      <c r="BU70" s="73">
        <f t="shared" ca="1" si="50"/>
        <v>99.971024</v>
      </c>
      <c r="BV70" s="73">
        <f t="shared" ca="1" si="51"/>
        <v>43.105611000000003</v>
      </c>
      <c r="BW70" s="73">
        <f t="shared" ca="1" si="52"/>
        <v>46.213802999999999</v>
      </c>
      <c r="BX70" s="73">
        <f t="shared" ca="1" si="53"/>
        <v>44.183745000000002</v>
      </c>
      <c r="BY70" s="73">
        <f t="shared" ca="1" si="54"/>
        <v>48.000425999999997</v>
      </c>
      <c r="BZ70" s="73">
        <f t="shared" ca="1" si="55"/>
        <v>47.301909000000002</v>
      </c>
      <c r="CD70" s="73">
        <f t="shared" ca="1" si="56"/>
        <v>37335.331745000003</v>
      </c>
      <c r="CE70" s="73">
        <f t="shared" ca="1" si="57"/>
        <v>44.737223</v>
      </c>
      <c r="CF70" s="73">
        <f t="shared" ca="1" si="58"/>
        <v>48.592716000000003</v>
      </c>
      <c r="CG70" s="73">
        <f t="shared" ca="1" si="59"/>
        <v>47.908504999999998</v>
      </c>
      <c r="CH70" s="73">
        <f t="shared" ca="1" si="60"/>
        <v>45.176396437500003</v>
      </c>
      <c r="CI70" s="73">
        <f t="shared" ca="1" si="61"/>
        <v>28.28304</v>
      </c>
      <c r="CJ70" s="73">
        <f t="shared" ca="1" si="62"/>
        <v>22.462969999999999</v>
      </c>
      <c r="CK70" s="73">
        <f t="shared" ca="1" si="63"/>
        <v>99.976366999999996</v>
      </c>
      <c r="CL70" s="73">
        <f t="shared" ca="1" si="64"/>
        <v>99.971480999999997</v>
      </c>
      <c r="CM70" s="73">
        <f t="shared" ca="1" si="65"/>
        <v>43.655419000000002</v>
      </c>
      <c r="CN70" s="73">
        <f t="shared" ca="1" si="66"/>
        <v>46.605058999999997</v>
      </c>
      <c r="CO70" s="73">
        <f t="shared" ca="1" si="67"/>
        <v>44.658875000000002</v>
      </c>
      <c r="CP70" s="73">
        <f t="shared" ca="1" si="68"/>
        <v>48.449672999999997</v>
      </c>
      <c r="CQ70" s="73">
        <f t="shared" ca="1" si="69"/>
        <v>47.757371999999997</v>
      </c>
    </row>
    <row r="71" spans="27:95" x14ac:dyDescent="0.2">
      <c r="AA71" s="72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</row>
    <row r="72" spans="27:95" x14ac:dyDescent="0.2">
      <c r="AA72" s="72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</row>
    <row r="73" spans="27:95" x14ac:dyDescent="0.2">
      <c r="AA73" s="72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</row>
    <row r="74" spans="27:95" x14ac:dyDescent="0.2">
      <c r="AA74" s="72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</row>
    <row r="75" spans="27:95" x14ac:dyDescent="0.2">
      <c r="AA75" s="72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</row>
    <row r="76" spans="27:95" x14ac:dyDescent="0.2"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</row>
    <row r="77" spans="27:95" x14ac:dyDescent="0.2"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</row>
    <row r="78" spans="27:95" x14ac:dyDescent="0.2"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</row>
    <row r="79" spans="27:95" x14ac:dyDescent="0.2">
      <c r="AA79" s="7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</row>
    <row r="80" spans="27:95" x14ac:dyDescent="0.2">
      <c r="AA80" s="77"/>
      <c r="BM80" s="67"/>
      <c r="BN80" s="67"/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</row>
    <row r="81" spans="27:95" x14ac:dyDescent="0.2">
      <c r="AA81" s="7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</row>
    <row r="82" spans="27:95" x14ac:dyDescent="0.2">
      <c r="AA82" s="7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</row>
    <row r="83" spans="27:95" x14ac:dyDescent="0.2">
      <c r="AA83" s="7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</row>
    <row r="84" spans="27:95" x14ac:dyDescent="0.2">
      <c r="AA84" s="7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</row>
    <row r="85" spans="27:95" x14ac:dyDescent="0.2">
      <c r="AA85" s="7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</row>
    <row r="86" spans="27:95" x14ac:dyDescent="0.2">
      <c r="AA86" s="7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</row>
    <row r="87" spans="27:95" x14ac:dyDescent="0.2">
      <c r="AA87" s="77"/>
      <c r="BM87" s="67"/>
      <c r="BN87" s="67"/>
      <c r="BO87" s="67"/>
      <c r="BP87" s="67"/>
      <c r="BQ87" s="67"/>
      <c r="BR87" s="67"/>
      <c r="BS87" s="67"/>
      <c r="BT87" s="67"/>
      <c r="BU87" s="67"/>
      <c r="BV87" s="67"/>
      <c r="BW87" s="67"/>
      <c r="BX87" s="67"/>
      <c r="BY87" s="67"/>
      <c r="BZ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</row>
    <row r="88" spans="27:95" x14ac:dyDescent="0.2">
      <c r="AA88" s="77"/>
      <c r="BM88" s="67"/>
      <c r="BN88" s="67"/>
      <c r="BO88" s="67"/>
      <c r="BP88" s="67"/>
      <c r="BQ88" s="67"/>
      <c r="BR88" s="67"/>
      <c r="BS88" s="67"/>
      <c r="BT88" s="67"/>
      <c r="BU88" s="67"/>
      <c r="BV88" s="67"/>
      <c r="BW88" s="67"/>
      <c r="BX88" s="67"/>
      <c r="BY88" s="67"/>
      <c r="BZ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</row>
    <row r="89" spans="27:95" x14ac:dyDescent="0.2">
      <c r="AA89" s="7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</row>
    <row r="90" spans="27:95" x14ac:dyDescent="0.2">
      <c r="AA90" s="77"/>
      <c r="BM90" s="67"/>
      <c r="BN90" s="67"/>
      <c r="BO90" s="67"/>
      <c r="BP90" s="67"/>
      <c r="BQ90" s="67"/>
      <c r="BR90" s="67"/>
      <c r="BS90" s="67"/>
      <c r="BT90" s="67"/>
      <c r="BU90" s="67"/>
      <c r="BV90" s="67"/>
      <c r="BW90" s="67"/>
      <c r="BX90" s="67"/>
      <c r="BY90" s="67"/>
      <c r="BZ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</row>
    <row r="91" spans="27:95" x14ac:dyDescent="0.2">
      <c r="AA91" s="7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</row>
    <row r="92" spans="27:95" x14ac:dyDescent="0.2">
      <c r="AA92" s="7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</row>
    <row r="93" spans="27:95" x14ac:dyDescent="0.2">
      <c r="AA93" s="7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</row>
    <row r="94" spans="27:95" x14ac:dyDescent="0.2">
      <c r="AA94" s="7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</row>
    <row r="95" spans="27:95" x14ac:dyDescent="0.2">
      <c r="AA95" s="7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</row>
    <row r="96" spans="27:95" x14ac:dyDescent="0.2">
      <c r="AA96" s="77"/>
      <c r="BM96" s="67"/>
      <c r="BN96" s="67"/>
      <c r="BO96" s="67"/>
      <c r="BP96" s="67"/>
      <c r="BQ96" s="67"/>
      <c r="BR96" s="67"/>
      <c r="BS96" s="67"/>
      <c r="BT96" s="67"/>
      <c r="BU96" s="67"/>
      <c r="BV96" s="67"/>
      <c r="BW96" s="67"/>
      <c r="BX96" s="67"/>
      <c r="BY96" s="67"/>
      <c r="BZ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</row>
    <row r="97" spans="27:95" x14ac:dyDescent="0.2">
      <c r="AA97" s="7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</row>
    <row r="98" spans="27:95" x14ac:dyDescent="0.2">
      <c r="AA98" s="7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</row>
    <row r="99" spans="27:95" x14ac:dyDescent="0.2">
      <c r="AA99" s="7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</row>
    <row r="100" spans="27:95" x14ac:dyDescent="0.2">
      <c r="AA100" s="7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</row>
    <row r="101" spans="27:95" x14ac:dyDescent="0.2">
      <c r="AA101" s="77"/>
      <c r="BM101" s="67"/>
      <c r="BN101" s="67"/>
      <c r="BO101" s="67"/>
      <c r="BP101" s="67"/>
      <c r="BQ101" s="67"/>
      <c r="BR101" s="67"/>
      <c r="BS101" s="67"/>
      <c r="BT101" s="67"/>
      <c r="BU101" s="67"/>
      <c r="BV101" s="67"/>
      <c r="BW101" s="67"/>
      <c r="BX101" s="67"/>
      <c r="BY101" s="67"/>
      <c r="BZ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</row>
    <row r="102" spans="27:95" x14ac:dyDescent="0.2">
      <c r="AA102" s="7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</row>
    <row r="103" spans="27:95" x14ac:dyDescent="0.2">
      <c r="AA103" s="77"/>
      <c r="BM103" s="67"/>
      <c r="BN103" s="67"/>
      <c r="BO103" s="67"/>
      <c r="BP103" s="67"/>
      <c r="BQ103" s="67"/>
      <c r="BR103" s="67"/>
      <c r="BS103" s="67"/>
      <c r="BT103" s="67"/>
      <c r="BU103" s="67"/>
      <c r="BV103" s="67"/>
      <c r="BW103" s="67"/>
      <c r="BX103" s="67"/>
      <c r="BY103" s="67"/>
      <c r="BZ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</row>
    <row r="104" spans="27:95" x14ac:dyDescent="0.2">
      <c r="AA104" s="7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</row>
    <row r="105" spans="27:95" x14ac:dyDescent="0.2">
      <c r="AA105" s="7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</row>
    <row r="106" spans="27:95" x14ac:dyDescent="0.2">
      <c r="AA106" s="7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</row>
    <row r="107" spans="27:95" x14ac:dyDescent="0.2">
      <c r="AA107" s="7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</row>
    <row r="108" spans="27:95" x14ac:dyDescent="0.2">
      <c r="AA108" s="7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</row>
    <row r="109" spans="27:95" x14ac:dyDescent="0.2">
      <c r="AA109" s="7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</row>
    <row r="110" spans="27:95" x14ac:dyDescent="0.2">
      <c r="AA110" s="7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</row>
    <row r="111" spans="27:95" x14ac:dyDescent="0.2">
      <c r="AA111" s="7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</row>
    <row r="112" spans="27:95" x14ac:dyDescent="0.2">
      <c r="AA112" s="7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</row>
    <row r="113" spans="27:95" x14ac:dyDescent="0.2">
      <c r="AA113" s="7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</row>
    <row r="114" spans="27:95" x14ac:dyDescent="0.2">
      <c r="AA114" s="7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</row>
    <row r="115" spans="27:95" x14ac:dyDescent="0.2">
      <c r="AA115" s="77"/>
      <c r="BM115" s="67"/>
      <c r="BN115" s="67"/>
      <c r="BO115" s="67"/>
      <c r="BP115" s="67"/>
      <c r="BQ115" s="67"/>
      <c r="BR115" s="67"/>
      <c r="BS115" s="67"/>
      <c r="BT115" s="67"/>
      <c r="BU115" s="67"/>
      <c r="BV115" s="67"/>
      <c r="BW115" s="67"/>
      <c r="BX115" s="67"/>
      <c r="BY115" s="67"/>
      <c r="BZ115" s="67"/>
      <c r="CD115" s="67"/>
      <c r="CE115" s="67"/>
      <c r="CF115" s="67"/>
      <c r="CG115" s="67"/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</row>
    <row r="116" spans="27:95" x14ac:dyDescent="0.2">
      <c r="AA116" s="77"/>
      <c r="BM116" s="67"/>
      <c r="BN116" s="67"/>
      <c r="BO116" s="67"/>
      <c r="BP116" s="67"/>
      <c r="BQ116" s="67"/>
      <c r="BR116" s="67"/>
      <c r="BS116" s="67"/>
      <c r="BT116" s="67"/>
      <c r="BU116" s="67"/>
      <c r="BV116" s="67"/>
      <c r="BW116" s="67"/>
      <c r="BX116" s="67"/>
      <c r="BY116" s="67"/>
      <c r="BZ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</row>
    <row r="117" spans="27:95" x14ac:dyDescent="0.2">
      <c r="AA117" s="77"/>
      <c r="BM117" s="67"/>
      <c r="BN117" s="67"/>
      <c r="BO117" s="67"/>
      <c r="BP117" s="67"/>
      <c r="BQ117" s="67"/>
      <c r="BR117" s="67"/>
      <c r="BS117" s="67"/>
      <c r="BT117" s="67"/>
      <c r="BU117" s="67"/>
      <c r="BV117" s="67"/>
      <c r="BW117" s="67"/>
      <c r="BX117" s="67"/>
      <c r="BY117" s="67"/>
      <c r="BZ117" s="67"/>
      <c r="CD117" s="67"/>
      <c r="CE117" s="67"/>
      <c r="CF117" s="67"/>
      <c r="CG117" s="67"/>
      <c r="CH117" s="67"/>
      <c r="CI117" s="67"/>
      <c r="CJ117" s="67"/>
      <c r="CK117" s="67"/>
      <c r="CL117" s="67"/>
      <c r="CM117" s="67"/>
      <c r="CN117" s="67"/>
      <c r="CO117" s="67"/>
      <c r="CP117" s="67"/>
      <c r="CQ117" s="67"/>
    </row>
    <row r="118" spans="27:95" x14ac:dyDescent="0.2">
      <c r="AA118" s="77"/>
      <c r="BM118" s="67"/>
      <c r="BN118" s="67"/>
      <c r="BO118" s="67"/>
      <c r="BP118" s="67"/>
      <c r="BQ118" s="67"/>
      <c r="BR118" s="67"/>
      <c r="BS118" s="67"/>
      <c r="BT118" s="67"/>
      <c r="BU118" s="67"/>
      <c r="BV118" s="67"/>
      <c r="BW118" s="67"/>
      <c r="BX118" s="67"/>
      <c r="BY118" s="67"/>
      <c r="BZ118" s="67"/>
      <c r="CD118" s="67"/>
      <c r="CE118" s="67"/>
      <c r="CF118" s="67"/>
      <c r="CG118" s="67"/>
      <c r="CH118" s="67"/>
      <c r="CI118" s="67"/>
      <c r="CJ118" s="67"/>
      <c r="CK118" s="67"/>
      <c r="CL118" s="67"/>
      <c r="CM118" s="67"/>
      <c r="CN118" s="67"/>
      <c r="CO118" s="67"/>
      <c r="CP118" s="67"/>
      <c r="CQ118" s="67"/>
    </row>
    <row r="119" spans="27:95" x14ac:dyDescent="0.2">
      <c r="AA119" s="77"/>
      <c r="BM119" s="67"/>
      <c r="BN119" s="67"/>
      <c r="BO119" s="67"/>
      <c r="BP119" s="67"/>
      <c r="BQ119" s="67"/>
      <c r="BR119" s="67"/>
      <c r="BS119" s="67"/>
      <c r="BT119" s="67"/>
      <c r="BU119" s="67"/>
      <c r="BV119" s="67"/>
      <c r="BW119" s="67"/>
      <c r="BX119" s="67"/>
      <c r="BY119" s="67"/>
      <c r="BZ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</row>
    <row r="120" spans="27:95" x14ac:dyDescent="0.2">
      <c r="AA120" s="7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</row>
    <row r="121" spans="27:95" x14ac:dyDescent="0.2">
      <c r="AA121" s="7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</row>
    <row r="122" spans="27:95" x14ac:dyDescent="0.2">
      <c r="AA122" s="7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</row>
    <row r="123" spans="27:95" x14ac:dyDescent="0.2">
      <c r="AA123" s="7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</row>
    <row r="124" spans="27:95" x14ac:dyDescent="0.2">
      <c r="AA124" s="77"/>
      <c r="BM124" s="67"/>
      <c r="BN124" s="67"/>
      <c r="BO124" s="67"/>
      <c r="BP124" s="67"/>
      <c r="BQ124" s="67"/>
      <c r="BR124" s="67"/>
      <c r="BS124" s="67"/>
      <c r="BT124" s="67"/>
      <c r="BU124" s="67"/>
      <c r="BV124" s="67"/>
      <c r="BW124" s="67"/>
      <c r="BX124" s="67"/>
      <c r="BY124" s="67"/>
      <c r="BZ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</row>
    <row r="125" spans="27:95" x14ac:dyDescent="0.2">
      <c r="AA125" s="77"/>
      <c r="BM125" s="67"/>
      <c r="BN125" s="67"/>
      <c r="BO125" s="67"/>
      <c r="BP125" s="67"/>
      <c r="BQ125" s="67"/>
      <c r="BR125" s="67"/>
      <c r="BS125" s="67"/>
      <c r="BT125" s="67"/>
      <c r="BU125" s="67"/>
      <c r="BV125" s="67"/>
      <c r="BW125" s="67"/>
      <c r="BX125" s="67"/>
      <c r="BY125" s="67"/>
      <c r="BZ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</row>
    <row r="126" spans="27:95" x14ac:dyDescent="0.2">
      <c r="AA126" s="7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</row>
    <row r="127" spans="27:95" x14ac:dyDescent="0.2">
      <c r="AA127" s="7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</row>
    <row r="128" spans="27:95" x14ac:dyDescent="0.2">
      <c r="AA128" s="7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</row>
    <row r="129" spans="27:95" x14ac:dyDescent="0.2">
      <c r="AA129" s="77"/>
      <c r="BM129" s="67"/>
      <c r="BN129" s="67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</row>
    <row r="130" spans="27:95" x14ac:dyDescent="0.2">
      <c r="AA130" s="7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</row>
    <row r="131" spans="27:95" x14ac:dyDescent="0.2">
      <c r="AA131" s="7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</row>
    <row r="132" spans="27:95" x14ac:dyDescent="0.2">
      <c r="AA132" s="7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</row>
    <row r="133" spans="27:95" x14ac:dyDescent="0.2"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</row>
    <row r="134" spans="27:95" x14ac:dyDescent="0.2"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</row>
    <row r="135" spans="27:95" x14ac:dyDescent="0.2"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</row>
    <row r="136" spans="27:95" x14ac:dyDescent="0.2"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</row>
    <row r="137" spans="27:95" x14ac:dyDescent="0.2"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</row>
    <row r="138" spans="27:95" x14ac:dyDescent="0.2"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</row>
    <row r="139" spans="27:95" x14ac:dyDescent="0.2"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</row>
    <row r="140" spans="27:95" x14ac:dyDescent="0.2"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</row>
    <row r="141" spans="27:95" x14ac:dyDescent="0.2"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</row>
    <row r="142" spans="27:95" x14ac:dyDescent="0.2"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</row>
    <row r="143" spans="27:95" x14ac:dyDescent="0.2"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</row>
    <row r="144" spans="27:95" x14ac:dyDescent="0.2"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</row>
    <row r="145" spans="65:95" x14ac:dyDescent="0.2"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</row>
    <row r="146" spans="65:95" x14ac:dyDescent="0.2"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</row>
    <row r="147" spans="65:95" x14ac:dyDescent="0.2"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</row>
    <row r="148" spans="65:95" x14ac:dyDescent="0.2"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</row>
    <row r="149" spans="65:95" x14ac:dyDescent="0.2"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</row>
    <row r="150" spans="65:95" x14ac:dyDescent="0.2"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</row>
    <row r="151" spans="65:95" x14ac:dyDescent="0.2"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</row>
    <row r="152" spans="65:95" x14ac:dyDescent="0.2"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</row>
    <row r="153" spans="65:95" x14ac:dyDescent="0.2"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</row>
    <row r="154" spans="65:95" x14ac:dyDescent="0.2"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</row>
    <row r="155" spans="65:95" x14ac:dyDescent="0.2"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</row>
    <row r="156" spans="65:95" x14ac:dyDescent="0.2"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</row>
  </sheetData>
  <mergeCells count="27">
    <mergeCell ref="CO3:CQ3"/>
    <mergeCell ref="AU11:AU16"/>
    <mergeCell ref="BX3:BZ3"/>
    <mergeCell ref="AB17:AB22"/>
    <mergeCell ref="AF3:AH3"/>
    <mergeCell ref="AB11:AB16"/>
    <mergeCell ref="AP3:AR3"/>
    <mergeCell ref="BG3:BI3"/>
    <mergeCell ref="AC11:AC16"/>
    <mergeCell ref="CE3:CG3"/>
    <mergeCell ref="AW3:AY3"/>
    <mergeCell ref="BN3:BP3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AC35:AC40"/>
    <mergeCell ref="AB23:AB28"/>
    <mergeCell ref="AC17:AC22"/>
    <mergeCell ref="AU5:AU10"/>
  </mergeCells>
  <dataValidations count="1">
    <dataValidation type="list" showInputMessage="1" showErrorMessage="1" sqref="B3" xr:uid="{00000000-0002-0000-0200-000000000000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 outlineLevelCol="1" x14ac:dyDescent="0.15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12.1640625" style="10" bestFit="1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61" t="s">
        <v>4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51"/>
      <c r="T1" s="2"/>
      <c r="U1" s="261" t="s">
        <v>5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51"/>
      <c r="AL1" s="12"/>
      <c r="AM1" s="12"/>
      <c r="AN1" s="2"/>
      <c r="AO1" s="258" t="s">
        <v>92</v>
      </c>
      <c r="AP1" s="259"/>
      <c r="AQ1" s="259"/>
      <c r="AR1" s="259"/>
      <c r="AS1" s="259"/>
      <c r="AT1" s="259"/>
      <c r="AU1" s="259"/>
      <c r="AV1" s="259"/>
      <c r="AW1" s="259"/>
      <c r="AX1" s="259"/>
      <c r="AY1" s="260"/>
      <c r="CH1" s="19"/>
      <c r="CK1" s="18"/>
      <c r="CL1" s="253" t="s">
        <v>93</v>
      </c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40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94</v>
      </c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40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3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2"/>
      <c r="U2" s="263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5"/>
      <c r="AL2" s="12"/>
      <c r="AM2" s="12"/>
      <c r="AN2" s="2"/>
      <c r="AO2" s="256" t="s">
        <v>8</v>
      </c>
      <c r="AP2" s="239"/>
      <c r="AQ2" s="239"/>
      <c r="AR2" s="239"/>
      <c r="AS2" s="240"/>
      <c r="AT2" s="267" t="s">
        <v>25</v>
      </c>
      <c r="AU2" s="240"/>
      <c r="AV2" s="267" t="s">
        <v>26</v>
      </c>
      <c r="AW2" s="240"/>
      <c r="AX2" s="267" t="s">
        <v>27</v>
      </c>
      <c r="AY2" s="240"/>
      <c r="CH2" s="20"/>
      <c r="CI2" s="20"/>
      <c r="CJ2" s="20"/>
      <c r="CK2" s="18"/>
      <c r="CL2" s="253" t="s">
        <v>8</v>
      </c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40"/>
      <c r="DD2" s="3"/>
      <c r="DE2" s="253" t="s">
        <v>95</v>
      </c>
      <c r="DF2" s="240"/>
      <c r="DG2" s="3"/>
      <c r="DH2" s="253" t="s">
        <v>96</v>
      </c>
      <c r="DI2" s="240"/>
      <c r="DJ2" s="3"/>
      <c r="DK2" s="253" t="s">
        <v>97</v>
      </c>
      <c r="DL2" s="240"/>
      <c r="DM2" s="253" t="s">
        <v>98</v>
      </c>
      <c r="DN2" s="240"/>
      <c r="DO2" s="253" t="s">
        <v>78</v>
      </c>
      <c r="DP2" s="240"/>
      <c r="DQ2" s="253" t="s">
        <v>99</v>
      </c>
      <c r="DR2" s="240"/>
      <c r="DS2" s="253" t="s">
        <v>100</v>
      </c>
      <c r="DT2" s="239"/>
      <c r="DU2" s="239"/>
      <c r="DV2" s="239"/>
      <c r="DW2" s="239"/>
      <c r="DX2" s="240"/>
      <c r="DY2" s="2"/>
      <c r="DZ2" s="253" t="s">
        <v>8</v>
      </c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40"/>
      <c r="ER2" s="253" t="s">
        <v>95</v>
      </c>
      <c r="ES2" s="240"/>
      <c r="ET2" s="253" t="s">
        <v>96</v>
      </c>
      <c r="EU2" s="240"/>
      <c r="EV2" s="252" t="s">
        <v>97</v>
      </c>
      <c r="EW2" s="240"/>
      <c r="EX2" s="252" t="s">
        <v>101</v>
      </c>
      <c r="EY2" s="240"/>
      <c r="EZ2" s="252" t="s">
        <v>29</v>
      </c>
      <c r="FA2" s="240"/>
      <c r="FB2" s="252" t="s">
        <v>102</v>
      </c>
      <c r="FC2" s="240"/>
      <c r="FD2" s="253" t="s">
        <v>100</v>
      </c>
      <c r="FE2" s="239"/>
      <c r="FF2" s="239"/>
      <c r="FG2" s="239"/>
      <c r="FH2" s="239"/>
      <c r="FI2" s="240"/>
      <c r="FK2" s="253" t="s">
        <v>103</v>
      </c>
      <c r="FL2" s="240"/>
      <c r="FM2" s="253" t="s">
        <v>104</v>
      </c>
      <c r="FN2" s="240"/>
      <c r="FP2" s="253" t="s">
        <v>105</v>
      </c>
      <c r="FQ2" s="240"/>
      <c r="FR2" s="253" t="s">
        <v>106</v>
      </c>
      <c r="FS2" s="240"/>
    </row>
    <row r="3" spans="1:175" ht="16" x14ac:dyDescent="0.2">
      <c r="C3" s="12"/>
      <c r="D3" s="261" t="s">
        <v>8</v>
      </c>
      <c r="E3" s="239"/>
      <c r="F3" s="239"/>
      <c r="G3" s="240"/>
      <c r="H3" s="12"/>
      <c r="I3" s="12"/>
      <c r="J3" s="12"/>
      <c r="K3" s="12"/>
      <c r="L3" s="12"/>
      <c r="M3" s="12"/>
      <c r="N3" s="257" t="s">
        <v>9</v>
      </c>
      <c r="O3" s="239"/>
      <c r="P3" s="239"/>
      <c r="Q3" s="240"/>
      <c r="R3" s="12"/>
      <c r="S3" s="12"/>
      <c r="T3" s="2"/>
      <c r="U3" s="12"/>
      <c r="V3" s="261" t="s">
        <v>8</v>
      </c>
      <c r="W3" s="239"/>
      <c r="X3" s="239"/>
      <c r="Y3" s="240"/>
      <c r="Z3" s="12"/>
      <c r="AA3" s="12"/>
      <c r="AB3" s="12"/>
      <c r="AC3" s="12"/>
      <c r="AD3" s="12"/>
      <c r="AE3" s="12"/>
      <c r="AF3" s="269" t="s">
        <v>9</v>
      </c>
      <c r="AG3" s="239"/>
      <c r="AH3" s="239"/>
      <c r="AI3" s="240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3" t="s">
        <v>8</v>
      </c>
      <c r="CO3" s="239"/>
      <c r="CP3" s="239"/>
      <c r="CQ3" s="240"/>
      <c r="CR3" s="3"/>
      <c r="CS3" s="3"/>
      <c r="CT3" s="3"/>
      <c r="CU3" s="3"/>
      <c r="CV3" s="3"/>
      <c r="CW3" s="3"/>
      <c r="CX3" s="253" t="s">
        <v>9</v>
      </c>
      <c r="CY3" s="239"/>
      <c r="CZ3" s="239"/>
      <c r="DA3" s="24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3" t="s">
        <v>8</v>
      </c>
      <c r="EC3" s="239"/>
      <c r="ED3" s="239"/>
      <c r="EE3" s="240"/>
      <c r="EF3" s="3"/>
      <c r="EG3" s="3"/>
      <c r="EH3" s="3"/>
      <c r="EI3" s="3"/>
      <c r="EJ3" s="3"/>
      <c r="EK3" s="3"/>
      <c r="EL3" s="253" t="s">
        <v>9</v>
      </c>
      <c r="EM3" s="239"/>
      <c r="EN3" s="239"/>
      <c r="EO3" s="24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66" t="s">
        <v>33</v>
      </c>
      <c r="AP4" s="251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Anchor!L2</f>
        <v>19316.047644999999</v>
      </c>
      <c r="D5" s="129">
        <f>Anchor!M2</f>
        <v>42.254586000000003</v>
      </c>
      <c r="E5" s="129">
        <f>Anchor!N2</f>
        <v>48.434655999999997</v>
      </c>
      <c r="F5" s="129">
        <f>Anchor!O2</f>
        <v>48.296669000000001</v>
      </c>
      <c r="G5" s="130">
        <f>('Summary (Full)'!$B$34*D5+'Summary (Full)'!$B$35*E5+'Summary (Full)'!$B$36*F5)/'Summary (Full)'!$B$37</f>
        <v>43.018470562499999</v>
      </c>
      <c r="H5" s="129">
        <f>Anchor!P2</f>
        <v>28.980315000000001</v>
      </c>
      <c r="I5" s="129">
        <f>Anchor!Q2</f>
        <v>20.206164999999999</v>
      </c>
      <c r="J5" s="129">
        <f>Anchor!R2</f>
        <v>99.975223</v>
      </c>
      <c r="K5" s="129">
        <f>Anchor!S2</f>
        <v>99.776416999999995</v>
      </c>
      <c r="L5" s="129">
        <f>Anchor!T2</f>
        <v>42.782390999999997</v>
      </c>
      <c r="M5" s="129">
        <f>Anchor!U2</f>
        <v>43.083765999999997</v>
      </c>
      <c r="N5" s="129">
        <f>Anchor!V2</f>
        <v>42.201663000000003</v>
      </c>
      <c r="O5" s="129">
        <f>Anchor!W2</f>
        <v>48.405569</v>
      </c>
      <c r="P5" s="129">
        <f>Anchor!X2</f>
        <v>48.267780000000002</v>
      </c>
      <c r="Q5" s="131">
        <f>10*LOG10(1/(('Summary (Full)'!$B$41/10^(N5/10)+'Summary (Full)'!$B$42/10^(O5/10)+'Summary (Full)'!$B$43/10^(P5/10))/'Summary (Full)'!$B$44))</f>
        <v>43.463555623126723</v>
      </c>
      <c r="R5" s="129">
        <f>Anchor!Y2</f>
        <v>1.182131</v>
      </c>
      <c r="S5" s="129">
        <f>Anchor!Z2</f>
        <v>29852.35</v>
      </c>
      <c r="T5" s="132"/>
      <c r="U5" s="129">
        <f>Test!L2</f>
        <v>18089.257204000001</v>
      </c>
      <c r="V5" s="129">
        <f>Test!M2</f>
        <v>42.351568999999998</v>
      </c>
      <c r="W5" s="129">
        <f>Test!N2</f>
        <v>48.635342999999999</v>
      </c>
      <c r="X5" s="129">
        <f>Test!O2</f>
        <v>48.641860999999999</v>
      </c>
      <c r="Y5" s="129">
        <f>('Summary (Full)'!$B$34*V5+'Summary (Full)'!$B$35*W5+'Summary (Full)'!$B$36*X5)/'Summary (Full)'!$B$37</f>
        <v>43.137448124999999</v>
      </c>
      <c r="Z5" s="129">
        <f>Test!P2</f>
        <v>29.237791000000001</v>
      </c>
      <c r="AA5" s="129">
        <f>Test!Q2</f>
        <v>20.295038999999999</v>
      </c>
      <c r="AB5" s="129">
        <f>Test!R2</f>
        <v>99.974900000000005</v>
      </c>
      <c r="AC5" s="129">
        <f>Test!S2</f>
        <v>99.897392999999994</v>
      </c>
      <c r="AD5" s="129">
        <f>Test!T2</f>
        <v>42.945577</v>
      </c>
      <c r="AE5" s="129">
        <f>Test!U2</f>
        <v>43.208796</v>
      </c>
      <c r="AF5" s="129">
        <f>Test!V2</f>
        <v>42.298371000000003</v>
      </c>
      <c r="AG5" s="129">
        <f>Test!W2</f>
        <v>48.608853000000003</v>
      </c>
      <c r="AH5" s="129">
        <f>Test!X2</f>
        <v>48.614756</v>
      </c>
      <c r="AI5" s="129">
        <f>10*LOG10(1/(('Summary (Full)'!$B$41/10^(AF5/10)+'Summary (Full)'!$B$42/10^(AG5/10)+'Summary (Full)'!$B$43/10^(AH5/10))/'Summary (Full)'!$B$44))</f>
        <v>43.579337157953397</v>
      </c>
      <c r="AJ5" s="129">
        <f>Test!Y2</f>
        <v>1.063008</v>
      </c>
      <c r="AK5" s="129">
        <f>Test!Z2</f>
        <v>0</v>
      </c>
      <c r="AL5" s="129">
        <f t="shared" ref="AL5:AL40" si="2">AJ5/R5</f>
        <v>0.89923028835213692</v>
      </c>
      <c r="AM5" s="129">
        <f t="shared" ref="AM5:AM40" si="3">AK5/S5</f>
        <v>0</v>
      </c>
      <c r="AO5" s="245" t="s">
        <v>13</v>
      </c>
      <c r="AP5" s="172">
        <f t="array" ref="AP5">bdRateExtend($C5:$C8,D5:D8,$U5:$U8,V5:V8)</f>
        <v>-0.25373698514360776</v>
      </c>
      <c r="AQ5" s="172">
        <f t="array" ref="AQ5">bdRateExtend($C5:$C10,D5:D10,$U5:$U10,V5:V10)</f>
        <v>-0.28509629119004409</v>
      </c>
      <c r="AR5" s="172">
        <f t="array" ref="AR5">bdRateExtend($C5:$C10,E5:E10,$U5:$U10,W5:W10)</f>
        <v>-0.3315826338101665</v>
      </c>
      <c r="AS5" s="172">
        <f t="array" ref="AS5">bdRateExtend($C5:$C10,F5:F10,$U5:$U10,X5:X10)</f>
        <v>-0.42749415282631331</v>
      </c>
      <c r="AT5" s="172">
        <f t="array" ref="AT5">bdRateExtend($C5:$C8,H5:H8,$U5:$U8,Z5:Z8)</f>
        <v>-0.22489701162944709</v>
      </c>
      <c r="AU5" s="172">
        <f t="array" ref="AU5">bdRateExtend($C5:$C10,H5:H10,$U5:$U10,Z5:Z10)</f>
        <v>-0.24688605205917591</v>
      </c>
      <c r="AV5" s="172">
        <f t="array" ref="AV5">bdRateExtend($C5:$C8,I5:I8,$U5:$U8,AA5:AA8)</f>
        <v>-0.23595763633228184</v>
      </c>
      <c r="AW5" s="172">
        <f t="array" ref="AW5">bdRateExtend($C5:$C10,I5:I10,$U5:$U10,AA5:AA10)</f>
        <v>-0.26519318047834461</v>
      </c>
      <c r="AX5" s="172">
        <f t="array" ref="AX5">bdRateExtend($C5:$C8,J5:J8,$U5:$U8,AB5:AB8,"None", FALSE,1)</f>
        <v>-0.30638229113084536</v>
      </c>
      <c r="AY5" s="188">
        <f t="array" ref="AY5">bdRateExtend($C5:$C10,J5:J10,$U5:$U10,AB5:AB10,"None", FALSE,1)</f>
        <v>-0.33553894004686013</v>
      </c>
      <c r="AZ5" s="241">
        <f t="array" ref="AZ5">testVMAFRange($C5:$C8,J5:J8,$U5:$U8,AB5:AB8)</f>
        <v>0</v>
      </c>
      <c r="BA5" s="190">
        <f t="array" ref="BA5">testVMAFRange($C5:$C10,J5:J10,$U5:$U10,AB5:AB10)</f>
        <v>0</v>
      </c>
      <c r="CH5" s="5"/>
      <c r="CI5" s="11" t="s">
        <v>41</v>
      </c>
      <c r="CJ5" s="10">
        <f t="array" ref="CJ5">MIN(IF(CL1:CL63&gt;0,CL1:CL63))</f>
        <v>48.354106999999999</v>
      </c>
      <c r="CK5" s="5"/>
      <c r="CL5" s="4" cm="1">
        <f t="array" ref="CL5:DC64">ConvexHullInterpolate(C5:C40,D5:D40,TRUE,6,'Summary (Full)'!B30,D5:S40)</f>
        <v>48.354106999999999</v>
      </c>
      <c r="CM5" s="4">
        <v>24.391721</v>
      </c>
      <c r="CN5" s="4">
        <v>24.391721</v>
      </c>
      <c r="CO5" s="4">
        <v>34.051827000000003</v>
      </c>
      <c r="CP5" s="4">
        <v>34.242398000000001</v>
      </c>
      <c r="CQ5" s="4">
        <v>25.611144937500001</v>
      </c>
      <c r="CR5" s="4">
        <v>6.7671760000000001</v>
      </c>
      <c r="CS5" s="4">
        <v>6.5310370000000004</v>
      </c>
      <c r="CT5" s="4">
        <v>0</v>
      </c>
      <c r="CU5" s="4">
        <v>0</v>
      </c>
      <c r="CV5" s="4">
        <v>20.409447</v>
      </c>
      <c r="CW5" s="4">
        <v>28.206892</v>
      </c>
      <c r="CX5" s="4">
        <v>24.354576999999999</v>
      </c>
      <c r="CY5" s="4">
        <v>34.047786000000002</v>
      </c>
      <c r="CZ5" s="4">
        <v>34.239924000000002</v>
      </c>
      <c r="DA5" s="4">
        <v>25.893273958544732</v>
      </c>
      <c r="DB5" s="4">
        <v>1.2694209999999999</v>
      </c>
      <c r="DC5" s="4">
        <v>285.64999999999998</v>
      </c>
      <c r="DE5" s="4" cm="1">
        <f t="array" ref="DE5:DF56">ConvexHullInterpolate(C5:C40,H5:H40,TRUE,6,'Summary (Full)'!B30)</f>
        <v>48.354106999999999</v>
      </c>
      <c r="DF5" s="4">
        <v>6.7671760000000001</v>
      </c>
      <c r="DH5" s="4" cm="1">
        <f t="array" ref="DH5:DI60">ConvexHullInterpolate($C5:$C40,I5:I40,TRUE,6,'Summary (Full)'!B30)</f>
        <v>48.354106999999999</v>
      </c>
      <c r="DI5" s="4">
        <v>6.5310370000000004</v>
      </c>
      <c r="DK5" s="4" cm="1">
        <f t="array" ref="DK5:DL43">ConvexHullInterpolate($C5:$C40,J5:J40,TRUE,6,'Summary (Full)'!B30)</f>
        <v>48.354106999999999</v>
      </c>
      <c r="DL5" s="4">
        <v>0</v>
      </c>
      <c r="DM5" s="4" cm="1">
        <f t="array" ref="DM5:DN47">ConvexHullInterpolate($C5:$C40,K5:K40,TRUE,6,'Summary (Full)'!B30)</f>
        <v>48.354106999999999</v>
      </c>
      <c r="DN5" s="4">
        <v>0</v>
      </c>
      <c r="DO5" s="4" cm="1">
        <f t="array" ref="DO5:DP61">ConvexHullInterpolate($C5:$C40,L5:L40,TRUE,6,'Summary (Full)'!B30)</f>
        <v>48.354106999999999</v>
      </c>
      <c r="DP5" s="4">
        <v>20.409447</v>
      </c>
      <c r="DQ5" s="4" cm="1">
        <f t="array" ref="DQ5:DR61">ConvexHullInterpolate($C5:$C40,M5:M40,TRUE,6,'Summary (Full)'!B30)</f>
        <v>48.354106999999999</v>
      </c>
      <c r="DR5" s="4">
        <v>28.206892</v>
      </c>
      <c r="DS5" s="4" cm="1">
        <f t="array" ref="DS5:DX62">ConvexHullInterpolate($C5:$C40,N5:N40,TRUE,6,'Summary (Full)'!B30, N5:Q40)</f>
        <v>48.354106999999999</v>
      </c>
      <c r="DT5" s="4">
        <v>24.354576999999999</v>
      </c>
      <c r="DU5" s="4">
        <v>24.354576999999999</v>
      </c>
      <c r="DV5" s="4">
        <v>34.047786000000002</v>
      </c>
      <c r="DW5" s="4">
        <v>34.239924000000002</v>
      </c>
      <c r="DX5" s="4">
        <v>25.893273958544732</v>
      </c>
      <c r="DZ5" s="4" cm="1">
        <f t="array" ref="DZ5:EQ67">ConvexHullInterpolate(U5:U40,V5:V40,TRUE,6,'Summary (Full)'!B30,V5:AK40)</f>
        <v>33.072158999999999</v>
      </c>
      <c r="EA5" s="4">
        <v>25.045363999999999</v>
      </c>
      <c r="EB5" s="4">
        <v>25.045363999999999</v>
      </c>
      <c r="EC5" s="4">
        <v>35.155543999999999</v>
      </c>
      <c r="ED5" s="4">
        <v>34.931966000000003</v>
      </c>
      <c r="EE5" s="4">
        <v>26.295162874999999</v>
      </c>
      <c r="EF5" s="4">
        <v>7.2949809999999999</v>
      </c>
      <c r="EG5" s="4">
        <v>6.9453269999999998</v>
      </c>
      <c r="EH5" s="4">
        <v>0.17510000000000001</v>
      </c>
      <c r="EI5" s="4">
        <v>9.8898E-2</v>
      </c>
      <c r="EJ5" s="4">
        <v>21.052778</v>
      </c>
      <c r="EK5" s="4">
        <v>29.179739999999999</v>
      </c>
      <c r="EL5" s="4">
        <v>25.019044000000001</v>
      </c>
      <c r="EM5" s="4">
        <v>35.145040999999999</v>
      </c>
      <c r="EN5" s="4">
        <v>34.926036000000003</v>
      </c>
      <c r="EO5" s="4">
        <v>26.568782130021912</v>
      </c>
      <c r="EP5" s="4">
        <v>1.59714</v>
      </c>
      <c r="EQ5" s="4">
        <v>0</v>
      </c>
      <c r="ER5" s="4" cm="1">
        <f t="array" ref="ER5:ES54">ConvexHullInterpolate($U5:$U40,Z5:Z40,TRUE,6,'Summary (Full)'!B30)</f>
        <v>33.072158999999999</v>
      </c>
      <c r="ES5" s="4">
        <v>7.2949809999999999</v>
      </c>
      <c r="ET5" s="4" cm="1">
        <f t="array" ref="ET5:EU58">ConvexHullInterpolate($U5:$U40,AA5:AA40,TRUE,6,'Summary (Full)'!B30)</f>
        <v>33.072158999999999</v>
      </c>
      <c r="EU5" s="4">
        <v>6.9453269999999998</v>
      </c>
      <c r="EV5" s="7" cm="1">
        <f t="array" ref="EV5:EW43">ConvexHullInterpolate($U5:$U40,AB5:AB40,TRUE,6,'Summary (Full)'!B30)</f>
        <v>33.072158999999999</v>
      </c>
      <c r="EW5" s="7">
        <v>0.17510000000000001</v>
      </c>
      <c r="EX5" s="7" cm="1">
        <f t="array" ref="EX5:EY51">ConvexHullInterpolate($U5:$U40,AC5:AC40,TRUE,6,'Summary (Full)'!B30)</f>
        <v>33.072158999999999</v>
      </c>
      <c r="EY5" s="7">
        <v>9.8898E-2</v>
      </c>
      <c r="EZ5" s="7" cm="1">
        <f t="array" ref="EZ5:FA59">ConvexHullInterpolate($U5:$U40,AD5:AD40,TRUE,6,'Summary (Full)'!B30)</f>
        <v>33.072158999999999</v>
      </c>
      <c r="FA5" s="7">
        <v>21.052778</v>
      </c>
      <c r="FB5" s="7" cm="1">
        <f t="array" ref="FB5:FC63">ConvexHullInterpolate($U5:$U40,AE5:AE40,TRUE,6,'Summary (Full)'!B30)</f>
        <v>33.072158999999999</v>
      </c>
      <c r="FC5" s="7">
        <v>29.179739999999999</v>
      </c>
      <c r="FD5" s="4" cm="1">
        <f t="array" ref="FD5:FI68">ConvexHullInterpolate($U5:$U40,AF5:AF40,TRUE,6,'Summary (Full)'!B30, AF5:AI40)</f>
        <v>33.072158999999999</v>
      </c>
      <c r="FE5" s="4">
        <v>25.019044000000001</v>
      </c>
      <c r="FF5" s="4">
        <v>25.019044000000001</v>
      </c>
      <c r="FG5" s="4">
        <v>35.145040999999999</v>
      </c>
      <c r="FH5" s="4">
        <v>34.926036000000003</v>
      </c>
      <c r="FI5" s="4">
        <v>26.568782130021912</v>
      </c>
      <c r="FK5" s="4" cm="1">
        <f t="array" ref="FK5:FL64">ConvexHullInterpolate($C5:$C40,G5:G40,TRUE,6,'Summary (Full)'!B30)</f>
        <v>48.354106999999999</v>
      </c>
      <c r="FL5" s="4">
        <v>25.611144937500001</v>
      </c>
      <c r="FM5" s="4" cm="1">
        <f t="array" ref="FM5:FN64">ConvexHullInterpolate($C5:$C40,Q5:Q40,TRUE,6,'Summary (Full)'!B30)</f>
        <v>48.354106999999999</v>
      </c>
      <c r="FN5" s="4">
        <v>25.893273958544732</v>
      </c>
      <c r="FP5" s="4" cm="1">
        <f t="array" ref="FP5:FQ66">ConvexHullInterpolate($U5:$U40,Y5:Y40,TRUE,6,'Summary (Full)'!B30)</f>
        <v>33.072158999999999</v>
      </c>
      <c r="FQ5" s="4">
        <v>26.295162874999999</v>
      </c>
      <c r="FR5" s="4" cm="1">
        <f t="array" ref="FR5:FS66">ConvexHullInterpolate($U5:$U40,AI5:AI40,TRUE,6,'Summary (Full)'!B30)</f>
        <v>33.072158999999999</v>
      </c>
      <c r="FS5" s="4">
        <v>26.568782130021912</v>
      </c>
    </row>
    <row r="6" spans="1:175" x14ac:dyDescent="0.15">
      <c r="A6" s="235"/>
      <c r="B6" s="38">
        <v>135</v>
      </c>
      <c r="C6" s="129">
        <f>Anchor!L3</f>
        <v>7321.8424649999997</v>
      </c>
      <c r="D6" s="129">
        <f>Anchor!M3</f>
        <v>41.352145999999998</v>
      </c>
      <c r="E6" s="129">
        <f>Anchor!N3</f>
        <v>47.076518999999998</v>
      </c>
      <c r="F6" s="129">
        <f>Anchor!O3</f>
        <v>46.747677000000003</v>
      </c>
      <c r="G6" s="130">
        <f>('Summary (Full)'!$B$34*D6+'Summary (Full)'!$B$35*E6+'Summary (Full)'!$B$36*F6)/'Summary (Full)'!$B$37</f>
        <v>42.047139999999992</v>
      </c>
      <c r="H6" s="129">
        <f>Anchor!P3</f>
        <v>27.128861000000001</v>
      </c>
      <c r="I6" s="129">
        <f>Anchor!Q3</f>
        <v>19.396974</v>
      </c>
      <c r="J6" s="129">
        <f>Anchor!R3</f>
        <v>98.913037000000003</v>
      </c>
      <c r="K6" s="129">
        <f>Anchor!S3</f>
        <v>96.923663000000005</v>
      </c>
      <c r="L6" s="129">
        <f>Anchor!T3</f>
        <v>41.112436000000002</v>
      </c>
      <c r="M6" s="129">
        <f>Anchor!U3</f>
        <v>42.122489000000002</v>
      </c>
      <c r="N6" s="129">
        <f>Anchor!V3</f>
        <v>41.335082999999997</v>
      </c>
      <c r="O6" s="129">
        <f>Anchor!W3</f>
        <v>47.059491000000001</v>
      </c>
      <c r="P6" s="129">
        <f>Anchor!X3</f>
        <v>46.727311</v>
      </c>
      <c r="Q6" s="131">
        <f>10*LOG10(1/(('Summary (Full)'!$B$41/10^(N6/10)+'Summary (Full)'!$B$42/10^(O6/10)+'Summary (Full)'!$B$43/10^(P6/10))/'Summary (Full)'!$B$44))</f>
        <v>42.530220023722201</v>
      </c>
      <c r="R6" s="129">
        <f>Anchor!Y3</f>
        <v>1.2160200000000001</v>
      </c>
      <c r="S6" s="129">
        <f>Anchor!Z3</f>
        <v>29474.12</v>
      </c>
      <c r="T6" s="132"/>
      <c r="U6" s="129">
        <f>Test!L3</f>
        <v>6474.8285560000004</v>
      </c>
      <c r="V6" s="129">
        <f>Test!M3</f>
        <v>41.511909000000003</v>
      </c>
      <c r="W6" s="129">
        <f>Test!N3</f>
        <v>47.458531999999998</v>
      </c>
      <c r="X6" s="129">
        <f>Test!O3</f>
        <v>47.380625999999999</v>
      </c>
      <c r="Y6" s="129">
        <f>('Summary (Full)'!$B$34*V6+'Summary (Full)'!$B$35*W6+'Summary (Full)'!$B$36*X6)/'Summary (Full)'!$B$37</f>
        <v>42.250367750000002</v>
      </c>
      <c r="Z6" s="129">
        <f>Test!P3</f>
        <v>27.379223</v>
      </c>
      <c r="AA6" s="129">
        <f>Test!Q3</f>
        <v>19.520250999999998</v>
      </c>
      <c r="AB6" s="129">
        <f>Test!R3</f>
        <v>99.495536999999999</v>
      </c>
      <c r="AC6" s="129">
        <f>Test!S3</f>
        <v>97.538927999999999</v>
      </c>
      <c r="AD6" s="129">
        <f>Test!T3</f>
        <v>41.386605000000003</v>
      </c>
      <c r="AE6" s="129">
        <f>Test!U3</f>
        <v>42.34028</v>
      </c>
      <c r="AF6" s="129">
        <f>Test!V3</f>
        <v>41.495677999999998</v>
      </c>
      <c r="AG6" s="129">
        <f>Test!W3</f>
        <v>47.444670000000002</v>
      </c>
      <c r="AH6" s="129">
        <f>Test!X3</f>
        <v>47.364584999999998</v>
      </c>
      <c r="AI6" s="129">
        <f>10*LOG10(1/(('Summary (Full)'!$B$41/10^(AF6/10)+'Summary (Full)'!$B$42/10^(AG6/10)+'Summary (Full)'!$B$43/10^(AH6/10))/'Summary (Full)'!$B$44))</f>
        <v>42.732496086043447</v>
      </c>
      <c r="AJ6" s="129">
        <f>Test!Y3</f>
        <v>1.175756</v>
      </c>
      <c r="AK6" s="129">
        <f>Test!Z3</f>
        <v>0</v>
      </c>
      <c r="AL6" s="129">
        <f t="shared" si="2"/>
        <v>0.96688870248844583</v>
      </c>
      <c r="AM6" s="129">
        <f t="shared" si="3"/>
        <v>0</v>
      </c>
      <c r="AO6" s="179"/>
      <c r="AP6" s="165"/>
      <c r="AQ6" s="164"/>
      <c r="AR6" s="164"/>
      <c r="AS6" s="164"/>
      <c r="AT6" s="165"/>
      <c r="AU6" s="164"/>
      <c r="AV6" s="165"/>
      <c r="AW6" s="164"/>
      <c r="AX6" s="165"/>
      <c r="AY6" s="170"/>
      <c r="AZ6" s="165"/>
      <c r="BA6" s="170"/>
      <c r="CH6" s="5"/>
      <c r="CI6" s="11" t="s">
        <v>40</v>
      </c>
      <c r="CJ6" s="10">
        <f>MAX(CL1:CL63)</f>
        <v>17110.237270829759</v>
      </c>
      <c r="CK6" s="5"/>
      <c r="CL6" s="4">
        <v>53.047824210653275</v>
      </c>
      <c r="CM6" s="4">
        <v>24.734233500000002</v>
      </c>
      <c r="CN6" s="4">
        <v>24.734233500000002</v>
      </c>
      <c r="CO6" s="4">
        <v>34.273804250000005</v>
      </c>
      <c r="CP6" s="4">
        <v>34.411232750000003</v>
      </c>
      <c r="CQ6" s="4">
        <v>25.935269125000001</v>
      </c>
      <c r="CR6" s="4">
        <v>7.0814772500000007</v>
      </c>
      <c r="CS6" s="4">
        <v>6.7450857500000003</v>
      </c>
      <c r="CT6" s="4">
        <v>0.67018850000000008</v>
      </c>
      <c r="CU6" s="4">
        <v>0.58905637500000019</v>
      </c>
      <c r="CV6" s="4">
        <v>20.728614374999999</v>
      </c>
      <c r="CW6" s="4">
        <v>28.536659624999999</v>
      </c>
      <c r="CX6" s="4">
        <v>24.697701249999998</v>
      </c>
      <c r="CY6" s="4">
        <v>34.269623125000003</v>
      </c>
      <c r="CZ6" s="4">
        <v>34.408317000000004</v>
      </c>
      <c r="DA6" s="4">
        <v>26.227972393446858</v>
      </c>
      <c r="DB6" s="4">
        <v>1.31054125</v>
      </c>
      <c r="DC6" s="4">
        <v>302.17624999999998</v>
      </c>
      <c r="DE6" s="4">
        <v>53.047824210653275</v>
      </c>
      <c r="DF6" s="4">
        <v>7.0814772500000007</v>
      </c>
      <c r="DH6" s="4">
        <v>53.047824210653275</v>
      </c>
      <c r="DI6" s="4">
        <v>6.7450857500000003</v>
      </c>
      <c r="DK6" s="4">
        <v>109.54285717735121</v>
      </c>
      <c r="DL6" s="4">
        <v>13.374632624999997</v>
      </c>
      <c r="DM6" s="4">
        <v>121.19632464051911</v>
      </c>
      <c r="DN6" s="4">
        <v>14.628777250000002</v>
      </c>
      <c r="DO6" s="4">
        <v>53.047824210653275</v>
      </c>
      <c r="DP6" s="4">
        <v>20.728614374999999</v>
      </c>
      <c r="DQ6" s="4">
        <v>53.047824210653275</v>
      </c>
      <c r="DR6" s="4">
        <v>28.536659624999999</v>
      </c>
      <c r="DS6" s="4">
        <v>53.047824210653275</v>
      </c>
      <c r="DT6" s="4">
        <v>24.697701249999998</v>
      </c>
      <c r="DU6" s="4">
        <v>24.697701249999998</v>
      </c>
      <c r="DV6" s="4">
        <v>34.269623125000003</v>
      </c>
      <c r="DW6" s="4">
        <v>34.408317000000004</v>
      </c>
      <c r="DX6" s="4">
        <v>26.227972393446858</v>
      </c>
      <c r="DZ6" s="4">
        <v>36.694864908323531</v>
      </c>
      <c r="EA6" s="4">
        <v>25.369711875</v>
      </c>
      <c r="EB6" s="4">
        <v>25.369711875</v>
      </c>
      <c r="EC6" s="4">
        <v>35.328179374999998</v>
      </c>
      <c r="ED6" s="4">
        <v>35.092245750000004</v>
      </c>
      <c r="EE6" s="4">
        <v>26.5997744609375</v>
      </c>
      <c r="EF6" s="4">
        <v>7.6031255</v>
      </c>
      <c r="EG6" s="4">
        <v>7.1487942499999999</v>
      </c>
      <c r="EH6" s="4">
        <v>1.4356906249999994</v>
      </c>
      <c r="EI6" s="4">
        <v>1.2361291249999997</v>
      </c>
      <c r="EJ6" s="4">
        <v>21.355131499999999</v>
      </c>
      <c r="EK6" s="4">
        <v>29.476209125</v>
      </c>
      <c r="EL6" s="4">
        <v>25.343769000000002</v>
      </c>
      <c r="EM6" s="4">
        <v>35.317940999999998</v>
      </c>
      <c r="EN6" s="4">
        <v>35.086351375000007</v>
      </c>
      <c r="EO6" s="4">
        <v>26.88485242484774</v>
      </c>
      <c r="EP6" s="4">
        <v>1.6150832500000001</v>
      </c>
      <c r="EQ6" s="4">
        <v>0</v>
      </c>
      <c r="ER6" s="4">
        <v>36.694864908323531</v>
      </c>
      <c r="ES6" s="4">
        <v>7.6031255</v>
      </c>
      <c r="ET6" s="4">
        <v>36.694864908323531</v>
      </c>
      <c r="EU6" s="4">
        <v>7.1487942499999999</v>
      </c>
      <c r="EV6" s="7">
        <v>55.122723000000001</v>
      </c>
      <c r="EW6" s="7">
        <v>10.972583</v>
      </c>
      <c r="EX6" s="7">
        <v>55.122723000000001</v>
      </c>
      <c r="EY6" s="7">
        <v>9.7631990000000002</v>
      </c>
      <c r="EZ6" s="7">
        <v>36.694864908323531</v>
      </c>
      <c r="FA6" s="7">
        <v>21.355131499999999</v>
      </c>
      <c r="FB6" s="7">
        <v>36.694864908323531</v>
      </c>
      <c r="FC6" s="7">
        <v>29.476209125</v>
      </c>
      <c r="FD6" s="4">
        <v>36.694864908323531</v>
      </c>
      <c r="FE6" s="4">
        <v>25.343769000000002</v>
      </c>
      <c r="FF6" s="4">
        <v>25.343769000000002</v>
      </c>
      <c r="FG6" s="4">
        <v>35.317940999999998</v>
      </c>
      <c r="FH6" s="4">
        <v>35.086351375000007</v>
      </c>
      <c r="FI6" s="4">
        <v>26.88485242484774</v>
      </c>
      <c r="FK6" s="4">
        <v>53.047824210653275</v>
      </c>
      <c r="FL6" s="4">
        <v>25.935269125000001</v>
      </c>
      <c r="FM6" s="4">
        <v>53.047824210653275</v>
      </c>
      <c r="FN6" s="4">
        <v>26.227972393446858</v>
      </c>
      <c r="FP6" s="4">
        <v>36.694864908323531</v>
      </c>
      <c r="FQ6" s="4">
        <v>26.5997744609375</v>
      </c>
      <c r="FR6" s="4">
        <v>36.694864908323531</v>
      </c>
      <c r="FS6" s="4">
        <v>26.88485242484774</v>
      </c>
    </row>
    <row r="7" spans="1:175" ht="13" customHeight="1" x14ac:dyDescent="0.15">
      <c r="A7" s="235"/>
      <c r="B7" s="38">
        <v>160</v>
      </c>
      <c r="C7" s="129">
        <f>Anchor!L4</f>
        <v>3151.7626989999999</v>
      </c>
      <c r="D7" s="129">
        <f>Anchor!M4</f>
        <v>39.911853999999998</v>
      </c>
      <c r="E7" s="129">
        <f>Anchor!N4</f>
        <v>45.30838</v>
      </c>
      <c r="F7" s="129">
        <f>Anchor!O4</f>
        <v>44.716025000000002</v>
      </c>
      <c r="G7" s="130">
        <f>('Summary (Full)'!$B$34*D7+'Summary (Full)'!$B$35*E7+'Summary (Full)'!$B$36*F7)/'Summary (Full)'!$B$37</f>
        <v>40.54939756249999</v>
      </c>
      <c r="H7" s="129">
        <f>Anchor!P4</f>
        <v>24.550184000000002</v>
      </c>
      <c r="I7" s="129">
        <f>Anchor!Q4</f>
        <v>18.174600999999999</v>
      </c>
      <c r="J7" s="129">
        <f>Anchor!R4</f>
        <v>93.043031999999997</v>
      </c>
      <c r="K7" s="129">
        <f>Anchor!S4</f>
        <v>90.838218999999995</v>
      </c>
      <c r="L7" s="129">
        <f>Anchor!T4</f>
        <v>38.544812</v>
      </c>
      <c r="M7" s="129">
        <f>Anchor!U4</f>
        <v>40.819645000000001</v>
      </c>
      <c r="N7" s="129">
        <f>Anchor!V4</f>
        <v>39.891973999999998</v>
      </c>
      <c r="O7" s="129">
        <f>Anchor!W4</f>
        <v>45.288584</v>
      </c>
      <c r="P7" s="129">
        <f>Anchor!X4</f>
        <v>44.692625</v>
      </c>
      <c r="Q7" s="131">
        <f>10*LOG10(1/(('Summary (Full)'!$B$41/10^(N7/10)+'Summary (Full)'!$B$42/10^(O7/10)+'Summary (Full)'!$B$43/10^(P7/10))/'Summary (Full)'!$B$44))</f>
        <v>41.027339508732162</v>
      </c>
      <c r="R7" s="129">
        <f>Anchor!Y4</f>
        <v>1.3076829999999999</v>
      </c>
      <c r="S7" s="129">
        <f>Anchor!Z4</f>
        <v>17351.189999999999</v>
      </c>
      <c r="T7" s="132"/>
      <c r="U7" s="129">
        <f>Test!L4</f>
        <v>2694.0935989999998</v>
      </c>
      <c r="V7" s="129">
        <f>Test!M4</f>
        <v>40.240243</v>
      </c>
      <c r="W7" s="129">
        <f>Test!N4</f>
        <v>45.933315999999998</v>
      </c>
      <c r="X7" s="129">
        <f>Test!O4</f>
        <v>45.718887000000002</v>
      </c>
      <c r="Y7" s="129">
        <f>('Summary (Full)'!$B$34*V7+'Summary (Full)'!$B$35*W7+'Summary (Full)'!$B$36*X7)/'Summary (Full)'!$B$37</f>
        <v>40.938475312499996</v>
      </c>
      <c r="Z7" s="129">
        <f>Test!P4</f>
        <v>24.958562000000001</v>
      </c>
      <c r="AA7" s="129">
        <f>Test!Q4</f>
        <v>18.407492999999999</v>
      </c>
      <c r="AB7" s="129">
        <f>Test!R4</f>
        <v>94.899514999999994</v>
      </c>
      <c r="AC7" s="129">
        <f>Test!S4</f>
        <v>92.472568999999993</v>
      </c>
      <c r="AD7" s="129">
        <f>Test!T4</f>
        <v>39.064151000000003</v>
      </c>
      <c r="AE7" s="129">
        <f>Test!U4</f>
        <v>41.171335999999997</v>
      </c>
      <c r="AF7" s="129">
        <f>Test!V4</f>
        <v>40.224758999999999</v>
      </c>
      <c r="AG7" s="129">
        <f>Test!W4</f>
        <v>45.917549000000001</v>
      </c>
      <c r="AH7" s="129">
        <f>Test!X4</f>
        <v>45.703726000000003</v>
      </c>
      <c r="AI7" s="129">
        <f>10*LOG10(1/(('Summary (Full)'!$B$41/10^(AF7/10)+'Summary (Full)'!$B$42/10^(AG7/10)+'Summary (Full)'!$B$43/10^(AH7/10))/'Summary (Full)'!$B$44))</f>
        <v>41.42347886713911</v>
      </c>
      <c r="AJ7" s="129">
        <f>Test!Y4</f>
        <v>1.233582</v>
      </c>
      <c r="AK7" s="129">
        <f>Test!Z4</f>
        <v>0</v>
      </c>
      <c r="AL7" s="129">
        <f t="shared" si="2"/>
        <v>0.94333412608407397</v>
      </c>
      <c r="AM7" s="129">
        <f t="shared" si="3"/>
        <v>0</v>
      </c>
      <c r="AO7" s="242" t="s">
        <v>14</v>
      </c>
      <c r="AP7" s="166">
        <f t="array" ref="AP7">bdRateExtend($C6:$C9,D6:D9,$U6:$U9,V6:V9)</f>
        <v>-0.2761752946679793</v>
      </c>
      <c r="AQ7" s="164"/>
      <c r="AR7" s="164"/>
      <c r="AS7" s="164"/>
      <c r="AT7" s="166">
        <f t="array" ref="AT7">bdRateExtend($C6:$C9,H6:H9,$U6:$U9,Z6:Z9)</f>
        <v>-0.24051710964751449</v>
      </c>
      <c r="AU7" s="164"/>
      <c r="AV7" s="166">
        <f t="array" ref="AV7">bdRateExtend($C6:$C9,I6:I9,$U6:$U9,AA6:AA9)</f>
        <v>-0.25619490536430223</v>
      </c>
      <c r="AW7" s="164"/>
      <c r="AX7" s="166">
        <f t="array" ref="AX7">bdRateExtend($C6:$C9,J6:J9,$U6:$U9,AB6:AB9,"None", FALSE,1)</f>
        <v>-0.31009921562895626</v>
      </c>
      <c r="AY7" s="170"/>
      <c r="AZ7" s="244">
        <f t="array" ref="AZ7">testVMAFRange($C6:$C9,J6:J9,$U6:$U9,AB6:AB9)</f>
        <v>0</v>
      </c>
      <c r="BA7" s="170"/>
      <c r="CH7" s="5"/>
      <c r="CI7" s="11" t="s">
        <v>115</v>
      </c>
      <c r="CJ7" s="10">
        <f>CJ6-CJ5</f>
        <v>17061.88316382976</v>
      </c>
      <c r="CK7" s="5"/>
      <c r="CL7" s="4">
        <v>58.197159002116848</v>
      </c>
      <c r="CM7" s="4">
        <v>25.076746</v>
      </c>
      <c r="CN7" s="4">
        <v>25.076746</v>
      </c>
      <c r="CO7" s="4">
        <v>34.4957815</v>
      </c>
      <c r="CP7" s="4">
        <v>34.580067499999998</v>
      </c>
      <c r="CQ7" s="4">
        <v>26.259393312500002</v>
      </c>
      <c r="CR7" s="4">
        <v>7.3957785000000005</v>
      </c>
      <c r="CS7" s="4">
        <v>6.9591345000000002</v>
      </c>
      <c r="CT7" s="4">
        <v>1.3403770000000002</v>
      </c>
      <c r="CU7" s="4">
        <v>1.1781127499999999</v>
      </c>
      <c r="CV7" s="4">
        <v>21.047781749999999</v>
      </c>
      <c r="CW7" s="4">
        <v>28.866427250000001</v>
      </c>
      <c r="CX7" s="4">
        <v>25.0408255</v>
      </c>
      <c r="CY7" s="4">
        <v>34.491460250000003</v>
      </c>
      <c r="CZ7" s="4">
        <v>34.576710000000006</v>
      </c>
      <c r="DA7" s="4">
        <v>26.562670828348988</v>
      </c>
      <c r="DB7" s="4">
        <v>1.3516615000000001</v>
      </c>
      <c r="DC7" s="4">
        <v>318.70249999999999</v>
      </c>
      <c r="DE7" s="4">
        <v>58.197159002116848</v>
      </c>
      <c r="DF7" s="4">
        <v>7.3957785000000005</v>
      </c>
      <c r="DH7" s="4">
        <v>58.197159002116848</v>
      </c>
      <c r="DI7" s="4">
        <v>6.9591345000000002</v>
      </c>
      <c r="DK7" s="4">
        <v>121.19632464051911</v>
      </c>
      <c r="DL7" s="4">
        <v>15.867966249999998</v>
      </c>
      <c r="DM7" s="4">
        <v>134.08951970815562</v>
      </c>
      <c r="DN7" s="4">
        <v>17.033173375000004</v>
      </c>
      <c r="DO7" s="4">
        <v>58.197159002116848</v>
      </c>
      <c r="DP7" s="4">
        <v>21.047781749999999</v>
      </c>
      <c r="DQ7" s="4">
        <v>58.197159002116848</v>
      </c>
      <c r="DR7" s="4">
        <v>28.866427250000001</v>
      </c>
      <c r="DS7" s="4">
        <v>58.197159002116848</v>
      </c>
      <c r="DT7" s="4">
        <v>25.0408255</v>
      </c>
      <c r="DU7" s="4">
        <v>25.0408255</v>
      </c>
      <c r="DV7" s="4">
        <v>34.491460250000003</v>
      </c>
      <c r="DW7" s="4">
        <v>34.576710000000006</v>
      </c>
      <c r="DX7" s="4">
        <v>26.562670828348988</v>
      </c>
      <c r="DZ7" s="4">
        <v>40.714400007574788</v>
      </c>
      <c r="EA7" s="4">
        <v>25.694059750000001</v>
      </c>
      <c r="EB7" s="4">
        <v>25.694059750000001</v>
      </c>
      <c r="EC7" s="4">
        <v>35.500814750000004</v>
      </c>
      <c r="ED7" s="4">
        <v>35.252525500000004</v>
      </c>
      <c r="EE7" s="4">
        <v>26.904386046874997</v>
      </c>
      <c r="EF7" s="4">
        <v>7.91127</v>
      </c>
      <c r="EG7" s="4">
        <v>7.3522615</v>
      </c>
      <c r="EH7" s="4">
        <v>2.6962812500000002</v>
      </c>
      <c r="EI7" s="4">
        <v>2.3733602500000002</v>
      </c>
      <c r="EJ7" s="4">
        <v>21.657485000000001</v>
      </c>
      <c r="EK7" s="4">
        <v>29.772678249999998</v>
      </c>
      <c r="EL7" s="4">
        <v>25.668494000000003</v>
      </c>
      <c r="EM7" s="4">
        <v>35.490841000000003</v>
      </c>
      <c r="EN7" s="4">
        <v>35.246666750000003</v>
      </c>
      <c r="EO7" s="4">
        <v>27.200922719673564</v>
      </c>
      <c r="EP7" s="4">
        <v>1.6330264999999999</v>
      </c>
      <c r="EQ7" s="4">
        <v>0</v>
      </c>
      <c r="ER7" s="4">
        <v>40.714400007574788</v>
      </c>
      <c r="ES7" s="4">
        <v>7.91127</v>
      </c>
      <c r="ET7" s="4">
        <v>40.714400007574788</v>
      </c>
      <c r="EU7" s="4">
        <v>7.3522615</v>
      </c>
      <c r="EV7" s="7">
        <v>78.202413000000007</v>
      </c>
      <c r="EW7" s="7">
        <v>20.102944999999998</v>
      </c>
      <c r="EX7" s="7">
        <v>78.202413000000007</v>
      </c>
      <c r="EY7" s="7">
        <v>18.262920999999999</v>
      </c>
      <c r="EZ7" s="7">
        <v>40.714400007574788</v>
      </c>
      <c r="FA7" s="7">
        <v>21.657485000000001</v>
      </c>
      <c r="FB7" s="7">
        <v>40.714400007574788</v>
      </c>
      <c r="FC7" s="7">
        <v>29.772678249999998</v>
      </c>
      <c r="FD7" s="4">
        <v>40.714400007574788</v>
      </c>
      <c r="FE7" s="4">
        <v>25.668494000000003</v>
      </c>
      <c r="FF7" s="4">
        <v>25.668494000000003</v>
      </c>
      <c r="FG7" s="4">
        <v>35.490841000000003</v>
      </c>
      <c r="FH7" s="4">
        <v>35.246666750000003</v>
      </c>
      <c r="FI7" s="4">
        <v>27.200922719673564</v>
      </c>
      <c r="FK7" s="4">
        <v>58.197159002116848</v>
      </c>
      <c r="FL7" s="4">
        <v>26.259393312500002</v>
      </c>
      <c r="FM7" s="4">
        <v>58.197159002116848</v>
      </c>
      <c r="FN7" s="4">
        <v>26.562670828348988</v>
      </c>
      <c r="FP7" s="4">
        <v>40.714400007574788</v>
      </c>
      <c r="FQ7" s="4">
        <v>26.904386046874997</v>
      </c>
      <c r="FR7" s="4">
        <v>40.714400007574788</v>
      </c>
      <c r="FS7" s="4">
        <v>27.200922719673564</v>
      </c>
    </row>
    <row r="8" spans="1:175" x14ac:dyDescent="0.15">
      <c r="A8" s="235"/>
      <c r="B8" s="38">
        <v>185</v>
      </c>
      <c r="C8" s="129">
        <f>Anchor!L5</f>
        <v>1558.563283</v>
      </c>
      <c r="D8" s="129">
        <f>Anchor!M5</f>
        <v>37.686334000000002</v>
      </c>
      <c r="E8" s="129">
        <f>Anchor!N5</f>
        <v>43.157136000000001</v>
      </c>
      <c r="F8" s="129">
        <f>Anchor!O5</f>
        <v>42.356276000000001</v>
      </c>
      <c r="G8" s="130">
        <f>('Summary (Full)'!$B$34*D8+'Summary (Full)'!$B$35*E8+'Summary (Full)'!$B$36*F8)/'Summary (Full)'!$B$37</f>
        <v>38.320130500000005</v>
      </c>
      <c r="H8" s="129">
        <f>Anchor!P5</f>
        <v>21.178778000000001</v>
      </c>
      <c r="I8" s="129">
        <f>Anchor!Q5</f>
        <v>16.291595000000001</v>
      </c>
      <c r="J8" s="129">
        <f>Anchor!R5</f>
        <v>82.259224000000003</v>
      </c>
      <c r="K8" s="129">
        <f>Anchor!S5</f>
        <v>79.866024999999993</v>
      </c>
      <c r="L8" s="129">
        <f>Anchor!T5</f>
        <v>35.114162</v>
      </c>
      <c r="M8" s="129">
        <f>Anchor!U5</f>
        <v>38.994010000000003</v>
      </c>
      <c r="N8" s="129">
        <f>Anchor!V5</f>
        <v>37.656528000000002</v>
      </c>
      <c r="O8" s="129">
        <f>Anchor!W5</f>
        <v>43.139809999999997</v>
      </c>
      <c r="P8" s="129">
        <f>Anchor!X5</f>
        <v>42.337586000000002</v>
      </c>
      <c r="Q8" s="131">
        <f>10*LOG10(1/(('Summary (Full)'!$B$41/10^(N8/10)+'Summary (Full)'!$B$42/10^(O8/10)+'Summary (Full)'!$B$43/10^(P8/10))/'Summary (Full)'!$B$44))</f>
        <v>38.788566174228684</v>
      </c>
      <c r="R8" s="129">
        <f>Anchor!Y5</f>
        <v>1.4313929999999999</v>
      </c>
      <c r="S8" s="129">
        <f>Anchor!Z5</f>
        <v>11219.11</v>
      </c>
      <c r="T8" s="132"/>
      <c r="U8" s="129">
        <f>Test!L5</f>
        <v>1311.422116</v>
      </c>
      <c r="V8" s="129">
        <f>Test!M5</f>
        <v>38.228225999999999</v>
      </c>
      <c r="W8" s="129">
        <f>Test!N5</f>
        <v>43.921121999999997</v>
      </c>
      <c r="X8" s="129">
        <f>Test!O5</f>
        <v>43.642803000000001</v>
      </c>
      <c r="Y8" s="129">
        <f>('Summary (Full)'!$B$34*V8+'Summary (Full)'!$B$35*W8+'Summary (Full)'!$B$36*X8)/'Summary (Full)'!$B$37</f>
        <v>38.922443062499994</v>
      </c>
      <c r="Z8" s="129">
        <f>Test!P5</f>
        <v>21.711489</v>
      </c>
      <c r="AA8" s="129">
        <f>Test!Q5</f>
        <v>16.665088000000001</v>
      </c>
      <c r="AB8" s="129">
        <f>Test!R5</f>
        <v>85.747404000000003</v>
      </c>
      <c r="AC8" s="129">
        <f>Test!S5</f>
        <v>82.970612000000003</v>
      </c>
      <c r="AD8" s="129">
        <f>Test!T5</f>
        <v>35.851970000000001</v>
      </c>
      <c r="AE8" s="129">
        <f>Test!U5</f>
        <v>39.516081</v>
      </c>
      <c r="AF8" s="129">
        <f>Test!V5</f>
        <v>38.205837000000002</v>
      </c>
      <c r="AG8" s="129">
        <f>Test!W5</f>
        <v>43.904428000000003</v>
      </c>
      <c r="AH8" s="129">
        <f>Test!X5</f>
        <v>43.627189999999999</v>
      </c>
      <c r="AI8" s="129">
        <f>10*LOG10(1/(('Summary (Full)'!$B$41/10^(AF8/10)+'Summary (Full)'!$B$42/10^(AG8/10)+'Summary (Full)'!$B$43/10^(AH8/10))/'Summary (Full)'!$B$44))</f>
        <v>39.4012936322694</v>
      </c>
      <c r="AJ8" s="129">
        <f>Test!Y5</f>
        <v>1.3183800000000001</v>
      </c>
      <c r="AK8" s="129">
        <f>Test!Z5</f>
        <v>0</v>
      </c>
      <c r="AL8" s="129">
        <f t="shared" si="2"/>
        <v>0.92104684038555462</v>
      </c>
      <c r="AM8" s="129">
        <f t="shared" si="3"/>
        <v>0</v>
      </c>
      <c r="AO8" s="179"/>
      <c r="AP8" s="165"/>
      <c r="AQ8" s="164"/>
      <c r="AR8" s="164"/>
      <c r="AS8" s="164"/>
      <c r="AT8" s="165"/>
      <c r="AU8" s="164"/>
      <c r="AV8" s="165"/>
      <c r="AW8" s="164"/>
      <c r="AX8" s="165"/>
      <c r="AY8" s="170"/>
      <c r="AZ8" s="165"/>
      <c r="BA8" s="170"/>
      <c r="CH8" s="5"/>
      <c r="CI8" s="11" t="s">
        <v>116</v>
      </c>
      <c r="CJ8" s="10">
        <f>CJ7^(3/4)</f>
        <v>1492.8639225935576</v>
      </c>
      <c r="CK8" s="5"/>
      <c r="CL8" s="4">
        <v>63.846338022615832</v>
      </c>
      <c r="CM8" s="4">
        <v>25.419258499999998</v>
      </c>
      <c r="CN8" s="4">
        <v>25.419258499999998</v>
      </c>
      <c r="CO8" s="4">
        <v>34.717758750000002</v>
      </c>
      <c r="CP8" s="4">
        <v>34.74890225</v>
      </c>
      <c r="CQ8" s="4">
        <v>26.583517499999999</v>
      </c>
      <c r="CR8" s="4">
        <v>7.7100797500000002</v>
      </c>
      <c r="CS8" s="4">
        <v>7.173183250000001</v>
      </c>
      <c r="CT8" s="4">
        <v>2.0105654999999998</v>
      </c>
      <c r="CU8" s="4">
        <v>1.7671691249999997</v>
      </c>
      <c r="CV8" s="4">
        <v>21.366949125000001</v>
      </c>
      <c r="CW8" s="4">
        <v>29.196194875</v>
      </c>
      <c r="CX8" s="4">
        <v>25.383949749999999</v>
      </c>
      <c r="CY8" s="4">
        <v>34.713297375000003</v>
      </c>
      <c r="CZ8" s="4">
        <v>34.745103</v>
      </c>
      <c r="DA8" s="4">
        <v>26.897369263251115</v>
      </c>
      <c r="DB8" s="4">
        <v>1.3927817499999999</v>
      </c>
      <c r="DC8" s="4">
        <v>335.22874999999999</v>
      </c>
      <c r="DE8" s="4">
        <v>63.846338022615832</v>
      </c>
      <c r="DF8" s="4">
        <v>7.7100797500000002</v>
      </c>
      <c r="DH8" s="4">
        <v>63.846338022615832</v>
      </c>
      <c r="DI8" s="4">
        <v>7.173183250000001</v>
      </c>
      <c r="DK8" s="4">
        <v>134.08951970815562</v>
      </c>
      <c r="DL8" s="4">
        <v>18.361299875</v>
      </c>
      <c r="DM8" s="4">
        <v>148.35432797895797</v>
      </c>
      <c r="DN8" s="4">
        <v>19.437569500000002</v>
      </c>
      <c r="DO8" s="4">
        <v>63.846338022615832</v>
      </c>
      <c r="DP8" s="4">
        <v>21.366949125000001</v>
      </c>
      <c r="DQ8" s="4">
        <v>63.846338022615832</v>
      </c>
      <c r="DR8" s="4">
        <v>29.196194875</v>
      </c>
      <c r="DS8" s="4">
        <v>63.846338022615832</v>
      </c>
      <c r="DT8" s="4">
        <v>25.383949749999999</v>
      </c>
      <c r="DU8" s="4">
        <v>25.383949749999999</v>
      </c>
      <c r="DV8" s="4">
        <v>34.713297375000003</v>
      </c>
      <c r="DW8" s="4">
        <v>34.745103</v>
      </c>
      <c r="DX8" s="4">
        <v>26.897369263251115</v>
      </c>
      <c r="DZ8" s="4">
        <v>45.174232746685924</v>
      </c>
      <c r="EA8" s="4">
        <v>26.018407624999998</v>
      </c>
      <c r="EB8" s="4">
        <v>26.018407624999998</v>
      </c>
      <c r="EC8" s="4">
        <v>35.673450125000002</v>
      </c>
      <c r="ED8" s="4">
        <v>35.412805250000005</v>
      </c>
      <c r="EE8" s="4">
        <v>27.208997632812498</v>
      </c>
      <c r="EF8" s="4">
        <v>8.2194144999999992</v>
      </c>
      <c r="EG8" s="4">
        <v>7.5557287500000001</v>
      </c>
      <c r="EH8" s="4">
        <v>3.956871875</v>
      </c>
      <c r="EI8" s="4">
        <v>3.5105913750000006</v>
      </c>
      <c r="EJ8" s="4">
        <v>21.9598385</v>
      </c>
      <c r="EK8" s="4">
        <v>30.069147375</v>
      </c>
      <c r="EL8" s="4">
        <v>25.993219</v>
      </c>
      <c r="EM8" s="4">
        <v>35.663741000000002</v>
      </c>
      <c r="EN8" s="4">
        <v>35.406982124999999</v>
      </c>
      <c r="EO8" s="4">
        <v>27.516993014499391</v>
      </c>
      <c r="EP8" s="4">
        <v>1.65096975</v>
      </c>
      <c r="EQ8" s="4">
        <v>0</v>
      </c>
      <c r="ER8" s="4">
        <v>45.174232746685924</v>
      </c>
      <c r="ES8" s="4">
        <v>8.2194144999999992</v>
      </c>
      <c r="ET8" s="4">
        <v>45.174232746685924</v>
      </c>
      <c r="EU8" s="4">
        <v>7.5557287500000001</v>
      </c>
      <c r="EV8" s="7">
        <v>86.75962395504294</v>
      </c>
      <c r="EW8" s="7">
        <v>22.408573124999997</v>
      </c>
      <c r="EX8" s="7">
        <v>86.75962395504294</v>
      </c>
      <c r="EY8" s="7">
        <v>20.491758874999999</v>
      </c>
      <c r="EZ8" s="7">
        <v>45.174232746685924</v>
      </c>
      <c r="FA8" s="7">
        <v>21.9598385</v>
      </c>
      <c r="FB8" s="7">
        <v>45.174232746685924</v>
      </c>
      <c r="FC8" s="7">
        <v>30.069147375</v>
      </c>
      <c r="FD8" s="4">
        <v>45.174232746685924</v>
      </c>
      <c r="FE8" s="4">
        <v>25.993219</v>
      </c>
      <c r="FF8" s="4">
        <v>25.993219</v>
      </c>
      <c r="FG8" s="4">
        <v>35.663741000000002</v>
      </c>
      <c r="FH8" s="4">
        <v>35.406982124999999</v>
      </c>
      <c r="FI8" s="4">
        <v>27.516993014499391</v>
      </c>
      <c r="FK8" s="4">
        <v>63.846338022615832</v>
      </c>
      <c r="FL8" s="4">
        <v>26.583517499999999</v>
      </c>
      <c r="FM8" s="4">
        <v>63.846338022615832</v>
      </c>
      <c r="FN8" s="4">
        <v>26.897369263251115</v>
      </c>
      <c r="FP8" s="4">
        <v>45.174232746685924</v>
      </c>
      <c r="FQ8" s="4">
        <v>27.208997632812498</v>
      </c>
      <c r="FR8" s="4">
        <v>45.174232746685924</v>
      </c>
      <c r="FS8" s="4">
        <v>27.516993014499391</v>
      </c>
    </row>
    <row r="9" spans="1:175" ht="13" customHeight="1" x14ac:dyDescent="0.15">
      <c r="A9" s="235"/>
      <c r="B9" s="38">
        <v>210</v>
      </c>
      <c r="C9" s="129">
        <f>Anchor!L6</f>
        <v>752.72173999999995</v>
      </c>
      <c r="D9" s="129">
        <f>Anchor!M6</f>
        <v>34.721649999999997</v>
      </c>
      <c r="E9" s="129">
        <f>Anchor!N6</f>
        <v>40.591742000000004</v>
      </c>
      <c r="F9" s="129">
        <f>Anchor!O6</f>
        <v>39.814570000000003</v>
      </c>
      <c r="G9" s="130">
        <f>('Summary (Full)'!$B$34*D9+'Summary (Full)'!$B$35*E9+'Summary (Full)'!$B$36*F9)/'Summary (Full)'!$B$37</f>
        <v>35.406838249999993</v>
      </c>
      <c r="H9" s="129">
        <f>Anchor!P6</f>
        <v>17.357610999999999</v>
      </c>
      <c r="I9" s="129">
        <f>Anchor!Q6</f>
        <v>13.863599000000001</v>
      </c>
      <c r="J9" s="129">
        <f>Anchor!R6</f>
        <v>64.588224999999994</v>
      </c>
      <c r="K9" s="129">
        <f>Anchor!S6</f>
        <v>62.142929000000002</v>
      </c>
      <c r="L9" s="129">
        <f>Anchor!T6</f>
        <v>31.229738000000001</v>
      </c>
      <c r="M9" s="129">
        <f>Anchor!U6</f>
        <v>36.528820000000003</v>
      </c>
      <c r="N9" s="129">
        <f>Anchor!V6</f>
        <v>34.684806000000002</v>
      </c>
      <c r="O9" s="129">
        <f>Anchor!W6</f>
        <v>40.578642000000002</v>
      </c>
      <c r="P9" s="129">
        <f>Anchor!X6</f>
        <v>39.803137999999997</v>
      </c>
      <c r="Q9" s="131">
        <f>10*LOG10(1/(('Summary (Full)'!$B$41/10^(N9/10)+'Summary (Full)'!$B$42/10^(O9/10)+'Summary (Full)'!$B$43/10^(P9/10))/'Summary (Full)'!$B$44))</f>
        <v>35.871784627200853</v>
      </c>
      <c r="R9" s="129">
        <f>Anchor!Y6</f>
        <v>1.5975330000000001</v>
      </c>
      <c r="S9" s="129">
        <f>Anchor!Z6</f>
        <v>6597.19</v>
      </c>
      <c r="T9" s="132"/>
      <c r="U9" s="129">
        <f>Test!L6</f>
        <v>624.94059800000002</v>
      </c>
      <c r="V9" s="129">
        <f>Test!M6</f>
        <v>35.478226999999997</v>
      </c>
      <c r="W9" s="129">
        <f>Test!N6</f>
        <v>41.448827000000001</v>
      </c>
      <c r="X9" s="129">
        <f>Test!O6</f>
        <v>41.326042000000001</v>
      </c>
      <c r="Y9" s="129">
        <f>('Summary (Full)'!$B$34*V9+'Summary (Full)'!$B$35*W9+'Summary (Full)'!$B$36*X9)/'Summary (Full)'!$B$37</f>
        <v>36.216877937500001</v>
      </c>
      <c r="Z9" s="129">
        <f>Test!P6</f>
        <v>18.024363000000001</v>
      </c>
      <c r="AA9" s="129">
        <f>Test!Q6</f>
        <v>14.381081</v>
      </c>
      <c r="AB9" s="129">
        <f>Test!R6</f>
        <v>70.820964000000004</v>
      </c>
      <c r="AC9" s="129">
        <f>Test!S6</f>
        <v>67.725482999999997</v>
      </c>
      <c r="AD9" s="129">
        <f>Test!T6</f>
        <v>32.149987000000003</v>
      </c>
      <c r="AE9" s="129">
        <f>Test!U6</f>
        <v>37.318215000000002</v>
      </c>
      <c r="AF9" s="129">
        <f>Test!V6</f>
        <v>35.448810000000002</v>
      </c>
      <c r="AG9" s="129">
        <f>Test!W6</f>
        <v>41.428882000000002</v>
      </c>
      <c r="AH9" s="129">
        <f>Test!X6</f>
        <v>41.309458999999997</v>
      </c>
      <c r="AI9" s="129">
        <f>10*LOG10(1/(('Summary (Full)'!$B$41/10^(AF9/10)+'Summary (Full)'!$B$42/10^(AG9/10)+'Summary (Full)'!$B$43/10^(AH9/10))/'Summary (Full)'!$B$44))</f>
        <v>36.686898160155216</v>
      </c>
      <c r="AJ9" s="129">
        <f>Test!Y6</f>
        <v>1.3357829999999999</v>
      </c>
      <c r="AK9" s="129">
        <f>Test!Z6</f>
        <v>0</v>
      </c>
      <c r="AL9" s="129">
        <f t="shared" si="2"/>
        <v>0.83615361936185351</v>
      </c>
      <c r="AM9" s="129">
        <f t="shared" si="3"/>
        <v>0</v>
      </c>
      <c r="AO9" s="242" t="s">
        <v>15</v>
      </c>
      <c r="AP9" s="166">
        <f t="array" ref="AP9">bdRateExtend($C7:$C10,D7:D10,$U7:$U10,V7:V10)</f>
        <v>-0.29881508044293592</v>
      </c>
      <c r="AQ9" s="164"/>
      <c r="AR9" s="164"/>
      <c r="AS9" s="164"/>
      <c r="AT9" s="166">
        <f t="array" ref="AT9">bdRateExtend($C7:$C10,H7:H10,$U7:$U10,Z7:Z10)</f>
        <v>-0.25954173168199812</v>
      </c>
      <c r="AU9" s="164"/>
      <c r="AV9" s="166">
        <f t="array" ref="AV9">bdRateExtend($C7:$C10,I7:I10,$U7:$U10,AA7:AA10)</f>
        <v>-0.27809446478827216</v>
      </c>
      <c r="AW9" s="164"/>
      <c r="AX9" s="166">
        <f t="array" ref="AX9">bdRateExtend($C7:$C10,J7:J10,$U7:$U10,AB7:AB10,"None", FALSE,1)</f>
        <v>-0.34216616527953325</v>
      </c>
      <c r="AY9" s="170"/>
      <c r="AZ9" s="244">
        <f t="array" ref="AZ9">testVMAFRange($C7:$C10,J7:J10,$U7:$U10,AB7:AB10)</f>
        <v>0</v>
      </c>
      <c r="BA9" s="170"/>
      <c r="CH9" s="5"/>
      <c r="CI9" s="11" t="s">
        <v>117</v>
      </c>
      <c r="CJ9" s="10">
        <f>CJ7^(1/2)</f>
        <v>130.62114363237583</v>
      </c>
      <c r="CK9" s="5"/>
      <c r="CL9" s="4">
        <v>70.043880986524528</v>
      </c>
      <c r="CM9" s="4">
        <v>25.761771</v>
      </c>
      <c r="CN9" s="4">
        <v>25.761771</v>
      </c>
      <c r="CO9" s="4">
        <v>34.939735999999996</v>
      </c>
      <c r="CP9" s="4">
        <v>34.917737000000002</v>
      </c>
      <c r="CQ9" s="4">
        <v>26.9076416875</v>
      </c>
      <c r="CR9" s="4">
        <v>8.024381</v>
      </c>
      <c r="CS9" s="4">
        <v>7.3872320000000009</v>
      </c>
      <c r="CT9" s="4">
        <v>2.6807539999999999</v>
      </c>
      <c r="CU9" s="4">
        <v>2.3562254999999999</v>
      </c>
      <c r="CV9" s="4">
        <v>21.686116500000001</v>
      </c>
      <c r="CW9" s="4">
        <v>29.525962499999999</v>
      </c>
      <c r="CX9" s="4">
        <v>25.727074000000002</v>
      </c>
      <c r="CY9" s="4">
        <v>34.935134500000004</v>
      </c>
      <c r="CZ9" s="4">
        <v>34.913496000000002</v>
      </c>
      <c r="DA9" s="4">
        <v>27.232067698153244</v>
      </c>
      <c r="DB9" s="4">
        <v>1.433902</v>
      </c>
      <c r="DC9" s="4">
        <v>351.755</v>
      </c>
      <c r="DE9" s="4">
        <v>70.043880986524528</v>
      </c>
      <c r="DF9" s="4">
        <v>8.024381</v>
      </c>
      <c r="DH9" s="4">
        <v>70.043880986524528</v>
      </c>
      <c r="DI9" s="4">
        <v>7.3872320000000009</v>
      </c>
      <c r="DK9" s="4">
        <v>148.35432797895797</v>
      </c>
      <c r="DL9" s="4">
        <v>20.854633499999998</v>
      </c>
      <c r="DM9" s="4">
        <v>164.13666540077551</v>
      </c>
      <c r="DN9" s="4">
        <v>21.841965625</v>
      </c>
      <c r="DO9" s="4">
        <v>70.043880986524528</v>
      </c>
      <c r="DP9" s="4">
        <v>21.686116500000001</v>
      </c>
      <c r="DQ9" s="4">
        <v>70.043880986524528</v>
      </c>
      <c r="DR9" s="4">
        <v>29.525962499999999</v>
      </c>
      <c r="DS9" s="4">
        <v>70.043880986524528</v>
      </c>
      <c r="DT9" s="4">
        <v>25.727074000000002</v>
      </c>
      <c r="DU9" s="4">
        <v>25.727074000000002</v>
      </c>
      <c r="DV9" s="4">
        <v>34.935134500000004</v>
      </c>
      <c r="DW9" s="4">
        <v>34.913496000000002</v>
      </c>
      <c r="DX9" s="4">
        <v>27.232067698153244</v>
      </c>
      <c r="DZ9" s="4">
        <v>50.122593084316165</v>
      </c>
      <c r="EA9" s="4">
        <v>26.342755499999999</v>
      </c>
      <c r="EB9" s="4">
        <v>26.342755499999999</v>
      </c>
      <c r="EC9" s="4">
        <v>35.846085500000001</v>
      </c>
      <c r="ED9" s="4">
        <v>35.573085000000006</v>
      </c>
      <c r="EE9" s="4">
        <v>27.513609218749998</v>
      </c>
      <c r="EF9" s="4">
        <v>8.5275590000000001</v>
      </c>
      <c r="EG9" s="4">
        <v>7.7591959999999993</v>
      </c>
      <c r="EH9" s="4">
        <v>5.2174624999999999</v>
      </c>
      <c r="EI9" s="4">
        <v>4.6478225000000002</v>
      </c>
      <c r="EJ9" s="4">
        <v>22.262191999999999</v>
      </c>
      <c r="EK9" s="4">
        <v>30.365616500000002</v>
      </c>
      <c r="EL9" s="4">
        <v>26.317944000000001</v>
      </c>
      <c r="EM9" s="4">
        <v>35.836641</v>
      </c>
      <c r="EN9" s="4">
        <v>35.567297500000002</v>
      </c>
      <c r="EO9" s="4">
        <v>27.833063309325219</v>
      </c>
      <c r="EP9" s="4">
        <v>1.6689129999999999</v>
      </c>
      <c r="EQ9" s="4">
        <v>0</v>
      </c>
      <c r="ER9" s="4">
        <v>50.122593084316165</v>
      </c>
      <c r="ES9" s="4">
        <v>8.5275590000000001</v>
      </c>
      <c r="ET9" s="4">
        <v>50.122593084316165</v>
      </c>
      <c r="EU9" s="4">
        <v>7.7591959999999993</v>
      </c>
      <c r="EV9" s="7">
        <v>96.253198079967888</v>
      </c>
      <c r="EW9" s="7">
        <v>24.714201249999999</v>
      </c>
      <c r="EX9" s="7">
        <v>96.253198079967888</v>
      </c>
      <c r="EY9" s="7">
        <v>22.720596749999999</v>
      </c>
      <c r="EZ9" s="7">
        <v>55.122723000000001</v>
      </c>
      <c r="FA9" s="7">
        <v>22.572319</v>
      </c>
      <c r="FB9" s="7">
        <v>50.122593084316165</v>
      </c>
      <c r="FC9" s="7">
        <v>30.365616500000002</v>
      </c>
      <c r="FD9" s="4">
        <v>50.122593084316165</v>
      </c>
      <c r="FE9" s="4">
        <v>26.317944000000001</v>
      </c>
      <c r="FF9" s="4">
        <v>26.317944000000001</v>
      </c>
      <c r="FG9" s="4">
        <v>35.836641</v>
      </c>
      <c r="FH9" s="4">
        <v>35.567297500000002</v>
      </c>
      <c r="FI9" s="4">
        <v>27.833063309325219</v>
      </c>
      <c r="FK9" s="4">
        <v>70.043880986524528</v>
      </c>
      <c r="FL9" s="4">
        <v>26.9076416875</v>
      </c>
      <c r="FM9" s="4">
        <v>70.043880986524528</v>
      </c>
      <c r="FN9" s="4">
        <v>27.232067698153244</v>
      </c>
      <c r="FP9" s="4">
        <v>50.122593084316165</v>
      </c>
      <c r="FQ9" s="4">
        <v>27.513609218749998</v>
      </c>
      <c r="FR9" s="4">
        <v>50.122593084316165</v>
      </c>
      <c r="FS9" s="4">
        <v>27.833063309325219</v>
      </c>
    </row>
    <row r="10" spans="1:175" ht="14" customHeight="1" thickBot="1" x14ac:dyDescent="0.2">
      <c r="A10" s="236"/>
      <c r="B10" s="38">
        <v>235</v>
      </c>
      <c r="C10" s="129">
        <f>Anchor!L7</f>
        <v>356.83700900000002</v>
      </c>
      <c r="D10" s="129">
        <f>Anchor!M7</f>
        <v>31.436512</v>
      </c>
      <c r="E10" s="129">
        <f>Anchor!N7</f>
        <v>38.143438000000003</v>
      </c>
      <c r="F10" s="129">
        <f>Anchor!O7</f>
        <v>37.560319</v>
      </c>
      <c r="G10" s="130">
        <f>('Summary (Full)'!$B$34*D10+'Summary (Full)'!$B$35*E10+'Summary (Full)'!$B$36*F10)/'Summary (Full)'!$B$37</f>
        <v>32.238432812500001</v>
      </c>
      <c r="H10" s="129">
        <f>Anchor!P7</f>
        <v>13.625291000000001</v>
      </c>
      <c r="I10" s="129">
        <f>Anchor!Q7</f>
        <v>11.303608000000001</v>
      </c>
      <c r="J10" s="129">
        <f>Anchor!R7</f>
        <v>42.393720999999999</v>
      </c>
      <c r="K10" s="129">
        <f>Anchor!S7</f>
        <v>40.223129999999998</v>
      </c>
      <c r="L10" s="129">
        <f>Anchor!T7</f>
        <v>27.446518999999999</v>
      </c>
      <c r="M10" s="129">
        <f>Anchor!U7</f>
        <v>33.856622000000002</v>
      </c>
      <c r="N10" s="129">
        <f>Anchor!V7</f>
        <v>31.397086000000002</v>
      </c>
      <c r="O10" s="129">
        <f>Anchor!W7</f>
        <v>38.131638000000002</v>
      </c>
      <c r="P10" s="129">
        <f>Anchor!X7</f>
        <v>37.550818</v>
      </c>
      <c r="Q10" s="131">
        <f>10*LOG10(1/(('Summary (Full)'!$B$41/10^(N10/10)+'Summary (Full)'!$B$42/10^(O10/10)+'Summary (Full)'!$B$43/10^(P10/10))/'Summary (Full)'!$B$44))</f>
        <v>32.690555646414445</v>
      </c>
      <c r="R10" s="129">
        <f>Anchor!Y7</f>
        <v>1.2679609999999999</v>
      </c>
      <c r="S10" s="129">
        <f>Anchor!Z7</f>
        <v>3958.34</v>
      </c>
      <c r="T10" s="132"/>
      <c r="U10" s="129">
        <f>Test!L7</f>
        <v>289.21355599999998</v>
      </c>
      <c r="V10" s="129">
        <f>Test!M7</f>
        <v>32.335870999999997</v>
      </c>
      <c r="W10" s="129">
        <f>Test!N7</f>
        <v>38.713588000000001</v>
      </c>
      <c r="X10" s="129">
        <f>Test!O7</f>
        <v>38.671281999999998</v>
      </c>
      <c r="Y10" s="129">
        <f>('Summary (Full)'!$B$34*V10+'Summary (Full)'!$B$35*W10+'Summary (Full)'!$B$36*X10)/'Summary (Full)'!$B$37</f>
        <v>33.130441499999996</v>
      </c>
      <c r="Z10" s="129">
        <f>Test!P7</f>
        <v>14.297511999999999</v>
      </c>
      <c r="AA10" s="129">
        <f>Test!Q7</f>
        <v>11.890644</v>
      </c>
      <c r="AB10" s="129">
        <f>Test!R7</f>
        <v>51.712139999999998</v>
      </c>
      <c r="AC10" s="129">
        <f>Test!S7</f>
        <v>48.562435999999998</v>
      </c>
      <c r="AD10" s="129">
        <f>Test!T7</f>
        <v>28.431273999999998</v>
      </c>
      <c r="AE10" s="129">
        <f>Test!U7</f>
        <v>34.720733000000003</v>
      </c>
      <c r="AF10" s="129">
        <f>Test!V7</f>
        <v>32.304468999999997</v>
      </c>
      <c r="AG10" s="129">
        <f>Test!W7</f>
        <v>38.703851999999998</v>
      </c>
      <c r="AH10" s="129">
        <f>Test!X7</f>
        <v>38.660791000000003</v>
      </c>
      <c r="AI10" s="129">
        <f>10*LOG10(1/(('Summary (Full)'!$B$41/10^(AF10/10)+'Summary (Full)'!$B$42/10^(AG10/10)+'Summary (Full)'!$B$43/10^(AH10/10))/'Summary (Full)'!$B$44))</f>
        <v>33.592124955842969</v>
      </c>
      <c r="AJ10" s="129">
        <f>Test!Y7</f>
        <v>1.3624970000000001</v>
      </c>
      <c r="AK10" s="129">
        <f>Test!Z7</f>
        <v>0</v>
      </c>
      <c r="AL10" s="129">
        <f t="shared" si="2"/>
        <v>1.0745574982195827</v>
      </c>
      <c r="AM10" s="129">
        <f t="shared" si="3"/>
        <v>0</v>
      </c>
      <c r="AO10" s="179"/>
      <c r="AP10" s="165"/>
      <c r="AQ10" s="165"/>
      <c r="AR10" s="165"/>
      <c r="AS10" s="165"/>
      <c r="AT10" s="165"/>
      <c r="AU10" s="165"/>
      <c r="AV10" s="165"/>
      <c r="AW10" s="165"/>
      <c r="AX10" s="165"/>
      <c r="AY10" s="171"/>
      <c r="AZ10" s="165"/>
      <c r="BA10" s="171"/>
      <c r="CH10" s="5"/>
      <c r="CI10" s="11" t="s">
        <v>118</v>
      </c>
      <c r="CJ10" s="10">
        <f>CJ5+CJ9</f>
        <v>178.97525063237583</v>
      </c>
      <c r="CK10" s="5"/>
      <c r="CL10" s="4">
        <v>76.843017400881266</v>
      </c>
      <c r="CM10" s="4">
        <v>26.104283500000001</v>
      </c>
      <c r="CN10" s="4">
        <v>26.104283500000001</v>
      </c>
      <c r="CO10" s="4">
        <v>35.161713249999998</v>
      </c>
      <c r="CP10" s="4">
        <v>35.086571750000004</v>
      </c>
      <c r="CQ10" s="4">
        <v>27.231765875000001</v>
      </c>
      <c r="CR10" s="4">
        <v>8.3386822499999997</v>
      </c>
      <c r="CS10" s="4">
        <v>7.6012807500000008</v>
      </c>
      <c r="CT10" s="4">
        <v>3.3509424999999999</v>
      </c>
      <c r="CU10" s="4">
        <v>2.945281875</v>
      </c>
      <c r="CV10" s="4">
        <v>22.005283875</v>
      </c>
      <c r="CW10" s="4">
        <v>29.855730125000001</v>
      </c>
      <c r="CX10" s="4">
        <v>26.070198250000001</v>
      </c>
      <c r="CY10" s="4">
        <v>35.156971624999997</v>
      </c>
      <c r="CZ10" s="4">
        <v>35.081889000000004</v>
      </c>
      <c r="DA10" s="4">
        <v>27.566766133055371</v>
      </c>
      <c r="DB10" s="4">
        <v>1.4750222500000001</v>
      </c>
      <c r="DC10" s="4">
        <v>368.28125</v>
      </c>
      <c r="DE10" s="4">
        <v>76.843017400881266</v>
      </c>
      <c r="DF10" s="4">
        <v>8.3386822499999997</v>
      </c>
      <c r="DH10" s="4">
        <v>76.843017400881266</v>
      </c>
      <c r="DI10" s="4">
        <v>7.6012807500000008</v>
      </c>
      <c r="DK10" s="4">
        <v>164.13666540077551</v>
      </c>
      <c r="DL10" s="4">
        <v>23.347967124999997</v>
      </c>
      <c r="DM10" s="4">
        <v>192.29006763693016</v>
      </c>
      <c r="DN10" s="4">
        <v>25.783677500000003</v>
      </c>
      <c r="DO10" s="4">
        <v>76.843017400881266</v>
      </c>
      <c r="DP10" s="4">
        <v>22.005283875</v>
      </c>
      <c r="DQ10" s="4">
        <v>76.843017400881266</v>
      </c>
      <c r="DR10" s="4">
        <v>29.855730125000001</v>
      </c>
      <c r="DS10" s="4">
        <v>76.843017400881266</v>
      </c>
      <c r="DT10" s="4">
        <v>26.070198250000001</v>
      </c>
      <c r="DU10" s="4">
        <v>26.070198250000001</v>
      </c>
      <c r="DV10" s="4">
        <v>35.156971624999997</v>
      </c>
      <c r="DW10" s="4">
        <v>35.081889000000004</v>
      </c>
      <c r="DX10" s="4">
        <v>27.566766133055371</v>
      </c>
      <c r="DZ10" s="4">
        <v>55.122723000000001</v>
      </c>
      <c r="EA10" s="4">
        <v>26.646501000000001</v>
      </c>
      <c r="EB10" s="4">
        <v>26.646501000000001</v>
      </c>
      <c r="EC10" s="4">
        <v>35.801608000000002</v>
      </c>
      <c r="ED10" s="4">
        <v>35.535041</v>
      </c>
      <c r="EE10" s="4">
        <v>27.774228937499998</v>
      </c>
      <c r="EF10" s="4">
        <v>8.6439199999999996</v>
      </c>
      <c r="EG10" s="4">
        <v>7.9103979999999998</v>
      </c>
      <c r="EH10" s="4">
        <v>10.972583</v>
      </c>
      <c r="EI10" s="4">
        <v>9.7631990000000002</v>
      </c>
      <c r="EJ10" s="4">
        <v>22.572319</v>
      </c>
      <c r="EK10" s="4">
        <v>30.632912999999999</v>
      </c>
      <c r="EL10" s="4">
        <v>26.617884</v>
      </c>
      <c r="EM10" s="4">
        <v>35.792444000000003</v>
      </c>
      <c r="EN10" s="4">
        <v>35.52778</v>
      </c>
      <c r="EO10" s="4">
        <v>28.116054434838173</v>
      </c>
      <c r="EP10" s="4">
        <v>1.520205</v>
      </c>
      <c r="EQ10" s="4">
        <v>0</v>
      </c>
      <c r="ER10" s="4">
        <v>55.612994061979848</v>
      </c>
      <c r="ES10" s="4">
        <v>8.835703500000001</v>
      </c>
      <c r="ET10" s="4">
        <v>55.612994061979848</v>
      </c>
      <c r="EU10" s="4">
        <v>7.9626632499999994</v>
      </c>
      <c r="EV10" s="7">
        <v>127.15038800000001</v>
      </c>
      <c r="EW10" s="7">
        <v>32.202699000000003</v>
      </c>
      <c r="EX10" s="7">
        <v>127.15038800000001</v>
      </c>
      <c r="EY10" s="7">
        <v>29.73781</v>
      </c>
      <c r="EZ10" s="7">
        <v>61.088177774096465</v>
      </c>
      <c r="FA10" s="7">
        <v>22.917749375</v>
      </c>
      <c r="FB10" s="7">
        <v>55.612994061979848</v>
      </c>
      <c r="FC10" s="7">
        <v>30.662085625</v>
      </c>
      <c r="FD10" s="4">
        <v>55.122723000000001</v>
      </c>
      <c r="FE10" s="4">
        <v>26.617884</v>
      </c>
      <c r="FF10" s="4">
        <v>26.617884</v>
      </c>
      <c r="FG10" s="4">
        <v>35.792444000000003</v>
      </c>
      <c r="FH10" s="4">
        <v>35.52778</v>
      </c>
      <c r="FI10" s="4">
        <v>28.116054434838173</v>
      </c>
      <c r="FK10" s="4">
        <v>76.843017400881266</v>
      </c>
      <c r="FL10" s="4">
        <v>27.231765875000001</v>
      </c>
      <c r="FM10" s="4">
        <v>76.843017400881266</v>
      </c>
      <c r="FN10" s="4">
        <v>27.566766133055371</v>
      </c>
      <c r="FP10" s="4">
        <v>55.612994061979848</v>
      </c>
      <c r="FQ10" s="4">
        <v>27.818220804687499</v>
      </c>
      <c r="FR10" s="4">
        <v>55.612994061979848</v>
      </c>
      <c r="FS10" s="4">
        <v>28.149133604151043</v>
      </c>
    </row>
    <row r="11" spans="1:175" ht="13" customHeight="1" x14ac:dyDescent="0.15">
      <c r="A11" s="237" t="s">
        <v>82</v>
      </c>
      <c r="B11" s="38">
        <v>110</v>
      </c>
      <c r="C11" s="129">
        <f>Anchor!L8</f>
        <v>9975.9108579999993</v>
      </c>
      <c r="D11" s="129">
        <f>Anchor!M8</f>
        <v>41.439427999999999</v>
      </c>
      <c r="E11" s="129">
        <f>Anchor!N8</f>
        <v>46.848897999999998</v>
      </c>
      <c r="F11" s="129">
        <f>Anchor!O8</f>
        <v>46.812224999999998</v>
      </c>
      <c r="G11" s="130">
        <f>('Summary (Full)'!$B$34*D11+'Summary (Full)'!$B$35*E11+'Summary (Full)'!$B$36*F11)/'Summary (Full)'!$B$37</f>
        <v>42.113319687499995</v>
      </c>
      <c r="H11" s="129">
        <f>Anchor!P8</f>
        <v>28.014402</v>
      </c>
      <c r="I11" s="129">
        <f>Anchor!Q8</f>
        <v>19.740311999999999</v>
      </c>
      <c r="J11" s="129">
        <f>Anchor!R8</f>
        <v>99.885791999999995</v>
      </c>
      <c r="K11" s="129">
        <f>Anchor!S8</f>
        <v>97.830258999999998</v>
      </c>
      <c r="L11" s="129">
        <f>Anchor!T8</f>
        <v>41.835456000000001</v>
      </c>
      <c r="M11" s="129">
        <f>Anchor!U8</f>
        <v>42.269458999999998</v>
      </c>
      <c r="N11" s="129">
        <f>Anchor!V8</f>
        <v>41.423315000000002</v>
      </c>
      <c r="O11" s="129">
        <f>Anchor!W8</f>
        <v>46.835670999999998</v>
      </c>
      <c r="P11" s="129">
        <f>Anchor!X8</f>
        <v>46.794857999999998</v>
      </c>
      <c r="Q11" s="131">
        <f>10*LOG10(1/(('Summary (Full)'!$B$41/10^(N11/10)+'Summary (Full)'!$B$42/10^(O11/10)+'Summary (Full)'!$B$43/10^(P11/10))/'Summary (Full)'!$B$44))</f>
        <v>42.598180714010837</v>
      </c>
      <c r="R11" s="129">
        <f>Anchor!Y8</f>
        <v>1.2753270000000001</v>
      </c>
      <c r="S11" s="129">
        <f>Anchor!Z8</f>
        <v>18722.93</v>
      </c>
      <c r="T11" s="132"/>
      <c r="U11" s="129">
        <f>Test!L8</f>
        <v>9099.9744869999995</v>
      </c>
      <c r="V11" s="129">
        <f>Test!M8</f>
        <v>41.541173000000001</v>
      </c>
      <c r="W11" s="129">
        <f>Test!N8</f>
        <v>47.019401999999999</v>
      </c>
      <c r="X11" s="129">
        <f>Test!O8</f>
        <v>47.135269999999998</v>
      </c>
      <c r="Y11" s="129">
        <f>('Summary (Full)'!$B$34*V11+'Summary (Full)'!$B$35*W11+'Summary (Full)'!$B$36*X11)/'Summary (Full)'!$B$37</f>
        <v>42.233193374999999</v>
      </c>
      <c r="Z11" s="129">
        <f>Test!P8</f>
        <v>28.226821999999999</v>
      </c>
      <c r="AA11" s="129">
        <f>Test!Q8</f>
        <v>19.825143000000001</v>
      </c>
      <c r="AB11" s="129">
        <f>Test!R8</f>
        <v>99.877617999999998</v>
      </c>
      <c r="AC11" s="129">
        <f>Test!S8</f>
        <v>98.126347999999993</v>
      </c>
      <c r="AD11" s="129">
        <f>Test!T8</f>
        <v>42.021028000000001</v>
      </c>
      <c r="AE11" s="129">
        <f>Test!U8</f>
        <v>42.391759999999998</v>
      </c>
      <c r="AF11" s="129">
        <f>Test!V8</f>
        <v>41.525784999999999</v>
      </c>
      <c r="AG11" s="129">
        <f>Test!W8</f>
        <v>47.008116000000001</v>
      </c>
      <c r="AH11" s="129">
        <f>Test!X8</f>
        <v>47.120838999999997</v>
      </c>
      <c r="AI11" s="129">
        <f>10*LOG10(1/(('Summary (Full)'!$B$41/10^(AF11/10)+'Summary (Full)'!$B$42/10^(AG11/10)+'Summary (Full)'!$B$43/10^(AH11/10))/'Summary (Full)'!$B$44))</f>
        <v>42.718864522233659</v>
      </c>
      <c r="AJ11" s="129">
        <f>Test!Y8</f>
        <v>1.201535</v>
      </c>
      <c r="AK11" s="129">
        <f>Test!Z8</f>
        <v>0</v>
      </c>
      <c r="AL11" s="129">
        <f t="shared" si="2"/>
        <v>0.94213876127455931</v>
      </c>
      <c r="AM11" s="129">
        <f t="shared" si="3"/>
        <v>0</v>
      </c>
      <c r="AO11" s="245" t="s">
        <v>13</v>
      </c>
      <c r="AP11" s="172">
        <f t="array" ref="AP11">bdRateExtend($C11:$C14,D11:D14,$U11:$U14,V11:V14)</f>
        <v>-0.24679055665217364</v>
      </c>
      <c r="AQ11" s="172">
        <f t="array" ref="AQ11">bdRateExtend($C11:$C16,D11:D16,$U11:$U16,V11:V16)</f>
        <v>-0.28206296158668465</v>
      </c>
      <c r="AR11" s="172">
        <f t="array" ref="AR11">bdRateExtend($C11:$C16,E11:E16,$U11:$U16,W11:W16)</f>
        <v>-0.32673525710797235</v>
      </c>
      <c r="AS11" s="172">
        <f t="array" ref="AS11">bdRateExtend($C11:$C16,F11:F16,$U11:$U16,X11:X16)</f>
        <v>-0.42971019060318161</v>
      </c>
      <c r="AT11" s="172">
        <f t="array" ref="AT11">bdRateExtend($C11:$C14,H11:H14,$U11:$U14,Z11:Z14)</f>
        <v>-0.21953853267861956</v>
      </c>
      <c r="AU11" s="172">
        <f t="array" ref="AU11">bdRateExtend($C11:$C16,H11:H16,$U11:$U16,Z11:Z16)</f>
        <v>-0.2439428378554801</v>
      </c>
      <c r="AV11" s="172">
        <f t="array" ref="AV11">bdRateExtend($C11:$C14,I11:I14,$U11:$U14,AA11:AA14)</f>
        <v>-0.2291829775867138</v>
      </c>
      <c r="AW11" s="172">
        <f t="array" ref="AW11">bdRateExtend($C11:$C16,I11:I16,$U11:$U16,AA11:AA16)</f>
        <v>-0.26304685200140709</v>
      </c>
      <c r="AX11" s="172">
        <f t="array" ref="AX11">bdRateExtend($C11:$C14,J11:J14,$U11:$U14,AB11:AB14,"None", FALSE,1)</f>
        <v>-0.25086363957295887</v>
      </c>
      <c r="AY11" s="188">
        <f t="array" ref="AY11">bdRateExtend($C11:$C16,J11:J16,$U11:$U16,AB11:AB16,"None", FALSE,1)</f>
        <v>-0.32226792199277787</v>
      </c>
      <c r="AZ11" s="241">
        <f t="array" ref="AZ11">testVMAFRange($C11:$C14,J11:J14,$U11:$U14,AB11:AB14)</f>
        <v>0</v>
      </c>
      <c r="BA11" s="190">
        <f t="array" ref="BA11">testVMAFRange($C11:$C16,J11:J16,$U11:$U16,AB11:AB16)</f>
        <v>0</v>
      </c>
      <c r="CI11" s="11" t="s">
        <v>119</v>
      </c>
      <c r="CJ11" s="10">
        <f>CJ5+CJ8</f>
        <v>1541.2180295935577</v>
      </c>
      <c r="CL11" s="4">
        <v>84.302143743407768</v>
      </c>
      <c r="CM11" s="4">
        <v>26.446795999999999</v>
      </c>
      <c r="CN11" s="4">
        <v>26.446795999999999</v>
      </c>
      <c r="CO11" s="4">
        <v>35.3836905</v>
      </c>
      <c r="CP11" s="4">
        <v>35.255406500000007</v>
      </c>
      <c r="CQ11" s="4">
        <v>27.555890062499998</v>
      </c>
      <c r="CR11" s="4">
        <v>8.6529835000000013</v>
      </c>
      <c r="CS11" s="4">
        <v>7.8153295000000007</v>
      </c>
      <c r="CT11" s="4">
        <v>4.0211309999999996</v>
      </c>
      <c r="CU11" s="4">
        <v>3.5343382499999998</v>
      </c>
      <c r="CV11" s="4">
        <v>22.324451250000003</v>
      </c>
      <c r="CW11" s="4">
        <v>30.18549775</v>
      </c>
      <c r="CX11" s="4">
        <v>26.4133225</v>
      </c>
      <c r="CY11" s="4">
        <v>35.378808749999997</v>
      </c>
      <c r="CZ11" s="4">
        <v>35.250281999999999</v>
      </c>
      <c r="DA11" s="4">
        <v>27.901464567957497</v>
      </c>
      <c r="DB11" s="4">
        <v>1.5161424999999999</v>
      </c>
      <c r="DC11" s="4">
        <v>384.8075</v>
      </c>
      <c r="DE11" s="4">
        <v>84.302143743407768</v>
      </c>
      <c r="DF11" s="4">
        <v>8.6529835000000013</v>
      </c>
      <c r="DH11" s="4">
        <v>84.302143743407768</v>
      </c>
      <c r="DI11" s="4">
        <v>7.8153295000000007</v>
      </c>
      <c r="DK11" s="4">
        <v>192.29006763693016</v>
      </c>
      <c r="DL11" s="4">
        <v>27.457424499999998</v>
      </c>
      <c r="DM11" s="4">
        <v>212.52822228639971</v>
      </c>
      <c r="DN11" s="4">
        <v>28.59994275</v>
      </c>
      <c r="DO11" s="4">
        <v>84.302143743407768</v>
      </c>
      <c r="DP11" s="4">
        <v>22.324451250000003</v>
      </c>
      <c r="DQ11" s="4">
        <v>84.302143743407768</v>
      </c>
      <c r="DR11" s="4">
        <v>30.18549775</v>
      </c>
      <c r="DS11" s="4">
        <v>84.302143743407768</v>
      </c>
      <c r="DT11" s="4">
        <v>26.4133225</v>
      </c>
      <c r="DU11" s="4">
        <v>26.4133225</v>
      </c>
      <c r="DV11" s="4">
        <v>35.378808749999997</v>
      </c>
      <c r="DW11" s="4">
        <v>35.250281999999999</v>
      </c>
      <c r="DX11" s="4">
        <v>27.901464567957497</v>
      </c>
      <c r="DZ11" s="4">
        <v>61.088177774096465</v>
      </c>
      <c r="EA11" s="4">
        <v>26.99662575</v>
      </c>
      <c r="EB11" s="4">
        <v>26.99662575</v>
      </c>
      <c r="EC11" s="4">
        <v>35.992101500000004</v>
      </c>
      <c r="ED11" s="4">
        <v>35.736923875000002</v>
      </c>
      <c r="EE11" s="4">
        <v>28.1051116171875</v>
      </c>
      <c r="EF11" s="4">
        <v>9.003461999999999</v>
      </c>
      <c r="EG11" s="4">
        <v>8.1508679999999991</v>
      </c>
      <c r="EH11" s="4">
        <v>13.005357249999999</v>
      </c>
      <c r="EI11" s="4">
        <v>11.69086375</v>
      </c>
      <c r="EJ11" s="4">
        <v>22.917749375</v>
      </c>
      <c r="EK11" s="4">
        <v>30.920573375</v>
      </c>
      <c r="EL11" s="4">
        <v>26.968368625</v>
      </c>
      <c r="EM11" s="4">
        <v>35.983073000000005</v>
      </c>
      <c r="EN11" s="4">
        <v>35.729411874999997</v>
      </c>
      <c r="EO11" s="4">
        <v>28.456168790353214</v>
      </c>
      <c r="EP11" s="4">
        <v>1.535501875</v>
      </c>
      <c r="EQ11" s="4">
        <v>0</v>
      </c>
      <c r="ER11" s="4">
        <v>61.704810510004791</v>
      </c>
      <c r="ES11" s="4">
        <v>9.1438480000000002</v>
      </c>
      <c r="ET11" s="4">
        <v>67.699222038788164</v>
      </c>
      <c r="EU11" s="4">
        <v>8.3913379999999993</v>
      </c>
      <c r="EV11" s="7">
        <v>140.76152927461192</v>
      </c>
      <c r="EW11" s="7">
        <v>34.708564500000001</v>
      </c>
      <c r="EX11" s="7">
        <v>140.76152927461192</v>
      </c>
      <c r="EY11" s="7">
        <v>32.172824375000005</v>
      </c>
      <c r="EZ11" s="7">
        <v>67.699222038788164</v>
      </c>
      <c r="FA11" s="7">
        <v>23.263179749999999</v>
      </c>
      <c r="FB11" s="7">
        <v>61.704810510004791</v>
      </c>
      <c r="FC11" s="7">
        <v>30.958554750000001</v>
      </c>
      <c r="FD11" s="4">
        <v>61.088177774096465</v>
      </c>
      <c r="FE11" s="4">
        <v>26.968368625</v>
      </c>
      <c r="FF11" s="4">
        <v>26.968368625</v>
      </c>
      <c r="FG11" s="4">
        <v>35.983073000000005</v>
      </c>
      <c r="FH11" s="4">
        <v>35.729411874999997</v>
      </c>
      <c r="FI11" s="4">
        <v>28.456168790353214</v>
      </c>
      <c r="FK11" s="4">
        <v>84.302143743407768</v>
      </c>
      <c r="FL11" s="4">
        <v>27.555890062499998</v>
      </c>
      <c r="FM11" s="4">
        <v>84.302143743407768</v>
      </c>
      <c r="FN11" s="4">
        <v>27.901464567957497</v>
      </c>
      <c r="FP11" s="4">
        <v>61.088177774096465</v>
      </c>
      <c r="FQ11" s="4">
        <v>28.1051116171875</v>
      </c>
      <c r="FR11" s="4">
        <v>61.088177774096465</v>
      </c>
      <c r="FS11" s="4">
        <v>28.456168790353214</v>
      </c>
    </row>
    <row r="12" spans="1:175" x14ac:dyDescent="0.15">
      <c r="A12" s="235"/>
      <c r="B12" s="38">
        <v>135</v>
      </c>
      <c r="C12" s="129">
        <f>Anchor!L9</f>
        <v>4275.8472300000003</v>
      </c>
      <c r="D12" s="129">
        <f>Anchor!M9</f>
        <v>40.445788</v>
      </c>
      <c r="E12" s="129">
        <f>Anchor!N9</f>
        <v>45.664115000000002</v>
      </c>
      <c r="F12" s="129">
        <f>Anchor!O9</f>
        <v>45.345528999999999</v>
      </c>
      <c r="G12" s="130">
        <f>('Summary (Full)'!$B$34*D12+'Summary (Full)'!$B$35*E12+'Summary (Full)'!$B$36*F12)/'Summary (Full)'!$B$37</f>
        <v>41.078167250000007</v>
      </c>
      <c r="H12" s="129">
        <f>Anchor!P9</f>
        <v>25.897234999999998</v>
      </c>
      <c r="I12" s="129">
        <f>Anchor!Q9</f>
        <v>18.797827000000002</v>
      </c>
      <c r="J12" s="129">
        <f>Anchor!R9</f>
        <v>96.377109000000004</v>
      </c>
      <c r="K12" s="129">
        <f>Anchor!S9</f>
        <v>93.758025000000004</v>
      </c>
      <c r="L12" s="129">
        <f>Anchor!T9</f>
        <v>39.813467000000003</v>
      </c>
      <c r="M12" s="129">
        <f>Anchor!U9</f>
        <v>41.316445000000002</v>
      </c>
      <c r="N12" s="129">
        <f>Anchor!V9</f>
        <v>40.432017999999999</v>
      </c>
      <c r="O12" s="129">
        <f>Anchor!W9</f>
        <v>45.651060999999999</v>
      </c>
      <c r="P12" s="129">
        <f>Anchor!X9</f>
        <v>45.327080000000002</v>
      </c>
      <c r="Q12" s="131">
        <f>10*LOG10(1/(('Summary (Full)'!$B$41/10^(N12/10)+'Summary (Full)'!$B$42/10^(O12/10)+'Summary (Full)'!$B$43/10^(P12/10))/'Summary (Full)'!$B$44))</f>
        <v>41.562755252118507</v>
      </c>
      <c r="R12" s="129">
        <f>Anchor!Y9</f>
        <v>1.2895719999999999</v>
      </c>
      <c r="S12" s="129">
        <f>Anchor!Z9</f>
        <v>18279.650000000001</v>
      </c>
      <c r="T12" s="132"/>
      <c r="U12" s="129">
        <f>Test!L9</f>
        <v>3735.3575660000001</v>
      </c>
      <c r="V12" s="129">
        <f>Test!M9</f>
        <v>40.648978999999997</v>
      </c>
      <c r="W12" s="129">
        <f>Test!N9</f>
        <v>45.989215999999999</v>
      </c>
      <c r="X12" s="129">
        <f>Test!O9</f>
        <v>45.964863000000001</v>
      </c>
      <c r="Y12" s="129">
        <f>('Summary (Full)'!$B$34*V12+'Summary (Full)'!$B$35*W12+'Summary (Full)'!$B$36*X12)/'Summary (Full)'!$B$37</f>
        <v>41.314986562500003</v>
      </c>
      <c r="Z12" s="129">
        <f>Test!P9</f>
        <v>26.217247</v>
      </c>
      <c r="AA12" s="129">
        <f>Test!Q9</f>
        <v>18.956593999999999</v>
      </c>
      <c r="AB12" s="129">
        <f>Test!R9</f>
        <v>96.870913999999999</v>
      </c>
      <c r="AC12" s="129">
        <f>Test!S9</f>
        <v>94.540780999999996</v>
      </c>
      <c r="AD12" s="129">
        <f>Test!T9</f>
        <v>40.175049000000001</v>
      </c>
      <c r="AE12" s="129">
        <f>Test!U9</f>
        <v>41.545428000000001</v>
      </c>
      <c r="AF12" s="129">
        <f>Test!V9</f>
        <v>40.637405999999999</v>
      </c>
      <c r="AG12" s="129">
        <f>Test!W9</f>
        <v>45.978149000000002</v>
      </c>
      <c r="AH12" s="129">
        <f>Test!X9</f>
        <v>45.950935999999999</v>
      </c>
      <c r="AI12" s="129">
        <f>10*LOG10(1/(('Summary (Full)'!$B$41/10^(AF12/10)+'Summary (Full)'!$B$42/10^(AG12/10)+'Summary (Full)'!$B$43/10^(AH12/10))/'Summary (Full)'!$B$44))</f>
        <v>41.804039995397531</v>
      </c>
      <c r="AJ12" s="129">
        <f>Test!Y9</f>
        <v>1.2249289999999999</v>
      </c>
      <c r="AK12" s="129">
        <f>Test!Z9</f>
        <v>0</v>
      </c>
      <c r="AL12" s="129">
        <f t="shared" si="2"/>
        <v>0.94987251584246557</v>
      </c>
      <c r="AM12" s="129">
        <f t="shared" si="3"/>
        <v>0</v>
      </c>
      <c r="AO12" s="179"/>
      <c r="AP12" s="165"/>
      <c r="AQ12" s="164"/>
      <c r="AR12" s="164"/>
      <c r="AS12" s="164"/>
      <c r="AT12" s="165"/>
      <c r="AU12" s="164"/>
      <c r="AV12" s="165"/>
      <c r="AW12" s="164"/>
      <c r="AX12" s="165"/>
      <c r="AY12" s="170"/>
      <c r="AZ12" s="165"/>
      <c r="BA12" s="170"/>
      <c r="CL12" s="4">
        <v>92.485325018648822</v>
      </c>
      <c r="CM12" s="4">
        <v>26.789308499999997</v>
      </c>
      <c r="CN12" s="4">
        <v>26.789308499999997</v>
      </c>
      <c r="CO12" s="4">
        <v>35.605667749999995</v>
      </c>
      <c r="CP12" s="4">
        <v>35.424241250000001</v>
      </c>
      <c r="CQ12" s="4">
        <v>27.880014249999999</v>
      </c>
      <c r="CR12" s="4">
        <v>8.967284750000001</v>
      </c>
      <c r="CS12" s="4">
        <v>8.0293782500000006</v>
      </c>
      <c r="CT12" s="4">
        <v>4.6913194999999996</v>
      </c>
      <c r="CU12" s="4">
        <v>4.1233946249999995</v>
      </c>
      <c r="CV12" s="4">
        <v>22.643618625000002</v>
      </c>
      <c r="CW12" s="4">
        <v>30.515265375000002</v>
      </c>
      <c r="CX12" s="4">
        <v>26.756446750000002</v>
      </c>
      <c r="CY12" s="4">
        <v>35.600645874999998</v>
      </c>
      <c r="CZ12" s="4">
        <v>35.418675</v>
      </c>
      <c r="DA12" s="4">
        <v>28.236163002859627</v>
      </c>
      <c r="DB12" s="4">
        <v>1.55726275</v>
      </c>
      <c r="DC12" s="4">
        <v>401.33375000000001</v>
      </c>
      <c r="DE12" s="4">
        <v>92.485325018648822</v>
      </c>
      <c r="DF12" s="4">
        <v>8.967284750000001</v>
      </c>
      <c r="DH12" s="4">
        <v>98.789877939501096</v>
      </c>
      <c r="DI12" s="4">
        <v>8.1957696250000005</v>
      </c>
      <c r="DK12" s="4">
        <v>212.52822228639971</v>
      </c>
      <c r="DL12" s="4">
        <v>30.374352250000001</v>
      </c>
      <c r="DM12" s="4">
        <v>234.89640324793669</v>
      </c>
      <c r="DN12" s="4">
        <v>31.416208000000001</v>
      </c>
      <c r="DO12" s="4">
        <v>89.544912101639753</v>
      </c>
      <c r="DP12" s="4">
        <v>22.540776000000001</v>
      </c>
      <c r="DQ12" s="4">
        <v>92.485325018648822</v>
      </c>
      <c r="DR12" s="4">
        <v>30.515265375000002</v>
      </c>
      <c r="DS12" s="4">
        <v>92.485325018648822</v>
      </c>
      <c r="DT12" s="4">
        <v>26.756446750000002</v>
      </c>
      <c r="DU12" s="4">
        <v>26.756446750000002</v>
      </c>
      <c r="DV12" s="4">
        <v>35.600645874999998</v>
      </c>
      <c r="DW12" s="4">
        <v>35.418675</v>
      </c>
      <c r="DX12" s="4">
        <v>28.236163002859627</v>
      </c>
      <c r="DZ12" s="4">
        <v>67.699222038788164</v>
      </c>
      <c r="EA12" s="4">
        <v>27.346750499999999</v>
      </c>
      <c r="EB12" s="4">
        <v>27.346750499999999</v>
      </c>
      <c r="EC12" s="4">
        <v>36.182594999999999</v>
      </c>
      <c r="ED12" s="4">
        <v>35.938806749999998</v>
      </c>
      <c r="EE12" s="4">
        <v>28.435994296874998</v>
      </c>
      <c r="EF12" s="4">
        <v>9.3630040000000001</v>
      </c>
      <c r="EG12" s="4">
        <v>8.3913379999999993</v>
      </c>
      <c r="EH12" s="4">
        <v>15.0381315</v>
      </c>
      <c r="EI12" s="4">
        <v>13.6185285</v>
      </c>
      <c r="EJ12" s="4">
        <v>23.263179749999999</v>
      </c>
      <c r="EK12" s="4">
        <v>31.208233749999998</v>
      </c>
      <c r="EL12" s="4">
        <v>27.31885325</v>
      </c>
      <c r="EM12" s="4">
        <v>36.173702000000006</v>
      </c>
      <c r="EN12" s="4">
        <v>35.931043750000001</v>
      </c>
      <c r="EO12" s="4">
        <v>28.796283145868252</v>
      </c>
      <c r="EP12" s="4">
        <v>1.55079875</v>
      </c>
      <c r="EQ12" s="4">
        <v>0</v>
      </c>
      <c r="ER12" s="4">
        <v>68.463921144619817</v>
      </c>
      <c r="ES12" s="4">
        <v>9.4519924999999994</v>
      </c>
      <c r="ET12" s="4">
        <v>75.025722351806166</v>
      </c>
      <c r="EU12" s="4">
        <v>8.6318079999999995</v>
      </c>
      <c r="EV12" s="7">
        <v>155.82971027762343</v>
      </c>
      <c r="EW12" s="7">
        <v>37.21443</v>
      </c>
      <c r="EX12" s="7">
        <v>155.82971027762343</v>
      </c>
      <c r="EY12" s="7">
        <v>34.607838749999999</v>
      </c>
      <c r="EZ12" s="7">
        <v>75.025722351806166</v>
      </c>
      <c r="FA12" s="7">
        <v>23.608610124999998</v>
      </c>
      <c r="FB12" s="7">
        <v>68.463921144619817</v>
      </c>
      <c r="FC12" s="7">
        <v>31.255023874999999</v>
      </c>
      <c r="FD12" s="4">
        <v>67.699222038788164</v>
      </c>
      <c r="FE12" s="4">
        <v>27.31885325</v>
      </c>
      <c r="FF12" s="4">
        <v>27.31885325</v>
      </c>
      <c r="FG12" s="4">
        <v>36.173702000000006</v>
      </c>
      <c r="FH12" s="4">
        <v>35.931043750000001</v>
      </c>
      <c r="FI12" s="4">
        <v>28.796283145868252</v>
      </c>
      <c r="FK12" s="4">
        <v>92.485325018648822</v>
      </c>
      <c r="FL12" s="4">
        <v>27.880014249999999</v>
      </c>
      <c r="FM12" s="4">
        <v>92.485325018648822</v>
      </c>
      <c r="FN12" s="4">
        <v>28.236163002859627</v>
      </c>
      <c r="FP12" s="4">
        <v>67.699222038788164</v>
      </c>
      <c r="FQ12" s="4">
        <v>28.435994296874998</v>
      </c>
      <c r="FR12" s="4">
        <v>67.699222038788164</v>
      </c>
      <c r="FS12" s="4">
        <v>28.796283145868252</v>
      </c>
    </row>
    <row r="13" spans="1:175" ht="13" customHeight="1" x14ac:dyDescent="0.15">
      <c r="A13" s="235"/>
      <c r="B13" s="38">
        <v>160</v>
      </c>
      <c r="C13" s="129">
        <f>Anchor!L10</f>
        <v>2057.3567969999999</v>
      </c>
      <c r="D13" s="129">
        <f>Anchor!M10</f>
        <v>38.697042000000003</v>
      </c>
      <c r="E13" s="129">
        <f>Anchor!N10</f>
        <v>43.967149999999997</v>
      </c>
      <c r="F13" s="129">
        <f>Anchor!O10</f>
        <v>43.311860000000003</v>
      </c>
      <c r="G13" s="130">
        <f>('Summary (Full)'!$B$34*D13+'Summary (Full)'!$B$35*E13+'Summary (Full)'!$B$36*F13)/'Summary (Full)'!$B$37</f>
        <v>39.314849875</v>
      </c>
      <c r="H13" s="129">
        <f>Anchor!P10</f>
        <v>22.845300000000002</v>
      </c>
      <c r="I13" s="129">
        <f>Anchor!Q10</f>
        <v>17.230919</v>
      </c>
      <c r="J13" s="129">
        <f>Anchor!R10</f>
        <v>87.928132000000005</v>
      </c>
      <c r="K13" s="129">
        <f>Anchor!S10</f>
        <v>85.343147000000002</v>
      </c>
      <c r="L13" s="129">
        <f>Anchor!T10</f>
        <v>36.757959</v>
      </c>
      <c r="M13" s="129">
        <f>Anchor!U10</f>
        <v>39.841661000000002</v>
      </c>
      <c r="N13" s="129">
        <f>Anchor!V10</f>
        <v>38.673876999999997</v>
      </c>
      <c r="O13" s="129">
        <f>Anchor!W10</f>
        <v>43.952638</v>
      </c>
      <c r="P13" s="129">
        <f>Anchor!X10</f>
        <v>43.294086</v>
      </c>
      <c r="Q13" s="131">
        <f>10*LOG10(1/(('Summary (Full)'!$B$41/10^(N13/10)+'Summary (Full)'!$B$42/10^(O13/10)+'Summary (Full)'!$B$43/10^(P13/10))/'Summary (Full)'!$B$44))</f>
        <v>39.788623629249528</v>
      </c>
      <c r="R13" s="129">
        <f>Anchor!Y10</f>
        <v>1.3982429999999999</v>
      </c>
      <c r="S13" s="129">
        <f>Anchor!Z10</f>
        <v>12010.57</v>
      </c>
      <c r="T13" s="132"/>
      <c r="U13" s="129">
        <f>Test!L10</f>
        <v>1762.2119419999999</v>
      </c>
      <c r="V13" s="129">
        <f>Test!M10</f>
        <v>39.070222999999999</v>
      </c>
      <c r="W13" s="129">
        <f>Test!N10</f>
        <v>44.494332</v>
      </c>
      <c r="X13" s="129">
        <f>Test!O10</f>
        <v>44.326923000000001</v>
      </c>
      <c r="Y13" s="129">
        <f>('Summary (Full)'!$B$34*V13+'Summary (Full)'!$B$35*W13+'Summary (Full)'!$B$36*X13)/'Summary (Full)'!$B$37</f>
        <v>39.737773562499996</v>
      </c>
      <c r="Z13" s="129">
        <f>Test!P10</f>
        <v>23.294322000000001</v>
      </c>
      <c r="AA13" s="129">
        <f>Test!Q10</f>
        <v>17.506101000000001</v>
      </c>
      <c r="AB13" s="129">
        <f>Test!R10</f>
        <v>90.060512000000003</v>
      </c>
      <c r="AC13" s="129">
        <f>Test!S10</f>
        <v>87.365784000000005</v>
      </c>
      <c r="AD13" s="129">
        <f>Test!T10</f>
        <v>37.328927</v>
      </c>
      <c r="AE13" s="129">
        <f>Test!U10</f>
        <v>40.227684000000004</v>
      </c>
      <c r="AF13" s="129">
        <f>Test!V10</f>
        <v>39.052112999999999</v>
      </c>
      <c r="AG13" s="129">
        <f>Test!W10</f>
        <v>44.480910000000002</v>
      </c>
      <c r="AH13" s="129">
        <f>Test!X10</f>
        <v>44.310741</v>
      </c>
      <c r="AI13" s="129">
        <f>10*LOG10(1/(('Summary (Full)'!$B$41/10^(AF13/10)+'Summary (Full)'!$B$42/10^(AG13/10)+'Summary (Full)'!$B$43/10^(AH13/10))/'Summary (Full)'!$B$44))</f>
        <v>40.220759825413744</v>
      </c>
      <c r="AJ13" s="129">
        <f>Test!Y10</f>
        <v>1.3229029999999999</v>
      </c>
      <c r="AK13" s="129">
        <f>Test!Z10</f>
        <v>0</v>
      </c>
      <c r="AL13" s="129">
        <f t="shared" si="2"/>
        <v>0.94611809249179146</v>
      </c>
      <c r="AM13" s="129">
        <f t="shared" si="3"/>
        <v>0</v>
      </c>
      <c r="AO13" s="242" t="s">
        <v>14</v>
      </c>
      <c r="AP13" s="166">
        <f t="array" ref="AP13">bdRateExtend($C12:$C15,D12:D15,$U12:$U15,V12:V15)</f>
        <v>-0.26870758250397075</v>
      </c>
      <c r="AQ13" s="164"/>
      <c r="AR13" s="164"/>
      <c r="AS13" s="164"/>
      <c r="AT13" s="166">
        <f t="array" ref="AT13">bdRateExtend($C12:$C15,H12:H15,$U12:$U15,Z12:Z15)</f>
        <v>-0.23701703220251469</v>
      </c>
      <c r="AU13" s="164"/>
      <c r="AV13" s="166">
        <f t="array" ref="AV13">bdRateExtend($C12:$C15,I12:I15,$U12:$U15,AA12:AA15)</f>
        <v>-0.25121779056503113</v>
      </c>
      <c r="AW13" s="164"/>
      <c r="AX13" s="166">
        <f t="array" ref="AX13">bdRateExtend($C12:$C15,J12:J15,$U12:$U15,AB12:AB15,"None", FALSE,1)</f>
        <v>-0.29544034182926482</v>
      </c>
      <c r="AY13" s="170"/>
      <c r="AZ13" s="244">
        <f t="array" ref="AZ13">testVMAFRange($C12:$C15,J12:J15,$U12:$U15,AB12:AB15)</f>
        <v>0</v>
      </c>
      <c r="BA13" s="170"/>
      <c r="CL13" s="4">
        <v>99.009912999999997</v>
      </c>
      <c r="CM13" s="4">
        <v>27.038384000000001</v>
      </c>
      <c r="CN13" s="4">
        <v>27.038384000000001</v>
      </c>
      <c r="CO13" s="4">
        <v>35.591653999999998</v>
      </c>
      <c r="CP13" s="4">
        <v>35.425584000000001</v>
      </c>
      <c r="CQ13" s="4">
        <v>28.097163375000001</v>
      </c>
      <c r="CR13" s="4">
        <v>9.1310479999999998</v>
      </c>
      <c r="CS13" s="4">
        <v>8.1699719999999996</v>
      </c>
      <c r="CT13" s="4">
        <v>10.881299</v>
      </c>
      <c r="CU13" s="4">
        <v>9.8199850000000009</v>
      </c>
      <c r="CV13" s="4">
        <v>22.898741999999999</v>
      </c>
      <c r="CW13" s="4">
        <v>30.680942999999999</v>
      </c>
      <c r="CX13" s="4">
        <v>27.005693000000001</v>
      </c>
      <c r="CY13" s="4">
        <v>35.586053</v>
      </c>
      <c r="CZ13" s="4">
        <v>35.418300000000002</v>
      </c>
      <c r="DA13" s="4">
        <v>28.469938635769513</v>
      </c>
      <c r="DB13" s="4">
        <v>1.24559</v>
      </c>
      <c r="DC13" s="4">
        <v>958.49</v>
      </c>
      <c r="DE13" s="4">
        <v>111.5347336046961</v>
      </c>
      <c r="DF13" s="4">
        <v>9.6586068750000003</v>
      </c>
      <c r="DH13" s="4">
        <v>108.9893300941976</v>
      </c>
      <c r="DI13" s="4">
        <v>8.4456974999999996</v>
      </c>
      <c r="DK13" s="4">
        <v>234.89640324793669</v>
      </c>
      <c r="DL13" s="4">
        <v>33.29128</v>
      </c>
      <c r="DM13" s="4">
        <v>259.61879163729344</v>
      </c>
      <c r="DN13" s="4">
        <v>34.232473249999998</v>
      </c>
      <c r="DO13" s="4">
        <v>98.789877939501096</v>
      </c>
      <c r="DP13" s="4">
        <v>22.89874</v>
      </c>
      <c r="DQ13" s="4">
        <v>101.462845</v>
      </c>
      <c r="DR13" s="4">
        <v>30.845033000000001</v>
      </c>
      <c r="DS13" s="4">
        <v>101.462845</v>
      </c>
      <c r="DT13" s="4">
        <v>27.099571000000001</v>
      </c>
      <c r="DU13" s="4">
        <v>27.099571000000001</v>
      </c>
      <c r="DV13" s="4">
        <v>35.822482999999998</v>
      </c>
      <c r="DW13" s="4">
        <v>35.587068000000002</v>
      </c>
      <c r="DX13" s="4">
        <v>28.570861437761753</v>
      </c>
      <c r="DZ13" s="4">
        <v>75.025722351806166</v>
      </c>
      <c r="EA13" s="4">
        <v>27.696875250000002</v>
      </c>
      <c r="EB13" s="4">
        <v>27.696875250000002</v>
      </c>
      <c r="EC13" s="4">
        <v>36.373088500000001</v>
      </c>
      <c r="ED13" s="4">
        <v>36.140689625</v>
      </c>
      <c r="EE13" s="4">
        <v>28.7668769765625</v>
      </c>
      <c r="EF13" s="4">
        <v>9.7225459999999995</v>
      </c>
      <c r="EG13" s="4">
        <v>8.6318079999999995</v>
      </c>
      <c r="EH13" s="4">
        <v>17.070905750000001</v>
      </c>
      <c r="EI13" s="4">
        <v>15.54619325</v>
      </c>
      <c r="EJ13" s="4">
        <v>23.608610124999998</v>
      </c>
      <c r="EK13" s="4">
        <v>31.495894125</v>
      </c>
      <c r="EL13" s="4">
        <v>27.669337875</v>
      </c>
      <c r="EM13" s="4">
        <v>36.364331</v>
      </c>
      <c r="EN13" s="4">
        <v>36.132675625000005</v>
      </c>
      <c r="EO13" s="4">
        <v>29.136397501383293</v>
      </c>
      <c r="EP13" s="4">
        <v>1.566095625</v>
      </c>
      <c r="EQ13" s="4">
        <v>0</v>
      </c>
      <c r="ER13" s="4">
        <v>84.169753826402328</v>
      </c>
      <c r="ES13" s="4">
        <v>10.127181625</v>
      </c>
      <c r="ET13" s="4">
        <v>83.145106323160775</v>
      </c>
      <c r="EU13" s="4">
        <v>8.8722779999999997</v>
      </c>
      <c r="EV13" s="7">
        <v>172.51090358527242</v>
      </c>
      <c r="EW13" s="7">
        <v>39.720295500000006</v>
      </c>
      <c r="EX13" s="7">
        <v>172.51090358527242</v>
      </c>
      <c r="EY13" s="7">
        <v>37.042853125000001</v>
      </c>
      <c r="EZ13" s="7">
        <v>83.145106323160775</v>
      </c>
      <c r="FA13" s="7">
        <v>23.954040499999998</v>
      </c>
      <c r="FB13" s="7">
        <v>75.963420999999997</v>
      </c>
      <c r="FC13" s="7">
        <v>31.551493000000001</v>
      </c>
      <c r="FD13" s="4">
        <v>75.025722351806166</v>
      </c>
      <c r="FE13" s="4">
        <v>27.669337875</v>
      </c>
      <c r="FF13" s="4">
        <v>27.669337875</v>
      </c>
      <c r="FG13" s="4">
        <v>36.364331</v>
      </c>
      <c r="FH13" s="4">
        <v>36.132675625000005</v>
      </c>
      <c r="FI13" s="4">
        <v>29.136397501383293</v>
      </c>
      <c r="FK13" s="4">
        <v>101.462845</v>
      </c>
      <c r="FL13" s="4">
        <v>28.204138437499999</v>
      </c>
      <c r="FM13" s="4">
        <v>101.462845</v>
      </c>
      <c r="FN13" s="4">
        <v>28.570861437761753</v>
      </c>
      <c r="FP13" s="4">
        <v>75.025722351806166</v>
      </c>
      <c r="FQ13" s="4">
        <v>28.7668769765625</v>
      </c>
      <c r="FR13" s="4">
        <v>75.025722351806166</v>
      </c>
      <c r="FS13" s="4">
        <v>29.136397501383293</v>
      </c>
    </row>
    <row r="14" spans="1:175" x14ac:dyDescent="0.15">
      <c r="A14" s="235"/>
      <c r="B14" s="38">
        <v>185</v>
      </c>
      <c r="C14" s="129">
        <f>Anchor!L11</f>
        <v>1016.819488</v>
      </c>
      <c r="D14" s="129">
        <f>Anchor!M11</f>
        <v>36.184103</v>
      </c>
      <c r="E14" s="129">
        <f>Anchor!N11</f>
        <v>41.876714</v>
      </c>
      <c r="F14" s="129">
        <f>Anchor!O11</f>
        <v>41.016756000000001</v>
      </c>
      <c r="G14" s="130">
        <f>('Summary (Full)'!$B$34*D14+'Summary (Full)'!$B$35*E14+'Summary (Full)'!$B$36*F14)/'Summary (Full)'!$B$37</f>
        <v>36.841932</v>
      </c>
      <c r="H14" s="129">
        <f>Anchor!P11</f>
        <v>19.236778999999999</v>
      </c>
      <c r="I14" s="129">
        <f>Anchor!Q11</f>
        <v>15.076618</v>
      </c>
      <c r="J14" s="129">
        <f>Anchor!R11</f>
        <v>73.885350000000003</v>
      </c>
      <c r="K14" s="129">
        <f>Anchor!S11</f>
        <v>71.297017999999994</v>
      </c>
      <c r="L14" s="129">
        <f>Anchor!T11</f>
        <v>33.121369000000001</v>
      </c>
      <c r="M14" s="129">
        <f>Anchor!U11</f>
        <v>37.817056999999998</v>
      </c>
      <c r="N14" s="129">
        <f>Anchor!V11</f>
        <v>36.152360000000002</v>
      </c>
      <c r="O14" s="129">
        <f>Anchor!W11</f>
        <v>41.863934</v>
      </c>
      <c r="P14" s="129">
        <f>Anchor!X11</f>
        <v>41.003104999999998</v>
      </c>
      <c r="Q14" s="131">
        <f>10*LOG10(1/(('Summary (Full)'!$B$41/10^(N14/10)+'Summary (Full)'!$B$42/10^(O14/10)+'Summary (Full)'!$B$43/10^(P14/10))/'Summary (Full)'!$B$44))</f>
        <v>37.310335302723864</v>
      </c>
      <c r="R14" s="129">
        <f>Anchor!Y11</f>
        <v>1.4770509999999999</v>
      </c>
      <c r="S14" s="129">
        <f>Anchor!Z11</f>
        <v>8701.07</v>
      </c>
      <c r="T14" s="132"/>
      <c r="U14" s="129">
        <f>Test!L11</f>
        <v>854.97026100000005</v>
      </c>
      <c r="V14" s="129">
        <f>Test!M11</f>
        <v>36.742933000000001</v>
      </c>
      <c r="W14" s="129">
        <f>Test!N11</f>
        <v>42.591622999999998</v>
      </c>
      <c r="X14" s="129">
        <f>Test!O11</f>
        <v>42.326399000000002</v>
      </c>
      <c r="Y14" s="129">
        <f>('Summary (Full)'!$B$34*V14+'Summary (Full)'!$B$35*W14+'Summary (Full)'!$B$36*X14)/'Summary (Full)'!$B$37</f>
        <v>37.457442750000006</v>
      </c>
      <c r="Z14" s="129">
        <f>Test!P11</f>
        <v>19.787436</v>
      </c>
      <c r="AA14" s="129">
        <f>Test!Q11</f>
        <v>15.475184</v>
      </c>
      <c r="AB14" s="129">
        <f>Test!R11</f>
        <v>77.991735000000006</v>
      </c>
      <c r="AC14" s="129">
        <f>Test!S11</f>
        <v>75.012491999999995</v>
      </c>
      <c r="AD14" s="129">
        <f>Test!T11</f>
        <v>33.858094000000001</v>
      </c>
      <c r="AE14" s="129">
        <f>Test!U11</f>
        <v>38.430194</v>
      </c>
      <c r="AF14" s="129">
        <f>Test!V11</f>
        <v>36.718775000000001</v>
      </c>
      <c r="AG14" s="129">
        <f>Test!W11</f>
        <v>42.575381999999998</v>
      </c>
      <c r="AH14" s="129">
        <f>Test!X11</f>
        <v>42.310307999999999</v>
      </c>
      <c r="AI14" s="129">
        <f>10*LOG10(1/(('Summary (Full)'!$B$41/10^(AF14/10)+'Summary (Full)'!$B$42/10^(AG14/10)+'Summary (Full)'!$B$43/10^(AH14/10))/'Summary (Full)'!$B$44))</f>
        <v>37.933958184338358</v>
      </c>
      <c r="AJ14" s="129">
        <f>Test!Y11</f>
        <v>1.3637319999999999</v>
      </c>
      <c r="AK14" s="129">
        <f>Test!Z11</f>
        <v>0</v>
      </c>
      <c r="AL14" s="129">
        <f t="shared" si="2"/>
        <v>0.92328023880014976</v>
      </c>
      <c r="AM14" s="129">
        <f t="shared" si="3"/>
        <v>0</v>
      </c>
      <c r="AO14" s="179"/>
      <c r="AP14" s="165"/>
      <c r="AQ14" s="164"/>
      <c r="AR14" s="164"/>
      <c r="AS14" s="164"/>
      <c r="AT14" s="165"/>
      <c r="AU14" s="164"/>
      <c r="AV14" s="165"/>
      <c r="AW14" s="164"/>
      <c r="AX14" s="165"/>
      <c r="AY14" s="170"/>
      <c r="AZ14" s="165"/>
      <c r="BA14" s="170"/>
      <c r="CL14" s="4">
        <v>101.462845</v>
      </c>
      <c r="CM14" s="4">
        <v>27.131820999999999</v>
      </c>
      <c r="CN14" s="4">
        <v>27.131820999999999</v>
      </c>
      <c r="CO14" s="4">
        <v>35.827644999999997</v>
      </c>
      <c r="CP14" s="4">
        <v>35.593076000000003</v>
      </c>
      <c r="CQ14" s="4">
        <v>28.204138437499999</v>
      </c>
      <c r="CR14" s="4">
        <v>9.2815860000000008</v>
      </c>
      <c r="CS14" s="4">
        <v>8.2434270000000005</v>
      </c>
      <c r="CT14" s="4">
        <v>5.3615079999999997</v>
      </c>
      <c r="CU14" s="4">
        <v>4.7124509999999997</v>
      </c>
      <c r="CV14" s="4">
        <v>22.962786000000001</v>
      </c>
      <c r="CW14" s="4">
        <v>30.845033000000001</v>
      </c>
      <c r="CX14" s="4">
        <v>27.099571000000001</v>
      </c>
      <c r="CY14" s="4">
        <v>35.822482999999998</v>
      </c>
      <c r="CZ14" s="4">
        <v>35.587068000000002</v>
      </c>
      <c r="DA14" s="4">
        <v>28.570861437761753</v>
      </c>
      <c r="DB14" s="4">
        <v>1.5983830000000001</v>
      </c>
      <c r="DC14" s="4">
        <v>417.86</v>
      </c>
      <c r="DE14" s="4">
        <v>122.60642602984879</v>
      </c>
      <c r="DF14" s="4">
        <v>10.03562775</v>
      </c>
      <c r="DH14" s="4">
        <v>120.24181345437501</v>
      </c>
      <c r="DI14" s="4">
        <v>8.6956253750000005</v>
      </c>
      <c r="DK14" s="4">
        <v>259.61879163729344</v>
      </c>
      <c r="DL14" s="4">
        <v>36.20820775</v>
      </c>
      <c r="DM14" s="4">
        <v>286.94316319549898</v>
      </c>
      <c r="DN14" s="4">
        <v>37.048738499999999</v>
      </c>
      <c r="DO14" s="4">
        <v>109.54285717735121</v>
      </c>
      <c r="DP14" s="4">
        <v>23.284581624999998</v>
      </c>
      <c r="DQ14" s="4">
        <v>111.5347336046961</v>
      </c>
      <c r="DR14" s="4">
        <v>31.124704125000001</v>
      </c>
      <c r="DS14" s="4">
        <v>109.54285717735121</v>
      </c>
      <c r="DT14" s="4">
        <v>27.386619124999999</v>
      </c>
      <c r="DU14" s="4">
        <v>27.386619124999999</v>
      </c>
      <c r="DV14" s="4">
        <v>35.815258125</v>
      </c>
      <c r="DW14" s="4">
        <v>35.611410250000006</v>
      </c>
      <c r="DX14" s="4">
        <v>28.837804203968922</v>
      </c>
      <c r="DZ14" s="4">
        <v>83.145106323160775</v>
      </c>
      <c r="EA14" s="4">
        <v>28.047000000000001</v>
      </c>
      <c r="EB14" s="4">
        <v>28.047000000000001</v>
      </c>
      <c r="EC14" s="4">
        <v>36.563581999999997</v>
      </c>
      <c r="ED14" s="4">
        <v>36.342572500000003</v>
      </c>
      <c r="EE14" s="4">
        <v>29.097759656249998</v>
      </c>
      <c r="EF14" s="4">
        <v>10.082087999999999</v>
      </c>
      <c r="EG14" s="4">
        <v>8.8722779999999997</v>
      </c>
      <c r="EH14" s="4">
        <v>19.103680000000001</v>
      </c>
      <c r="EI14" s="4">
        <v>17.473858</v>
      </c>
      <c r="EJ14" s="4">
        <v>23.954040499999998</v>
      </c>
      <c r="EK14" s="4">
        <v>31.783554500000001</v>
      </c>
      <c r="EL14" s="4">
        <v>28.0198225</v>
      </c>
      <c r="EM14" s="4">
        <v>36.554960000000001</v>
      </c>
      <c r="EN14" s="4">
        <v>36.334307500000001</v>
      </c>
      <c r="EO14" s="4">
        <v>29.476511856898334</v>
      </c>
      <c r="EP14" s="4">
        <v>1.5813925</v>
      </c>
      <c r="EQ14" s="4">
        <v>0</v>
      </c>
      <c r="ER14" s="4">
        <v>93.262617269398149</v>
      </c>
      <c r="ES14" s="4">
        <v>10.494226250000001</v>
      </c>
      <c r="ET14" s="4">
        <v>92.143180882326803</v>
      </c>
      <c r="EU14" s="4">
        <v>9.1127479999999998</v>
      </c>
      <c r="EV14" s="7">
        <v>190.97777826055892</v>
      </c>
      <c r="EW14" s="7">
        <v>42.226161000000005</v>
      </c>
      <c r="EX14" s="7">
        <v>190.97777826055892</v>
      </c>
      <c r="EY14" s="7">
        <v>39.477867500000002</v>
      </c>
      <c r="EZ14" s="7">
        <v>96.253198079967888</v>
      </c>
      <c r="FA14" s="7">
        <v>24.47889</v>
      </c>
      <c r="FB14" s="7">
        <v>83.145106323160775</v>
      </c>
      <c r="FC14" s="7">
        <v>31.783554500000001</v>
      </c>
      <c r="FD14" s="4">
        <v>83.145106323160775</v>
      </c>
      <c r="FE14" s="4">
        <v>28.0198225</v>
      </c>
      <c r="FF14" s="4">
        <v>28.0198225</v>
      </c>
      <c r="FG14" s="4">
        <v>36.554960000000001</v>
      </c>
      <c r="FH14" s="4">
        <v>36.334307500000001</v>
      </c>
      <c r="FI14" s="4">
        <v>29.476511856898334</v>
      </c>
      <c r="FK14" s="4">
        <v>109.54285717735121</v>
      </c>
      <c r="FL14" s="4">
        <v>28.457188828125002</v>
      </c>
      <c r="FM14" s="4">
        <v>109.54285717735121</v>
      </c>
      <c r="FN14" s="4">
        <v>28.837804203968922</v>
      </c>
      <c r="FP14" s="4">
        <v>83.145106323160775</v>
      </c>
      <c r="FQ14" s="4">
        <v>29.097759656249998</v>
      </c>
      <c r="FR14" s="4">
        <v>83.145106323160775</v>
      </c>
      <c r="FS14" s="4">
        <v>29.476511856898334</v>
      </c>
    </row>
    <row r="15" spans="1:175" ht="13" customHeight="1" x14ac:dyDescent="0.15">
      <c r="A15" s="235"/>
      <c r="B15" s="38">
        <v>210</v>
      </c>
      <c r="C15" s="129">
        <f>Anchor!L12</f>
        <v>484.17920500000002</v>
      </c>
      <c r="D15" s="129">
        <f>Anchor!M12</f>
        <v>33.049041000000003</v>
      </c>
      <c r="E15" s="129">
        <f>Anchor!N12</f>
        <v>39.456665999999998</v>
      </c>
      <c r="F15" s="129">
        <f>Anchor!O12</f>
        <v>38.700412</v>
      </c>
      <c r="G15" s="130">
        <f>('Summary (Full)'!$B$34*D15+'Summary (Full)'!$B$35*E15+'Summary (Full)'!$B$36*F15)/'Summary (Full)'!$B$37</f>
        <v>33.802728250000001</v>
      </c>
      <c r="H15" s="129">
        <f>Anchor!P12</f>
        <v>15.41578</v>
      </c>
      <c r="I15" s="129">
        <f>Anchor!Q12</f>
        <v>12.538125000000001</v>
      </c>
      <c r="J15" s="129">
        <f>Anchor!R12</f>
        <v>53.505583999999999</v>
      </c>
      <c r="K15" s="129">
        <f>Anchor!S12</f>
        <v>51.102885999999998</v>
      </c>
      <c r="L15" s="129">
        <f>Anchor!T12</f>
        <v>29.248801</v>
      </c>
      <c r="M15" s="129">
        <f>Anchor!U12</f>
        <v>35.327779</v>
      </c>
      <c r="N15" s="129">
        <f>Anchor!V12</f>
        <v>33.010055999999999</v>
      </c>
      <c r="O15" s="129">
        <f>Anchor!W12</f>
        <v>39.446916999999999</v>
      </c>
      <c r="P15" s="129">
        <f>Anchor!X12</f>
        <v>38.692253000000001</v>
      </c>
      <c r="Q15" s="131">
        <f>10*LOG10(1/(('Summary (Full)'!$B$41/10^(N15/10)+'Summary (Full)'!$B$42/10^(O15/10)+'Summary (Full)'!$B$43/10^(P15/10))/'Summary (Full)'!$B$44))</f>
        <v>34.261943991225195</v>
      </c>
      <c r="R15" s="129">
        <f>Anchor!Y12</f>
        <v>1.3890070000000001</v>
      </c>
      <c r="S15" s="129">
        <f>Anchor!Z12</f>
        <v>3804.97</v>
      </c>
      <c r="T15" s="132"/>
      <c r="U15" s="129">
        <f>Test!L12</f>
        <v>400.98609099999999</v>
      </c>
      <c r="V15" s="129">
        <f>Test!M12</f>
        <v>33.835391000000001</v>
      </c>
      <c r="W15" s="129">
        <f>Test!N12</f>
        <v>40.275585</v>
      </c>
      <c r="X15" s="129">
        <f>Test!O12</f>
        <v>40.115779000000003</v>
      </c>
      <c r="Y15" s="129">
        <f>('Summary (Full)'!$B$34*V15+'Summary (Full)'!$B$35*W15+'Summary (Full)'!$B$36*X15)/'Summary (Full)'!$B$37</f>
        <v>34.630427374999996</v>
      </c>
      <c r="Z15" s="129">
        <f>Test!P12</f>
        <v>16.066856000000001</v>
      </c>
      <c r="AA15" s="129">
        <f>Test!Q12</f>
        <v>13.083133</v>
      </c>
      <c r="AB15" s="129">
        <f>Test!R12</f>
        <v>60.902760000000001</v>
      </c>
      <c r="AC15" s="129">
        <f>Test!S12</f>
        <v>57.714666999999999</v>
      </c>
      <c r="AD15" s="129">
        <f>Test!T12</f>
        <v>30.187318000000001</v>
      </c>
      <c r="AE15" s="129">
        <f>Test!U12</f>
        <v>36.167383000000001</v>
      </c>
      <c r="AF15" s="129">
        <f>Test!V12</f>
        <v>33.806055000000001</v>
      </c>
      <c r="AG15" s="129">
        <f>Test!W12</f>
        <v>40.261294999999997</v>
      </c>
      <c r="AH15" s="129">
        <f>Test!X12</f>
        <v>40.098371</v>
      </c>
      <c r="AI15" s="129">
        <f>10*LOG10(1/(('Summary (Full)'!$B$41/10^(AF15/10)+'Summary (Full)'!$B$42/10^(AG15/10)+'Summary (Full)'!$B$43/10^(AH15/10))/'Summary (Full)'!$B$44))</f>
        <v>35.093216680306121</v>
      </c>
      <c r="AJ15" s="129">
        <f>Test!Y12</f>
        <v>1.403268</v>
      </c>
      <c r="AK15" s="129">
        <f>Test!Z12</f>
        <v>0</v>
      </c>
      <c r="AL15" s="129">
        <f t="shared" si="2"/>
        <v>1.0102670468903323</v>
      </c>
      <c r="AM15" s="129">
        <f t="shared" si="3"/>
        <v>0</v>
      </c>
      <c r="AO15" s="242" t="s">
        <v>15</v>
      </c>
      <c r="AP15" s="166">
        <f t="array" ref="AP15">bdRateExtend($C13:$C16,D13:D16,$U13:$U16,V13:V16)</f>
        <v>-0.29754287002254742</v>
      </c>
      <c r="AQ15" s="164"/>
      <c r="AR15" s="164"/>
      <c r="AS15" s="164"/>
      <c r="AT15" s="166">
        <f t="array" ref="AT15">bdRateExtend($C13:$C16,H13:H16,$U13:$U16,Z13:Z16)</f>
        <v>-0.25988700712440804</v>
      </c>
      <c r="AU15" s="164"/>
      <c r="AV15" s="166">
        <f t="array" ref="AV15">bdRateExtend($C13:$C16,I13:I16,$U13:$U16,AA13:AA16)</f>
        <v>-0.27969294639354969</v>
      </c>
      <c r="AW15" s="164"/>
      <c r="AX15" s="166">
        <f t="array" ref="AX15">bdRateExtend($C13:$C16,J13:J16,$U13:$U16,AB13:AB16,"None", FALSE,1)</f>
        <v>-0.3469204168627904</v>
      </c>
      <c r="AY15" s="170"/>
      <c r="AZ15" s="244">
        <f t="array" ref="AZ15">testVMAFRange($C13:$C16,J13:J16,$U13:$U16,AB13:AB16)</f>
        <v>0</v>
      </c>
      <c r="BA15" s="170"/>
      <c r="CL15" s="4">
        <v>109.54285717735121</v>
      </c>
      <c r="CM15" s="4">
        <v>27.419665375000001</v>
      </c>
      <c r="CN15" s="4">
        <v>27.419665375000001</v>
      </c>
      <c r="CO15" s="4">
        <v>35.821035500000001</v>
      </c>
      <c r="CP15" s="4">
        <v>35.6186705</v>
      </c>
      <c r="CQ15" s="4">
        <v>28.457188828125002</v>
      </c>
      <c r="CR15" s="4">
        <v>9.5162204999999993</v>
      </c>
      <c r="CS15" s="4">
        <v>8.4393363749999999</v>
      </c>
      <c r="CT15" s="4">
        <v>13.374632624999997</v>
      </c>
      <c r="CU15" s="4">
        <v>12.224381125000001</v>
      </c>
      <c r="CV15" s="4">
        <v>23.284581624999998</v>
      </c>
      <c r="CW15" s="4">
        <v>30.979368874999999</v>
      </c>
      <c r="CX15" s="4">
        <v>27.386619124999999</v>
      </c>
      <c r="CY15" s="4">
        <v>35.815258125</v>
      </c>
      <c r="CZ15" s="4">
        <v>35.611410250000006</v>
      </c>
      <c r="DA15" s="4">
        <v>28.837804203968922</v>
      </c>
      <c r="DB15" s="4">
        <v>1.2739046249999999</v>
      </c>
      <c r="DC15" s="4">
        <v>1031.9512500000001</v>
      </c>
      <c r="DE15" s="4">
        <v>134.77716956845694</v>
      </c>
      <c r="DF15" s="4">
        <v>10.412648625000001</v>
      </c>
      <c r="DH15" s="4">
        <v>134.08951970815562</v>
      </c>
      <c r="DI15" s="4">
        <v>8.9780651250000005</v>
      </c>
      <c r="DK15" s="4">
        <v>286.94316319549898</v>
      </c>
      <c r="DL15" s="4">
        <v>39.125135499999999</v>
      </c>
      <c r="DM15" s="4">
        <v>317.14337157715744</v>
      </c>
      <c r="DN15" s="4">
        <v>39.86500375</v>
      </c>
      <c r="DO15" s="4">
        <v>121.19632464051911</v>
      </c>
      <c r="DP15" s="4">
        <v>23.670421249999997</v>
      </c>
      <c r="DQ15" s="4">
        <v>122.60642602984879</v>
      </c>
      <c r="DR15" s="4">
        <v>31.404375250000001</v>
      </c>
      <c r="DS15" s="4">
        <v>121.19632464051911</v>
      </c>
      <c r="DT15" s="4">
        <v>27.767545250000001</v>
      </c>
      <c r="DU15" s="4">
        <v>27.767545250000001</v>
      </c>
      <c r="DV15" s="4">
        <v>36.04446325</v>
      </c>
      <c r="DW15" s="4">
        <v>35.804520500000002</v>
      </c>
      <c r="DX15" s="4">
        <v>29.205669772168331</v>
      </c>
      <c r="DZ15" s="4">
        <v>92.143180882326803</v>
      </c>
      <c r="EA15" s="4">
        <v>28.39712475</v>
      </c>
      <c r="EB15" s="4">
        <v>28.39712475</v>
      </c>
      <c r="EC15" s="4">
        <v>36.754075499999999</v>
      </c>
      <c r="ED15" s="4">
        <v>36.544455374999998</v>
      </c>
      <c r="EE15" s="4">
        <v>29.4286423359375</v>
      </c>
      <c r="EF15" s="4">
        <v>10.44163</v>
      </c>
      <c r="EG15" s="4">
        <v>9.1127479999999998</v>
      </c>
      <c r="EH15" s="4">
        <v>21.13645425</v>
      </c>
      <c r="EI15" s="4">
        <v>19.401522749999998</v>
      </c>
      <c r="EJ15" s="4">
        <v>24.299470875000001</v>
      </c>
      <c r="EK15" s="4">
        <v>32.071214875000003</v>
      </c>
      <c r="EL15" s="4">
        <v>28.370307125</v>
      </c>
      <c r="EM15" s="4">
        <v>36.745589000000002</v>
      </c>
      <c r="EN15" s="4">
        <v>36.535939374999998</v>
      </c>
      <c r="EO15" s="4">
        <v>29.816626212413372</v>
      </c>
      <c r="EP15" s="4">
        <v>1.596689375</v>
      </c>
      <c r="EQ15" s="4">
        <v>0</v>
      </c>
      <c r="ER15" s="4">
        <v>103.33778328349919</v>
      </c>
      <c r="ES15" s="4">
        <v>10.861270875000001</v>
      </c>
      <c r="ET15" s="4">
        <v>106.78559585991644</v>
      </c>
      <c r="EU15" s="4">
        <v>9.4666128749999991</v>
      </c>
      <c r="EV15" s="7">
        <v>211.42148717174189</v>
      </c>
      <c r="EW15" s="7">
        <v>44.732026500000003</v>
      </c>
      <c r="EX15" s="7">
        <v>211.42148717174189</v>
      </c>
      <c r="EY15" s="7">
        <v>41.912881874999997</v>
      </c>
      <c r="EZ15" s="7">
        <v>106.78559585991644</v>
      </c>
      <c r="FA15" s="7">
        <v>24.859725999999998</v>
      </c>
      <c r="FB15" s="7">
        <v>92.143180882326803</v>
      </c>
      <c r="FC15" s="7">
        <v>32.071214875000003</v>
      </c>
      <c r="FD15" s="4">
        <v>92.143180882326803</v>
      </c>
      <c r="FE15" s="4">
        <v>28.370307125</v>
      </c>
      <c r="FF15" s="4">
        <v>28.370307125</v>
      </c>
      <c r="FG15" s="4">
        <v>36.745589000000002</v>
      </c>
      <c r="FH15" s="4">
        <v>36.535939374999998</v>
      </c>
      <c r="FI15" s="4">
        <v>29.816626212413372</v>
      </c>
      <c r="FK15" s="4">
        <v>121.19632464051911</v>
      </c>
      <c r="FL15" s="4">
        <v>28.817214281250003</v>
      </c>
      <c r="FM15" s="4">
        <v>121.19632464051911</v>
      </c>
      <c r="FN15" s="4">
        <v>29.205669772168331</v>
      </c>
      <c r="FP15" s="4">
        <v>92.143180882326803</v>
      </c>
      <c r="FQ15" s="4">
        <v>29.4286423359375</v>
      </c>
      <c r="FR15" s="4">
        <v>92.143180882326803</v>
      </c>
      <c r="FS15" s="4">
        <v>29.816626212413372</v>
      </c>
    </row>
    <row r="16" spans="1:175" ht="14" customHeight="1" thickBot="1" x14ac:dyDescent="0.2">
      <c r="A16" s="236"/>
      <c r="B16" s="38">
        <v>235</v>
      </c>
      <c r="C16" s="129">
        <f>Anchor!L13</f>
        <v>221.933144</v>
      </c>
      <c r="D16" s="129">
        <f>Anchor!M13</f>
        <v>29.775112</v>
      </c>
      <c r="E16" s="129">
        <f>Anchor!N13</f>
        <v>37.064985999999998</v>
      </c>
      <c r="F16" s="129">
        <f>Anchor!O13</f>
        <v>36.681499000000002</v>
      </c>
      <c r="G16" s="130">
        <f>('Summary (Full)'!$B$34*D16+'Summary (Full)'!$B$35*E16+'Summary (Full)'!$B$36*F16)/'Summary (Full)'!$B$37</f>
        <v>30.662378312499996</v>
      </c>
      <c r="H16" s="129">
        <f>Anchor!P13</f>
        <v>11.877148</v>
      </c>
      <c r="I16" s="129">
        <f>Anchor!Q13</f>
        <v>10.083652000000001</v>
      </c>
      <c r="J16" s="129">
        <f>Anchor!R13</f>
        <v>30.128277000000001</v>
      </c>
      <c r="K16" s="129">
        <f>Anchor!S13</f>
        <v>28.394614000000001</v>
      </c>
      <c r="L16" s="129">
        <f>Anchor!T13</f>
        <v>25.652778000000001</v>
      </c>
      <c r="M16" s="129">
        <f>Anchor!U13</f>
        <v>32.616923999999997</v>
      </c>
      <c r="N16" s="129">
        <f>Anchor!V13</f>
        <v>29.737496</v>
      </c>
      <c r="O16" s="129">
        <f>Anchor!W13</f>
        <v>37.059339000000001</v>
      </c>
      <c r="P16" s="129">
        <f>Anchor!X13</f>
        <v>36.675798</v>
      </c>
      <c r="Q16" s="131">
        <f>10*LOG10(1/(('Summary (Full)'!$B$41/10^(N16/10)+'Summary (Full)'!$B$42/10^(O16/10)+'Summary (Full)'!$B$43/10^(P16/10))/'Summary (Full)'!$B$44))</f>
        <v>31.096683240954292</v>
      </c>
      <c r="R16" s="129">
        <f>Anchor!Y13</f>
        <v>1.2756529999999999</v>
      </c>
      <c r="S16" s="129">
        <f>Anchor!Z13</f>
        <v>2279.12</v>
      </c>
      <c r="T16" s="132"/>
      <c r="U16" s="129">
        <f>Test!L13</f>
        <v>182.527626</v>
      </c>
      <c r="V16" s="129">
        <f>Test!M13</f>
        <v>30.655850999999998</v>
      </c>
      <c r="W16" s="129">
        <f>Test!N13</f>
        <v>37.794316000000002</v>
      </c>
      <c r="X16" s="129">
        <f>Test!O13</f>
        <v>37.726098</v>
      </c>
      <c r="Y16" s="129">
        <f>('Summary (Full)'!$B$34*V16+'Summary (Full)'!$B$35*W16+'Summary (Full)'!$B$36*X16)/'Summary (Full)'!$B$37</f>
        <v>31.543895499999998</v>
      </c>
      <c r="Z16" s="129">
        <f>Test!P13</f>
        <v>12.51099</v>
      </c>
      <c r="AA16" s="129">
        <f>Test!Q13</f>
        <v>10.648251</v>
      </c>
      <c r="AB16" s="129">
        <f>Test!R13</f>
        <v>40.681941000000002</v>
      </c>
      <c r="AC16" s="129">
        <f>Test!S13</f>
        <v>37.927557</v>
      </c>
      <c r="AD16" s="129">
        <f>Test!T13</f>
        <v>26.620784</v>
      </c>
      <c r="AE16" s="129">
        <f>Test!U13</f>
        <v>33.612347</v>
      </c>
      <c r="AF16" s="129">
        <f>Test!V13</f>
        <v>30.624849000000001</v>
      </c>
      <c r="AG16" s="129">
        <f>Test!W13</f>
        <v>37.783090999999999</v>
      </c>
      <c r="AH16" s="129">
        <f>Test!X13</f>
        <v>37.715575999999999</v>
      </c>
      <c r="AI16" s="129">
        <f>10*LOG10(1/(('Summary (Full)'!$B$41/10^(AF16/10)+'Summary (Full)'!$B$42/10^(AG16/10)+'Summary (Full)'!$B$43/10^(AH16/10))/'Summary (Full)'!$B$44))</f>
        <v>31.983904878421278</v>
      </c>
      <c r="AJ16" s="129">
        <f>Test!Y13</f>
        <v>1.3251980000000001</v>
      </c>
      <c r="AK16" s="129">
        <f>Test!Z13</f>
        <v>0</v>
      </c>
      <c r="AL16" s="129">
        <f t="shared" si="2"/>
        <v>1.0388389319038955</v>
      </c>
      <c r="AM16" s="129">
        <f t="shared" si="3"/>
        <v>0</v>
      </c>
      <c r="AO16" s="179"/>
      <c r="AP16" s="165"/>
      <c r="AQ16" s="165"/>
      <c r="AR16" s="165"/>
      <c r="AS16" s="165"/>
      <c r="AT16" s="165"/>
      <c r="AU16" s="165"/>
      <c r="AV16" s="165"/>
      <c r="AW16" s="165"/>
      <c r="AX16" s="165"/>
      <c r="AY16" s="171"/>
      <c r="AZ16" s="165"/>
      <c r="BA16" s="171"/>
      <c r="CL16" s="4">
        <v>121.19632464051911</v>
      </c>
      <c r="CM16" s="4">
        <v>27.800946750000001</v>
      </c>
      <c r="CN16" s="4">
        <v>27.800946750000001</v>
      </c>
      <c r="CO16" s="4">
        <v>36.050416999999996</v>
      </c>
      <c r="CP16" s="4">
        <v>35.811757</v>
      </c>
      <c r="CQ16" s="4">
        <v>28.817214281250003</v>
      </c>
      <c r="CR16" s="4">
        <v>9.9013929999999988</v>
      </c>
      <c r="CS16" s="4">
        <v>8.7087007500000002</v>
      </c>
      <c r="CT16" s="4">
        <v>15.867966249999998</v>
      </c>
      <c r="CU16" s="4">
        <v>14.628777250000002</v>
      </c>
      <c r="CV16" s="4">
        <v>23.670421249999997</v>
      </c>
      <c r="CW16" s="4">
        <v>31.277794749999998</v>
      </c>
      <c r="CX16" s="4">
        <v>27.767545250000001</v>
      </c>
      <c r="CY16" s="4">
        <v>36.04446325</v>
      </c>
      <c r="CZ16" s="4">
        <v>35.804520500000002</v>
      </c>
      <c r="DA16" s="4">
        <v>29.205669772168331</v>
      </c>
      <c r="DB16" s="4">
        <v>1.3022192500000001</v>
      </c>
      <c r="DC16" s="4">
        <v>1105.4124999999999</v>
      </c>
      <c r="DE16" s="4">
        <v>148.15606347143907</v>
      </c>
      <c r="DF16" s="4">
        <v>10.7896695</v>
      </c>
      <c r="DH16" s="4">
        <v>148.35432797895797</v>
      </c>
      <c r="DI16" s="4">
        <v>9.2474294999999991</v>
      </c>
      <c r="DK16" s="4">
        <v>317.14337157715744</v>
      </c>
      <c r="DL16" s="4">
        <v>42.042063249999998</v>
      </c>
      <c r="DM16" s="4">
        <v>350.52209299999998</v>
      </c>
      <c r="DN16" s="4">
        <v>42.681269</v>
      </c>
      <c r="DO16" s="4">
        <v>134.08951970815562</v>
      </c>
      <c r="DP16" s="4">
        <v>24.056260875</v>
      </c>
      <c r="DQ16" s="4">
        <v>134.77716956845694</v>
      </c>
      <c r="DR16" s="4">
        <v>31.684046375000001</v>
      </c>
      <c r="DS16" s="4">
        <v>134.08951970815562</v>
      </c>
      <c r="DT16" s="4">
        <v>28.148471375</v>
      </c>
      <c r="DU16" s="4">
        <v>28.148471375</v>
      </c>
      <c r="DV16" s="4">
        <v>36.273668375</v>
      </c>
      <c r="DW16" s="4">
        <v>35.997630749999999</v>
      </c>
      <c r="DX16" s="4">
        <v>29.573535340367741</v>
      </c>
      <c r="DZ16" s="4">
        <v>96.253198079967888</v>
      </c>
      <c r="EA16" s="4">
        <v>28.554204250000002</v>
      </c>
      <c r="EB16" s="4">
        <v>28.554204250000002</v>
      </c>
      <c r="EC16" s="4">
        <v>36.806521000000004</v>
      </c>
      <c r="ED16" s="4">
        <v>36.622757</v>
      </c>
      <c r="EE16" s="4">
        <v>29.574258593749999</v>
      </c>
      <c r="EF16" s="4">
        <v>10.492282250000001</v>
      </c>
      <c r="EG16" s="4">
        <v>9.2018712499999999</v>
      </c>
      <c r="EH16" s="4">
        <v>24.714201249999999</v>
      </c>
      <c r="EI16" s="4">
        <v>22.720596749999999</v>
      </c>
      <c r="EJ16" s="4">
        <v>24.47889</v>
      </c>
      <c r="EK16" s="4">
        <v>32.157705</v>
      </c>
      <c r="EL16" s="4">
        <v>28.5267275</v>
      </c>
      <c r="EM16" s="4">
        <v>36.799196250000001</v>
      </c>
      <c r="EN16" s="4">
        <v>36.615829249999997</v>
      </c>
      <c r="EO16" s="4">
        <v>29.967299538131606</v>
      </c>
      <c r="EP16" s="4">
        <v>1.4487987499999999</v>
      </c>
      <c r="EQ16" s="4">
        <v>0</v>
      </c>
      <c r="ER16" s="4">
        <v>114.50137007308082</v>
      </c>
      <c r="ES16" s="4">
        <v>11.228315500000001</v>
      </c>
      <c r="ET16" s="4">
        <v>118.47048940320475</v>
      </c>
      <c r="EU16" s="4">
        <v>9.7313545000000001</v>
      </c>
      <c r="EV16" s="7">
        <v>234.05364563895102</v>
      </c>
      <c r="EW16" s="7">
        <v>47.237892000000002</v>
      </c>
      <c r="EX16" s="7">
        <v>234.05364563895102</v>
      </c>
      <c r="EY16" s="7">
        <v>44.347896249999998</v>
      </c>
      <c r="EZ16" s="7">
        <v>118.47048940320475</v>
      </c>
      <c r="FA16" s="7">
        <v>25.240561999999997</v>
      </c>
      <c r="FB16" s="7">
        <v>102.11503909939836</v>
      </c>
      <c r="FC16" s="7">
        <v>32.358875249999997</v>
      </c>
      <c r="FD16" s="4">
        <v>96.253198079967888</v>
      </c>
      <c r="FE16" s="4">
        <v>28.5267275</v>
      </c>
      <c r="FF16" s="4">
        <v>28.5267275</v>
      </c>
      <c r="FG16" s="4">
        <v>36.799196250000001</v>
      </c>
      <c r="FH16" s="4">
        <v>36.615829249999997</v>
      </c>
      <c r="FI16" s="4">
        <v>29.967299538131606</v>
      </c>
      <c r="FK16" s="4">
        <v>134.08951970815562</v>
      </c>
      <c r="FL16" s="4">
        <v>29.177239734375</v>
      </c>
      <c r="FM16" s="4">
        <v>134.08951970815562</v>
      </c>
      <c r="FN16" s="4">
        <v>29.573535340367741</v>
      </c>
      <c r="FP16" s="4">
        <v>96.253198079967888</v>
      </c>
      <c r="FQ16" s="4">
        <v>29.574258593749999</v>
      </c>
      <c r="FR16" s="4">
        <v>96.253198079967888</v>
      </c>
      <c r="FS16" s="4">
        <v>29.967299538131606</v>
      </c>
    </row>
    <row r="17" spans="1:175" ht="13" customHeight="1" x14ac:dyDescent="0.15">
      <c r="A17" s="237" t="s">
        <v>83</v>
      </c>
      <c r="B17" s="38">
        <v>110</v>
      </c>
      <c r="C17" s="129">
        <f>Anchor!L14</f>
        <v>6715.2343039999996</v>
      </c>
      <c r="D17" s="129">
        <f>Anchor!M14</f>
        <v>40.50761</v>
      </c>
      <c r="E17" s="129">
        <f>Anchor!N14</f>
        <v>45.735132</v>
      </c>
      <c r="F17" s="129">
        <f>Anchor!O14</f>
        <v>45.481319999999997</v>
      </c>
      <c r="G17" s="130">
        <f>('Summary (Full)'!$B$34*D17+'Summary (Full)'!$B$35*E17+'Summary (Full)'!$B$36*F17)/'Summary (Full)'!$B$37</f>
        <v>41.145187</v>
      </c>
      <c r="H17" s="129">
        <f>Anchor!P14</f>
        <v>27.186478000000001</v>
      </c>
      <c r="I17" s="129">
        <f>Anchor!Q14</f>
        <v>19.238536</v>
      </c>
      <c r="J17" s="129">
        <f>Anchor!R14</f>
        <v>97.597207999999995</v>
      </c>
      <c r="K17" s="129">
        <f>Anchor!S14</f>
        <v>94.966237000000007</v>
      </c>
      <c r="L17" s="129">
        <f>Anchor!T14</f>
        <v>40.781143</v>
      </c>
      <c r="M17" s="129">
        <f>Anchor!U14</f>
        <v>41.574038000000002</v>
      </c>
      <c r="N17" s="129">
        <f>Anchor!V14</f>
        <v>40.497678000000001</v>
      </c>
      <c r="O17" s="129">
        <f>Anchor!W14</f>
        <v>45.726799</v>
      </c>
      <c r="P17" s="129">
        <f>Anchor!X14</f>
        <v>45.467635000000001</v>
      </c>
      <c r="Q17" s="131">
        <f>10*LOG10(1/(('Summary (Full)'!$B$41/10^(N17/10)+'Summary (Full)'!$B$42/10^(O17/10)+'Summary (Full)'!$B$43/10^(P17/10))/'Summary (Full)'!$B$44))</f>
        <v>41.634275185728654</v>
      </c>
      <c r="R17" s="129">
        <f>Anchor!Y14</f>
        <v>1.320813</v>
      </c>
      <c r="S17" s="129">
        <f>Anchor!Z14</f>
        <v>7976.71</v>
      </c>
      <c r="T17" s="132"/>
      <c r="U17" s="129">
        <f>Test!L14</f>
        <v>6082.204565</v>
      </c>
      <c r="V17" s="129">
        <f>Test!M14</f>
        <v>40.631692999999999</v>
      </c>
      <c r="W17" s="129">
        <f>Test!N14</f>
        <v>45.873077000000002</v>
      </c>
      <c r="X17" s="129">
        <f>Test!O14</f>
        <v>45.745221999999998</v>
      </c>
      <c r="Y17" s="129">
        <f>('Summary (Full)'!$B$34*V17+'Summary (Full)'!$B$35*W17+'Summary (Full)'!$B$36*X17)/'Summary (Full)'!$B$37</f>
        <v>41.278875062499999</v>
      </c>
      <c r="Z17" s="129">
        <f>Test!P14</f>
        <v>27.439627000000002</v>
      </c>
      <c r="AA17" s="129">
        <f>Test!Q14</f>
        <v>19.346202999999999</v>
      </c>
      <c r="AB17" s="129">
        <f>Test!R14</f>
        <v>97.804651000000007</v>
      </c>
      <c r="AC17" s="129">
        <f>Test!S14</f>
        <v>95.454693000000006</v>
      </c>
      <c r="AD17" s="129">
        <f>Test!T14</f>
        <v>41.028937999999997</v>
      </c>
      <c r="AE17" s="129">
        <f>Test!U14</f>
        <v>41.698694000000003</v>
      </c>
      <c r="AF17" s="129">
        <f>Test!V14</f>
        <v>40.622929999999997</v>
      </c>
      <c r="AG17" s="129">
        <f>Test!W14</f>
        <v>45.865997999999998</v>
      </c>
      <c r="AH17" s="129">
        <f>Test!X14</f>
        <v>45.734082000000001</v>
      </c>
      <c r="AI17" s="129">
        <f>10*LOG10(1/(('Summary (Full)'!$B$41/10^(AF17/10)+'Summary (Full)'!$B$42/10^(AG17/10)+'Summary (Full)'!$B$43/10^(AH17/10))/'Summary (Full)'!$B$44))</f>
        <v>41.770022664865479</v>
      </c>
      <c r="AJ17" s="129">
        <f>Test!Y14</f>
        <v>1.259361</v>
      </c>
      <c r="AK17" s="129">
        <f>Test!Z14</f>
        <v>0</v>
      </c>
      <c r="AL17" s="129">
        <f t="shared" si="2"/>
        <v>0.95347411026390561</v>
      </c>
      <c r="AM17" s="129">
        <f t="shared" si="3"/>
        <v>0</v>
      </c>
      <c r="AO17" s="245" t="s">
        <v>13</v>
      </c>
      <c r="AP17" s="172">
        <f t="array" ref="AP17">bdRateExtend($C17:$C20,D17:D20,$U17:$U20,V17:V20)</f>
        <v>-0.24634842580324767</v>
      </c>
      <c r="AQ17" s="172">
        <f t="array" ref="AQ17">bdRateExtend($C17:$C22,D17:D22,$U17:$U22,V17:V22)</f>
        <v>-0.28408758879832019</v>
      </c>
      <c r="AR17" s="172">
        <f t="array" ref="AR17">bdRateExtend($C17:$C22,E17:E22,$U17:$U22,W17:W22)</f>
        <v>-0.32344538063309403</v>
      </c>
      <c r="AS17" s="172">
        <f t="array" ref="AS17">bdRateExtend($C17:$C22,F17:F22,$U17:$U22,X17:X22)</f>
        <v>-0.42270778586607061</v>
      </c>
      <c r="AT17" s="172">
        <f t="array" ref="AT17">bdRateExtend($C17:$C20,H17:H20,$U17:$U20,Z17:Z20)</f>
        <v>-0.22225327965670738</v>
      </c>
      <c r="AU17" s="172">
        <f t="array" ref="AU17">bdRateExtend($C17:$C22,H17:H22,$U17:$U22,Z17:Z22)</f>
        <v>-0.2501983350179332</v>
      </c>
      <c r="AV17" s="172">
        <f t="array" ref="AV17">bdRateExtend($C17:$C20,I17:I20,$U17:$U20,AA17:AA20)</f>
        <v>-0.22933388619981032</v>
      </c>
      <c r="AW17" s="172">
        <f t="array" ref="AW17">bdRateExtend($C17:$C22,I17:I22,$U17:$U22,AA17:AA22)</f>
        <v>-0.26561488514973275</v>
      </c>
      <c r="AX17" s="172">
        <f t="array" ref="AX17">bdRateExtend($C17:$C20,J17:J20,$U17:$U20,AB17:AB20,"None", FALSE,1)</f>
        <v>-0.24510045664679248</v>
      </c>
      <c r="AY17" s="188">
        <f t="array" ref="AY17">bdRateExtend($C17:$C22,J17:J22,$U17:$U22,AB17:AB22,"None", FALSE,TRUE)</f>
        <v>-0.32120114219384277</v>
      </c>
      <c r="AZ17" s="241">
        <f t="array" ref="AZ17">testVMAFRange($C17:$C20,J17:J20,$U17:$U20,AB17:AB20)</f>
        <v>0</v>
      </c>
      <c r="BA17" s="190">
        <f t="array" ref="BA17">testVMAFRange($C17:$C22,J17:J22,$U17:$U22,AB17:AB22)</f>
        <v>0</v>
      </c>
      <c r="CL17" s="4">
        <v>134.08951970815562</v>
      </c>
      <c r="CM17" s="4">
        <v>28.182228125000002</v>
      </c>
      <c r="CN17" s="4">
        <v>28.182228125000002</v>
      </c>
      <c r="CO17" s="4">
        <v>36.279798499999998</v>
      </c>
      <c r="CP17" s="4">
        <v>36.0048435</v>
      </c>
      <c r="CQ17" s="4">
        <v>29.177239734375</v>
      </c>
      <c r="CR17" s="4">
        <v>10.2865655</v>
      </c>
      <c r="CS17" s="4">
        <v>8.9780651250000005</v>
      </c>
      <c r="CT17" s="4">
        <v>18.361299875</v>
      </c>
      <c r="CU17" s="4">
        <v>17.033173375000004</v>
      </c>
      <c r="CV17" s="4">
        <v>24.056260875</v>
      </c>
      <c r="CW17" s="4">
        <v>31.576220625000001</v>
      </c>
      <c r="CX17" s="4">
        <v>28.148471375</v>
      </c>
      <c r="CY17" s="4">
        <v>36.273668375</v>
      </c>
      <c r="CZ17" s="4">
        <v>35.997630749999999</v>
      </c>
      <c r="DA17" s="4">
        <v>29.573535340367741</v>
      </c>
      <c r="DB17" s="4">
        <v>1.330533875</v>
      </c>
      <c r="DC17" s="4">
        <v>1178.87375</v>
      </c>
      <c r="DE17" s="4">
        <v>162.86303691964667</v>
      </c>
      <c r="DF17" s="4">
        <v>11.166690375</v>
      </c>
      <c r="DH17" s="4">
        <v>164.13666540077551</v>
      </c>
      <c r="DI17" s="4">
        <v>9.5167938749999994</v>
      </c>
      <c r="DK17" s="4">
        <v>350.52209299999998</v>
      </c>
      <c r="DL17" s="4">
        <v>44.958990999999997</v>
      </c>
      <c r="DM17" s="4">
        <v>385.48409184162472</v>
      </c>
      <c r="DN17" s="4">
        <v>45.274193499999996</v>
      </c>
      <c r="DO17" s="4">
        <v>148.35432797895797</v>
      </c>
      <c r="DP17" s="4">
        <v>24.442100499999999</v>
      </c>
      <c r="DQ17" s="4">
        <v>148.15606347143907</v>
      </c>
      <c r="DR17" s="4">
        <v>31.963717500000001</v>
      </c>
      <c r="DS17" s="4">
        <v>148.35432797895797</v>
      </c>
      <c r="DT17" s="4">
        <v>28.529397500000002</v>
      </c>
      <c r="DU17" s="4">
        <v>28.529397500000002</v>
      </c>
      <c r="DV17" s="4">
        <v>36.5028735</v>
      </c>
      <c r="DW17" s="4">
        <v>36.190741000000003</v>
      </c>
      <c r="DX17" s="4">
        <v>29.941400908567147</v>
      </c>
      <c r="DZ17" s="4">
        <v>106.78559585991644</v>
      </c>
      <c r="EA17" s="4">
        <v>28.923650875</v>
      </c>
      <c r="EB17" s="4">
        <v>28.923650875</v>
      </c>
      <c r="EC17" s="4">
        <v>37.038522999999998</v>
      </c>
      <c r="ED17" s="4">
        <v>36.83464</v>
      </c>
      <c r="EE17" s="4">
        <v>29.925267203124999</v>
      </c>
      <c r="EF17" s="4">
        <v>10.880112875</v>
      </c>
      <c r="EG17" s="4">
        <v>9.4666128749999991</v>
      </c>
      <c r="EH17" s="4">
        <v>27.019829375</v>
      </c>
      <c r="EI17" s="4">
        <v>24.949434624999999</v>
      </c>
      <c r="EJ17" s="4">
        <v>24.859725999999998</v>
      </c>
      <c r="EK17" s="4">
        <v>32.453800000000001</v>
      </c>
      <c r="EL17" s="4">
        <v>28.896206249999999</v>
      </c>
      <c r="EM17" s="4">
        <v>37.030671374999997</v>
      </c>
      <c r="EN17" s="4">
        <v>36.826717875</v>
      </c>
      <c r="EO17" s="4">
        <v>30.325565956235295</v>
      </c>
      <c r="EP17" s="4">
        <v>1.468293125</v>
      </c>
      <c r="EQ17" s="4">
        <v>0</v>
      </c>
      <c r="ER17" s="4">
        <v>126.8709597983614</v>
      </c>
      <c r="ES17" s="4">
        <v>11.595360124999999</v>
      </c>
      <c r="ET17" s="4">
        <v>131.43398926056085</v>
      </c>
      <c r="EU17" s="4">
        <v>9.9960961250000011</v>
      </c>
      <c r="EV17" s="7">
        <v>259.10852189013229</v>
      </c>
      <c r="EW17" s="7">
        <v>49.743757500000001</v>
      </c>
      <c r="EX17" s="7">
        <v>259.10852189013229</v>
      </c>
      <c r="EY17" s="7">
        <v>46.782910625</v>
      </c>
      <c r="EZ17" s="7">
        <v>131.43398926056085</v>
      </c>
      <c r="FA17" s="7">
        <v>25.621397999999999</v>
      </c>
      <c r="FB17" s="7">
        <v>113.16606514364071</v>
      </c>
      <c r="FC17" s="7">
        <v>32.646535624999999</v>
      </c>
      <c r="FD17" s="4">
        <v>106.78559585991644</v>
      </c>
      <c r="FE17" s="4">
        <v>28.896206249999999</v>
      </c>
      <c r="FF17" s="4">
        <v>28.896206249999999</v>
      </c>
      <c r="FG17" s="4">
        <v>37.030671374999997</v>
      </c>
      <c r="FH17" s="4">
        <v>36.826717875</v>
      </c>
      <c r="FI17" s="4">
        <v>30.325565956235295</v>
      </c>
      <c r="FK17" s="4">
        <v>148.35432797895797</v>
      </c>
      <c r="FL17" s="4">
        <v>29.537265187500001</v>
      </c>
      <c r="FM17" s="4">
        <v>148.35432797895797</v>
      </c>
      <c r="FN17" s="4">
        <v>29.941400908567147</v>
      </c>
      <c r="FP17" s="4">
        <v>106.78559585991644</v>
      </c>
      <c r="FQ17" s="4">
        <v>29.925267203124999</v>
      </c>
      <c r="FR17" s="4">
        <v>106.78559585991644</v>
      </c>
      <c r="FS17" s="4">
        <v>30.325565956235295</v>
      </c>
    </row>
    <row r="18" spans="1:175" x14ac:dyDescent="0.15">
      <c r="A18" s="235"/>
      <c r="B18" s="38">
        <v>135</v>
      </c>
      <c r="C18" s="129">
        <f>Anchor!L15</f>
        <v>3128.8489970000001</v>
      </c>
      <c r="D18" s="129">
        <f>Anchor!M15</f>
        <v>39.447963999999999</v>
      </c>
      <c r="E18" s="129">
        <f>Anchor!N15</f>
        <v>44.651716999999998</v>
      </c>
      <c r="F18" s="129">
        <f>Anchor!O15</f>
        <v>44.149498999999999</v>
      </c>
      <c r="G18" s="130">
        <f>('Summary (Full)'!$B$34*D18+'Summary (Full)'!$B$35*E18+'Summary (Full)'!$B$36*F18)/'Summary (Full)'!$B$37</f>
        <v>40.067044499999994</v>
      </c>
      <c r="H18" s="129">
        <f>Anchor!P15</f>
        <v>24.805914999999999</v>
      </c>
      <c r="I18" s="129">
        <f>Anchor!Q15</f>
        <v>18.166212999999999</v>
      </c>
      <c r="J18" s="129">
        <f>Anchor!R15</f>
        <v>92.730374999999995</v>
      </c>
      <c r="K18" s="129">
        <f>Anchor!S15</f>
        <v>89.863973999999999</v>
      </c>
      <c r="L18" s="129">
        <f>Anchor!T15</f>
        <v>38.523581</v>
      </c>
      <c r="M18" s="129">
        <f>Anchor!U15</f>
        <v>40.614725</v>
      </c>
      <c r="N18" s="129">
        <f>Anchor!V15</f>
        <v>39.433886000000001</v>
      </c>
      <c r="O18" s="129">
        <f>Anchor!W15</f>
        <v>44.641022999999997</v>
      </c>
      <c r="P18" s="129">
        <f>Anchor!X15</f>
        <v>44.133561999999998</v>
      </c>
      <c r="Q18" s="131">
        <f>10*LOG10(1/(('Summary (Full)'!$B$41/10^(N18/10)+'Summary (Full)'!$B$42/10^(O18/10)+'Summary (Full)'!$B$43/10^(P18/10))/'Summary (Full)'!$B$44))</f>
        <v>40.549873587850996</v>
      </c>
      <c r="R18" s="129">
        <f>Anchor!Y15</f>
        <v>1.3973329999999999</v>
      </c>
      <c r="S18" s="129">
        <f>Anchor!Z15</f>
        <v>10152.58</v>
      </c>
      <c r="T18" s="132"/>
      <c r="U18" s="129">
        <f>Test!L15</f>
        <v>2724.9562740000001</v>
      </c>
      <c r="V18" s="129">
        <f>Test!M15</f>
        <v>39.669181999999999</v>
      </c>
      <c r="W18" s="129">
        <f>Test!N15</f>
        <v>44.932605000000002</v>
      </c>
      <c r="X18" s="129">
        <f>Test!O15</f>
        <v>44.684483999999998</v>
      </c>
      <c r="Y18" s="129">
        <f>('Summary (Full)'!$B$34*V18+'Summary (Full)'!$B$35*W18+'Summary (Full)'!$B$36*X18)/'Summary (Full)'!$B$37</f>
        <v>40.3116023125</v>
      </c>
      <c r="Z18" s="129">
        <f>Test!P15</f>
        <v>25.173546000000002</v>
      </c>
      <c r="AA18" s="129">
        <f>Test!Q15</f>
        <v>18.344778000000002</v>
      </c>
      <c r="AB18" s="129">
        <f>Test!R15</f>
        <v>93.434837000000002</v>
      </c>
      <c r="AC18" s="129">
        <f>Test!S15</f>
        <v>90.857932000000005</v>
      </c>
      <c r="AD18" s="129">
        <f>Test!T15</f>
        <v>38.929428000000001</v>
      </c>
      <c r="AE18" s="129">
        <f>Test!U15</f>
        <v>40.816791000000002</v>
      </c>
      <c r="AF18" s="129">
        <f>Test!V15</f>
        <v>39.657735000000002</v>
      </c>
      <c r="AG18" s="129">
        <f>Test!W15</f>
        <v>44.923811999999998</v>
      </c>
      <c r="AH18" s="129">
        <f>Test!X15</f>
        <v>44.671638999999999</v>
      </c>
      <c r="AI18" s="129">
        <f>10*LOG10(1/(('Summary (Full)'!$B$41/10^(AF18/10)+'Summary (Full)'!$B$42/10^(AG18/10)+'Summary (Full)'!$B$43/10^(AH18/10))/'Summary (Full)'!$B$44))</f>
        <v>40.799740471772083</v>
      </c>
      <c r="AJ18" s="129">
        <f>Test!Y15</f>
        <v>1.33463</v>
      </c>
      <c r="AK18" s="129">
        <f>Test!Z15</f>
        <v>0</v>
      </c>
      <c r="AL18" s="129">
        <f t="shared" si="2"/>
        <v>0.95512665914280992</v>
      </c>
      <c r="AM18" s="129">
        <f t="shared" si="3"/>
        <v>0</v>
      </c>
      <c r="AO18" s="179"/>
      <c r="AP18" s="165"/>
      <c r="AQ18" s="164"/>
      <c r="AR18" s="164"/>
      <c r="AS18" s="164"/>
      <c r="AT18" s="165"/>
      <c r="AU18" s="164"/>
      <c r="AV18" s="165"/>
      <c r="AW18" s="164"/>
      <c r="AX18" s="165"/>
      <c r="AY18" s="170"/>
      <c r="AZ18" s="165"/>
      <c r="BA18" s="170"/>
      <c r="CL18" s="4">
        <v>148.35432797895797</v>
      </c>
      <c r="CM18" s="4">
        <v>28.563509500000002</v>
      </c>
      <c r="CN18" s="4">
        <v>28.563509500000002</v>
      </c>
      <c r="CO18" s="4">
        <v>36.509180000000001</v>
      </c>
      <c r="CP18" s="4">
        <v>36.197929999999999</v>
      </c>
      <c r="CQ18" s="4">
        <v>29.537265187500001</v>
      </c>
      <c r="CR18" s="4">
        <v>10.671738</v>
      </c>
      <c r="CS18" s="4">
        <v>9.2474294999999991</v>
      </c>
      <c r="CT18" s="4">
        <v>20.854633499999998</v>
      </c>
      <c r="CU18" s="4">
        <v>19.437569500000002</v>
      </c>
      <c r="CV18" s="4">
        <v>24.442100499999999</v>
      </c>
      <c r="CW18" s="4">
        <v>31.874646500000001</v>
      </c>
      <c r="CX18" s="4">
        <v>28.529397500000002</v>
      </c>
      <c r="CY18" s="4">
        <v>36.5028735</v>
      </c>
      <c r="CZ18" s="4">
        <v>36.190741000000003</v>
      </c>
      <c r="DA18" s="4">
        <v>29.941400908567147</v>
      </c>
      <c r="DB18" s="4">
        <v>1.3588485000000001</v>
      </c>
      <c r="DC18" s="4">
        <v>1252.335</v>
      </c>
      <c r="DE18" s="4">
        <v>179.02992407599623</v>
      </c>
      <c r="DF18" s="4">
        <v>11.543711250000001</v>
      </c>
      <c r="DH18" s="4">
        <v>181.59797085736085</v>
      </c>
      <c r="DI18" s="4">
        <v>9.7861582499999997</v>
      </c>
      <c r="DK18" s="4">
        <v>385.48409184162472</v>
      </c>
      <c r="DL18" s="4">
        <v>47.587253499999996</v>
      </c>
      <c r="DM18" s="4">
        <v>423.93329273816141</v>
      </c>
      <c r="DN18" s="4">
        <v>47.867117999999998</v>
      </c>
      <c r="DO18" s="4">
        <v>164.13666540077551</v>
      </c>
      <c r="DP18" s="4">
        <v>24.827940124999998</v>
      </c>
      <c r="DQ18" s="4">
        <v>162.86303691964667</v>
      </c>
      <c r="DR18" s="4">
        <v>32.243388625000001</v>
      </c>
      <c r="DS18" s="4">
        <v>164.13666540077551</v>
      </c>
      <c r="DT18" s="4">
        <v>28.910323625</v>
      </c>
      <c r="DU18" s="4">
        <v>28.910323625</v>
      </c>
      <c r="DV18" s="4">
        <v>36.732078625</v>
      </c>
      <c r="DW18" s="4">
        <v>36.383851250000006</v>
      </c>
      <c r="DX18" s="4">
        <v>30.309266476766556</v>
      </c>
      <c r="DZ18" s="4">
        <v>118.47048940320475</v>
      </c>
      <c r="EA18" s="4">
        <v>29.293097500000002</v>
      </c>
      <c r="EB18" s="4">
        <v>29.293097500000002</v>
      </c>
      <c r="EC18" s="4">
        <v>37.270524999999999</v>
      </c>
      <c r="ED18" s="4">
        <v>37.046523000000001</v>
      </c>
      <c r="EE18" s="4">
        <v>30.276275812499996</v>
      </c>
      <c r="EF18" s="4">
        <v>11.267943500000001</v>
      </c>
      <c r="EG18" s="4">
        <v>9.7313545000000001</v>
      </c>
      <c r="EH18" s="4">
        <v>29.325457499999999</v>
      </c>
      <c r="EI18" s="4">
        <v>27.178272499999999</v>
      </c>
      <c r="EJ18" s="4">
        <v>25.240561999999997</v>
      </c>
      <c r="EK18" s="4">
        <v>32.749895000000002</v>
      </c>
      <c r="EL18" s="4">
        <v>29.265684999999998</v>
      </c>
      <c r="EM18" s="4">
        <v>37.2621465</v>
      </c>
      <c r="EN18" s="4">
        <v>37.037606499999995</v>
      </c>
      <c r="EO18" s="4">
        <v>30.683832374338984</v>
      </c>
      <c r="EP18" s="4">
        <v>1.4877875</v>
      </c>
      <c r="EQ18" s="4">
        <v>0</v>
      </c>
      <c r="ER18" s="4">
        <v>138.90632425991421</v>
      </c>
      <c r="ES18" s="4">
        <v>11.934336125</v>
      </c>
      <c r="ET18" s="4">
        <v>145.81600548767469</v>
      </c>
      <c r="EU18" s="4">
        <v>10.26083775</v>
      </c>
      <c r="EV18" s="7">
        <v>270.53842471865255</v>
      </c>
      <c r="EW18" s="7">
        <v>50.792350499999998</v>
      </c>
      <c r="EX18" s="7">
        <v>270.53842471865255</v>
      </c>
      <c r="EY18" s="7">
        <v>47.821111999999999</v>
      </c>
      <c r="EZ18" s="7">
        <v>145.81600548767469</v>
      </c>
      <c r="FA18" s="7">
        <v>26.002233999999998</v>
      </c>
      <c r="FB18" s="7">
        <v>125.413048</v>
      </c>
      <c r="FC18" s="7">
        <v>32.934196</v>
      </c>
      <c r="FD18" s="4">
        <v>118.47048940320475</v>
      </c>
      <c r="FE18" s="4">
        <v>29.265684999999998</v>
      </c>
      <c r="FF18" s="4">
        <v>29.265684999999998</v>
      </c>
      <c r="FG18" s="4">
        <v>37.2621465</v>
      </c>
      <c r="FH18" s="4">
        <v>37.037606499999995</v>
      </c>
      <c r="FI18" s="4">
        <v>30.683832374338984</v>
      </c>
      <c r="FK18" s="4">
        <v>164.13666540077551</v>
      </c>
      <c r="FL18" s="4">
        <v>29.897290640625002</v>
      </c>
      <c r="FM18" s="4">
        <v>164.13666540077551</v>
      </c>
      <c r="FN18" s="4">
        <v>30.309266476766556</v>
      </c>
      <c r="FP18" s="4">
        <v>118.47048940320475</v>
      </c>
      <c r="FQ18" s="4">
        <v>30.276275812499996</v>
      </c>
      <c r="FR18" s="4">
        <v>118.47048940320475</v>
      </c>
      <c r="FS18" s="4">
        <v>30.683832374338984</v>
      </c>
    </row>
    <row r="19" spans="1:175" ht="13" customHeight="1" x14ac:dyDescent="0.15">
      <c r="A19" s="235"/>
      <c r="B19" s="38">
        <v>160</v>
      </c>
      <c r="C19" s="129">
        <f>Anchor!L16</f>
        <v>1526.405902</v>
      </c>
      <c r="D19" s="129">
        <f>Anchor!M16</f>
        <v>37.570687</v>
      </c>
      <c r="E19" s="129">
        <f>Anchor!N16</f>
        <v>43.062097999999999</v>
      </c>
      <c r="F19" s="129">
        <f>Anchor!O16</f>
        <v>42.262729999999998</v>
      </c>
      <c r="G19" s="130">
        <f>('Summary (Full)'!$B$34*D19+'Summary (Full)'!$B$35*E19+'Summary (Full)'!$B$36*F19)/'Summary (Full)'!$B$37</f>
        <v>38.207152874999998</v>
      </c>
      <c r="H19" s="129">
        <f>Anchor!P16</f>
        <v>21.478037</v>
      </c>
      <c r="I19" s="129">
        <f>Anchor!Q16</f>
        <v>16.390488999999999</v>
      </c>
      <c r="J19" s="129">
        <f>Anchor!R16</f>
        <v>82.329164000000006</v>
      </c>
      <c r="K19" s="129">
        <f>Anchor!S16</f>
        <v>79.565686999999997</v>
      </c>
      <c r="L19" s="129">
        <f>Anchor!T16</f>
        <v>35.267096000000002</v>
      </c>
      <c r="M19" s="129">
        <f>Anchor!U16</f>
        <v>39.054557000000003</v>
      </c>
      <c r="N19" s="129">
        <f>Anchor!V16</f>
        <v>37.546242999999997</v>
      </c>
      <c r="O19" s="129">
        <f>Anchor!W16</f>
        <v>43.05001</v>
      </c>
      <c r="P19" s="129">
        <f>Anchor!X16</f>
        <v>42.244517000000002</v>
      </c>
      <c r="Q19" s="131">
        <f>10*LOG10(1/(('Summary (Full)'!$B$41/10^(N19/10)+'Summary (Full)'!$B$42/10^(O19/10)+'Summary (Full)'!$B$43/10^(P19/10))/'Summary (Full)'!$B$44))</f>
        <v>38.680797345241203</v>
      </c>
      <c r="R19" s="129">
        <f>Anchor!Y16</f>
        <v>1.479366</v>
      </c>
      <c r="S19" s="129">
        <f>Anchor!Z16</f>
        <v>7380.94</v>
      </c>
      <c r="T19" s="132"/>
      <c r="U19" s="129">
        <f>Test!L16</f>
        <v>1304.505956</v>
      </c>
      <c r="V19" s="129">
        <f>Test!M16</f>
        <v>37.955177999999997</v>
      </c>
      <c r="W19" s="129">
        <f>Test!N16</f>
        <v>43.492367999999999</v>
      </c>
      <c r="X19" s="129">
        <f>Test!O16</f>
        <v>43.155411999999998</v>
      </c>
      <c r="Y19" s="129">
        <f>('Summary (Full)'!$B$34*V19+'Summary (Full)'!$B$35*W19+'Summary (Full)'!$B$36*X19)/'Summary (Full)'!$B$37</f>
        <v>38.626266999999991</v>
      </c>
      <c r="Z19" s="129">
        <f>Test!P16</f>
        <v>21.966318999999999</v>
      </c>
      <c r="AA19" s="129">
        <f>Test!Q16</f>
        <v>16.69032</v>
      </c>
      <c r="AB19" s="129">
        <f>Test!R16</f>
        <v>84.641496000000004</v>
      </c>
      <c r="AC19" s="129">
        <f>Test!S16</f>
        <v>81.843839000000003</v>
      </c>
      <c r="AD19" s="129">
        <f>Test!T16</f>
        <v>35.857205999999998</v>
      </c>
      <c r="AE19" s="129">
        <f>Test!U16</f>
        <v>39.422744999999999</v>
      </c>
      <c r="AF19" s="129">
        <f>Test!V16</f>
        <v>37.935701999999999</v>
      </c>
      <c r="AG19" s="129">
        <f>Test!W16</f>
        <v>43.481633000000002</v>
      </c>
      <c r="AH19" s="129">
        <f>Test!X16</f>
        <v>43.141120999999998</v>
      </c>
      <c r="AI19" s="129">
        <f>10*LOG10(1/(('Summary (Full)'!$B$41/10^(AF19/10)+'Summary (Full)'!$B$42/10^(AG19/10)+'Summary (Full)'!$B$43/10^(AH19/10))/'Summary (Full)'!$B$44))</f>
        <v>39.108093343844679</v>
      </c>
      <c r="AJ19" s="129">
        <f>Test!Y16</f>
        <v>1.4447449999999999</v>
      </c>
      <c r="AK19" s="129">
        <f>Test!Z16</f>
        <v>0</v>
      </c>
      <c r="AL19" s="129">
        <f t="shared" si="2"/>
        <v>0.97659740726770794</v>
      </c>
      <c r="AM19" s="129">
        <f t="shared" si="3"/>
        <v>0</v>
      </c>
      <c r="AO19" s="242" t="s">
        <v>14</v>
      </c>
      <c r="AP19" s="166">
        <f t="array" ref="AP19">bdRateExtend($C18:$C21,D18:D21,$U18:$U21,V18:V21)</f>
        <v>-0.27055438117255814</v>
      </c>
      <c r="AQ19" s="164"/>
      <c r="AR19" s="164"/>
      <c r="AS19" s="164"/>
      <c r="AT19" s="166">
        <f t="array" ref="AT19">bdRateExtend($C18:$C21,H18:H21,$U18:$U21,Z18:Z21)</f>
        <v>-0.24395767238805754</v>
      </c>
      <c r="AU19" s="164"/>
      <c r="AV19" s="166">
        <f t="array" ref="AV19">bdRateExtend($C18:$C21,I18:I21,$U18:$U21,AA18:AA21)</f>
        <v>-0.25456912127734377</v>
      </c>
      <c r="AW19" s="164"/>
      <c r="AX19" s="166">
        <f t="array" ref="AX19">bdRateExtend($C18:$C21,J18:J21,$U18:$U21,AB18:AB21,"None", FALSE,1)</f>
        <v>-0.29485594148479066</v>
      </c>
      <c r="AY19" s="170"/>
      <c r="AZ19" s="244">
        <f t="array" ref="AZ19">testVMAFRange($C18:$C21,J18:J21,$U18:$U21,AB18:AB21)</f>
        <v>0</v>
      </c>
      <c r="BA19" s="170"/>
      <c r="CL19" s="4">
        <v>164.13666540077551</v>
      </c>
      <c r="CM19" s="4">
        <v>28.944790874999999</v>
      </c>
      <c r="CN19" s="4">
        <v>28.944790874999999</v>
      </c>
      <c r="CO19" s="4">
        <v>36.738561500000003</v>
      </c>
      <c r="CP19" s="4">
        <v>36.391016499999999</v>
      </c>
      <c r="CQ19" s="4">
        <v>29.897290640625002</v>
      </c>
      <c r="CR19" s="4">
        <v>11.056910499999999</v>
      </c>
      <c r="CS19" s="4">
        <v>9.5167938749999994</v>
      </c>
      <c r="CT19" s="4">
        <v>23.347967124999997</v>
      </c>
      <c r="CU19" s="4">
        <v>21.841965625</v>
      </c>
      <c r="CV19" s="4">
        <v>24.827940124999998</v>
      </c>
      <c r="CW19" s="4">
        <v>32.173072375000004</v>
      </c>
      <c r="CX19" s="4">
        <v>28.910323625</v>
      </c>
      <c r="CY19" s="4">
        <v>36.732078625</v>
      </c>
      <c r="CZ19" s="4">
        <v>36.383851250000006</v>
      </c>
      <c r="DA19" s="4">
        <v>30.309266476766556</v>
      </c>
      <c r="DB19" s="4">
        <v>1.3871631250000001</v>
      </c>
      <c r="DC19" s="4">
        <v>1325.7962500000001</v>
      </c>
      <c r="DE19" s="4">
        <v>196.80164585455108</v>
      </c>
      <c r="DF19" s="4">
        <v>11.920732125000001</v>
      </c>
      <c r="DH19" s="4">
        <v>195.87483483553012</v>
      </c>
      <c r="DI19" s="4">
        <v>9.9892757500000009</v>
      </c>
      <c r="DK19" s="4">
        <v>423.93329273816141</v>
      </c>
      <c r="DL19" s="4">
        <v>50.215515999999994</v>
      </c>
      <c r="DM19" s="4">
        <v>466.21751842786108</v>
      </c>
      <c r="DN19" s="4">
        <v>50.4600425</v>
      </c>
      <c r="DO19" s="4">
        <v>181.59797085736085</v>
      </c>
      <c r="DP19" s="4">
        <v>25.21377975</v>
      </c>
      <c r="DQ19" s="4">
        <v>179.02992407599623</v>
      </c>
      <c r="DR19" s="4">
        <v>32.523059750000002</v>
      </c>
      <c r="DS19" s="4">
        <v>181.59797085736085</v>
      </c>
      <c r="DT19" s="4">
        <v>29.291249749999999</v>
      </c>
      <c r="DU19" s="4">
        <v>29.291249749999999</v>
      </c>
      <c r="DV19" s="4">
        <v>36.96128375</v>
      </c>
      <c r="DW19" s="4">
        <v>36.576961500000003</v>
      </c>
      <c r="DX19" s="4">
        <v>30.677132044965965</v>
      </c>
      <c r="DZ19" s="4">
        <v>131.43398926056085</v>
      </c>
      <c r="EA19" s="4">
        <v>29.662544125</v>
      </c>
      <c r="EB19" s="4">
        <v>29.662544125</v>
      </c>
      <c r="EC19" s="4">
        <v>37.502527000000001</v>
      </c>
      <c r="ED19" s="4">
        <v>37.258406000000001</v>
      </c>
      <c r="EE19" s="4">
        <v>30.627284421874997</v>
      </c>
      <c r="EF19" s="4">
        <v>11.655774125000001</v>
      </c>
      <c r="EG19" s="4">
        <v>9.9960961250000011</v>
      </c>
      <c r="EH19" s="4">
        <v>31.631085624999997</v>
      </c>
      <c r="EI19" s="4">
        <v>29.407110374999998</v>
      </c>
      <c r="EJ19" s="4">
        <v>25.621397999999999</v>
      </c>
      <c r="EK19" s="4">
        <v>33.045990000000003</v>
      </c>
      <c r="EL19" s="4">
        <v>29.63516375</v>
      </c>
      <c r="EM19" s="4">
        <v>37.493621625000003</v>
      </c>
      <c r="EN19" s="4">
        <v>37.248495124999998</v>
      </c>
      <c r="EO19" s="4">
        <v>31.042098792442673</v>
      </c>
      <c r="EP19" s="4">
        <v>1.5072818750000001</v>
      </c>
      <c r="EQ19" s="4">
        <v>0</v>
      </c>
      <c r="ER19" s="4">
        <v>153.851351411222</v>
      </c>
      <c r="ES19" s="4">
        <v>12.34841625</v>
      </c>
      <c r="ET19" s="4">
        <v>161.77175764048528</v>
      </c>
      <c r="EU19" s="4">
        <v>10.525579375</v>
      </c>
      <c r="EV19" s="7">
        <v>298.50667351458077</v>
      </c>
      <c r="EW19" s="7">
        <v>53.319952874999998</v>
      </c>
      <c r="EX19" s="7">
        <v>298.50667351458077</v>
      </c>
      <c r="EY19" s="7">
        <v>50.294500749999997</v>
      </c>
      <c r="EZ19" s="7">
        <v>172.51090358527242</v>
      </c>
      <c r="FA19" s="7">
        <v>26.640643875000002</v>
      </c>
      <c r="FB19" s="7">
        <v>138.90632425991421</v>
      </c>
      <c r="FC19" s="7">
        <v>33.207430375000001</v>
      </c>
      <c r="FD19" s="4">
        <v>131.43398926056085</v>
      </c>
      <c r="FE19" s="4">
        <v>29.63516375</v>
      </c>
      <c r="FF19" s="4">
        <v>29.63516375</v>
      </c>
      <c r="FG19" s="4">
        <v>37.493621625000003</v>
      </c>
      <c r="FH19" s="4">
        <v>37.248495124999998</v>
      </c>
      <c r="FI19" s="4">
        <v>31.042098792442673</v>
      </c>
      <c r="FK19" s="4">
        <v>181.59797085736085</v>
      </c>
      <c r="FL19" s="4">
        <v>30.257316093749999</v>
      </c>
      <c r="FM19" s="4">
        <v>181.59797085736085</v>
      </c>
      <c r="FN19" s="4">
        <v>30.677132044965965</v>
      </c>
      <c r="FP19" s="4">
        <v>131.43398926056085</v>
      </c>
      <c r="FQ19" s="4">
        <v>30.627284421874997</v>
      </c>
      <c r="FR19" s="4">
        <v>131.43398926056085</v>
      </c>
      <c r="FS19" s="4">
        <v>31.042098792442673</v>
      </c>
    </row>
    <row r="20" spans="1:175" x14ac:dyDescent="0.15">
      <c r="A20" s="235"/>
      <c r="B20" s="38">
        <v>185</v>
      </c>
      <c r="C20" s="129">
        <f>Anchor!L17</f>
        <v>749.97002999999995</v>
      </c>
      <c r="D20" s="129">
        <f>Anchor!M17</f>
        <v>34.983705</v>
      </c>
      <c r="E20" s="129">
        <f>Anchor!N17</f>
        <v>40.947318000000003</v>
      </c>
      <c r="F20" s="129">
        <f>Anchor!O17</f>
        <v>40.101398000000003</v>
      </c>
      <c r="G20" s="130">
        <f>('Summary (Full)'!$B$34*D20+'Summary (Full)'!$B$35*E20+'Summary (Full)'!$B$36*F20)/'Summary (Full)'!$B$37</f>
        <v>35.676286625000003</v>
      </c>
      <c r="H20" s="129">
        <f>Anchor!P17</f>
        <v>17.808668999999998</v>
      </c>
      <c r="I20" s="129">
        <f>Anchor!Q17</f>
        <v>14.139165999999999</v>
      </c>
      <c r="J20" s="129">
        <f>Anchor!R17</f>
        <v>65.985090999999997</v>
      </c>
      <c r="K20" s="129">
        <f>Anchor!S17</f>
        <v>63.424664999999997</v>
      </c>
      <c r="L20" s="129">
        <f>Anchor!T17</f>
        <v>31.634159</v>
      </c>
      <c r="M20" s="129">
        <f>Anchor!U17</f>
        <v>36.921059999999997</v>
      </c>
      <c r="N20" s="129">
        <f>Anchor!V17</f>
        <v>34.951374999999999</v>
      </c>
      <c r="O20" s="129">
        <f>Anchor!W17</f>
        <v>40.935442000000002</v>
      </c>
      <c r="P20" s="129">
        <f>Anchor!X17</f>
        <v>40.090130000000002</v>
      </c>
      <c r="Q20" s="131">
        <f>10*LOG10(1/(('Summary (Full)'!$B$41/10^(N20/10)+'Summary (Full)'!$B$42/10^(O20/10)+'Summary (Full)'!$B$43/10^(P20/10))/'Summary (Full)'!$B$44))</f>
        <v>36.144766988712142</v>
      </c>
      <c r="R20" s="129">
        <f>Anchor!Y17</f>
        <v>1.498184</v>
      </c>
      <c r="S20" s="129">
        <f>Anchor!Z17</f>
        <v>5645.15</v>
      </c>
      <c r="T20" s="132"/>
      <c r="U20" s="129">
        <f>Test!L17</f>
        <v>623.38400100000001</v>
      </c>
      <c r="V20" s="129">
        <f>Test!M17</f>
        <v>35.524157000000002</v>
      </c>
      <c r="W20" s="129">
        <f>Test!N17</f>
        <v>41.629348999999998</v>
      </c>
      <c r="X20" s="129">
        <f>Test!O17</f>
        <v>41.267695000000003</v>
      </c>
      <c r="Y20" s="129">
        <f>('Summary (Full)'!$B$34*V20+'Summary (Full)'!$B$35*W20+'Summary (Full)'!$B$36*X20)/'Summary (Full)'!$B$37</f>
        <v>36.264702625000005</v>
      </c>
      <c r="Z20" s="129">
        <f>Test!P17</f>
        <v>18.366997000000001</v>
      </c>
      <c r="AA20" s="129">
        <f>Test!Q17</f>
        <v>14.535450000000001</v>
      </c>
      <c r="AB20" s="129">
        <f>Test!R17</f>
        <v>70.456204</v>
      </c>
      <c r="AC20" s="129">
        <f>Test!S17</f>
        <v>67.497822999999997</v>
      </c>
      <c r="AD20" s="129">
        <f>Test!T17</f>
        <v>32.348399999999998</v>
      </c>
      <c r="AE20" s="129">
        <f>Test!U17</f>
        <v>37.536444000000003</v>
      </c>
      <c r="AF20" s="129">
        <f>Test!V17</f>
        <v>35.498212000000002</v>
      </c>
      <c r="AG20" s="129">
        <f>Test!W17</f>
        <v>41.615482</v>
      </c>
      <c r="AH20" s="129">
        <f>Test!X17</f>
        <v>41.252881000000002</v>
      </c>
      <c r="AI20" s="129">
        <f>10*LOG10(1/(('Summary (Full)'!$B$41/10^(AF20/10)+'Summary (Full)'!$B$42/10^(AG20/10)+'Summary (Full)'!$B$43/10^(AH20/10))/'Summary (Full)'!$B$44))</f>
        <v>36.73768627747738</v>
      </c>
      <c r="AJ20" s="129">
        <f>Test!Y17</f>
        <v>1.4968729999999999</v>
      </c>
      <c r="AK20" s="129">
        <f>Test!Z17</f>
        <v>0</v>
      </c>
      <c r="AL20" s="129">
        <f t="shared" si="2"/>
        <v>0.99912494059474666</v>
      </c>
      <c r="AM20" s="129">
        <f t="shared" si="3"/>
        <v>0</v>
      </c>
      <c r="AO20" s="179"/>
      <c r="AP20" s="165"/>
      <c r="AQ20" s="164"/>
      <c r="AR20" s="164"/>
      <c r="AS20" s="164"/>
      <c r="AT20" s="165"/>
      <c r="AU20" s="164"/>
      <c r="AV20" s="165"/>
      <c r="AW20" s="164"/>
      <c r="AX20" s="165"/>
      <c r="AY20" s="170"/>
      <c r="AZ20" s="165"/>
      <c r="BA20" s="170"/>
      <c r="CL20" s="4">
        <v>181.59797085736085</v>
      </c>
      <c r="CM20" s="4">
        <v>29.326072249999999</v>
      </c>
      <c r="CN20" s="4">
        <v>29.326072249999999</v>
      </c>
      <c r="CO20" s="4">
        <v>36.967943000000005</v>
      </c>
      <c r="CP20" s="4">
        <v>36.584102999999999</v>
      </c>
      <c r="CQ20" s="4">
        <v>30.257316093749999</v>
      </c>
      <c r="CR20" s="4">
        <v>11.442083</v>
      </c>
      <c r="CS20" s="4">
        <v>9.7861582499999997</v>
      </c>
      <c r="CT20" s="4">
        <v>25.841300749999998</v>
      </c>
      <c r="CU20" s="4">
        <v>24.246361750000002</v>
      </c>
      <c r="CV20" s="4">
        <v>25.21377975</v>
      </c>
      <c r="CW20" s="4">
        <v>32.471498250000003</v>
      </c>
      <c r="CX20" s="4">
        <v>29.291249749999999</v>
      </c>
      <c r="CY20" s="4">
        <v>36.96128375</v>
      </c>
      <c r="CZ20" s="4">
        <v>36.576961500000003</v>
      </c>
      <c r="DA20" s="4">
        <v>30.677132044965965</v>
      </c>
      <c r="DB20" s="4">
        <v>1.41547775</v>
      </c>
      <c r="DC20" s="4">
        <v>1399.2575000000002</v>
      </c>
      <c r="DE20" s="4">
        <v>236.52465395787189</v>
      </c>
      <c r="DF20" s="4">
        <v>12.699450625000001</v>
      </c>
      <c r="DH20" s="4">
        <v>215.74110788442812</v>
      </c>
      <c r="DI20" s="4">
        <v>10.261209125000001</v>
      </c>
      <c r="DK20" s="4">
        <v>466.21751842786108</v>
      </c>
      <c r="DL20" s="4">
        <v>52.843778499999999</v>
      </c>
      <c r="DM20" s="4">
        <v>512.71928440704539</v>
      </c>
      <c r="DN20" s="4">
        <v>53.052966999999995</v>
      </c>
      <c r="DO20" s="4">
        <v>200.91685754056425</v>
      </c>
      <c r="DP20" s="4">
        <v>25.599619375</v>
      </c>
      <c r="DQ20" s="4">
        <v>196.80164585455108</v>
      </c>
      <c r="DR20" s="4">
        <v>32.802730875000002</v>
      </c>
      <c r="DS20" s="4">
        <v>200.91685754056425</v>
      </c>
      <c r="DT20" s="4">
        <v>29.672175875000001</v>
      </c>
      <c r="DU20" s="4">
        <v>29.672175875000001</v>
      </c>
      <c r="DV20" s="4">
        <v>37.190488875</v>
      </c>
      <c r="DW20" s="4">
        <v>36.77007175</v>
      </c>
      <c r="DX20" s="4">
        <v>31.044997613165375</v>
      </c>
      <c r="DZ20" s="4">
        <v>145.81600548767469</v>
      </c>
      <c r="EA20" s="4">
        <v>30.031990749999999</v>
      </c>
      <c r="EB20" s="4">
        <v>30.031990749999999</v>
      </c>
      <c r="EC20" s="4">
        <v>37.734528999999995</v>
      </c>
      <c r="ED20" s="4">
        <v>37.470289000000001</v>
      </c>
      <c r="EE20" s="4">
        <v>30.978293031249997</v>
      </c>
      <c r="EF20" s="4">
        <v>12.04360475</v>
      </c>
      <c r="EG20" s="4">
        <v>10.26083775</v>
      </c>
      <c r="EH20" s="4">
        <v>33.936713749999996</v>
      </c>
      <c r="EI20" s="4">
        <v>31.635948249999998</v>
      </c>
      <c r="EJ20" s="4">
        <v>26.002233999999998</v>
      </c>
      <c r="EK20" s="4">
        <v>33.342084999999997</v>
      </c>
      <c r="EL20" s="4">
        <v>30.004642499999999</v>
      </c>
      <c r="EM20" s="4">
        <v>37.725096749999999</v>
      </c>
      <c r="EN20" s="4">
        <v>37.459383750000001</v>
      </c>
      <c r="EO20" s="4">
        <v>31.400365210546362</v>
      </c>
      <c r="EP20" s="4">
        <v>1.5267762500000002</v>
      </c>
      <c r="EQ20" s="4">
        <v>0</v>
      </c>
      <c r="ER20" s="4">
        <v>170.4043243327697</v>
      </c>
      <c r="ES20" s="4">
        <v>12.762496375000001</v>
      </c>
      <c r="ET20" s="4">
        <v>198.19296113048125</v>
      </c>
      <c r="EU20" s="4">
        <v>11.074422500000001</v>
      </c>
      <c r="EV20" s="7">
        <v>329.36627847007981</v>
      </c>
      <c r="EW20" s="7">
        <v>55.847555249999999</v>
      </c>
      <c r="EX20" s="7">
        <v>329.36627847007981</v>
      </c>
      <c r="EY20" s="7">
        <v>52.767889499999995</v>
      </c>
      <c r="EZ20" s="7">
        <v>190.97777826055892</v>
      </c>
      <c r="FA20" s="7">
        <v>27.0650975</v>
      </c>
      <c r="FB20" s="7">
        <v>145.81600548767469</v>
      </c>
      <c r="FC20" s="7">
        <v>33.342084999999997</v>
      </c>
      <c r="FD20" s="4">
        <v>145.81600548767469</v>
      </c>
      <c r="FE20" s="4">
        <v>30.004642499999999</v>
      </c>
      <c r="FF20" s="4">
        <v>30.004642499999999</v>
      </c>
      <c r="FG20" s="4">
        <v>37.725096749999999</v>
      </c>
      <c r="FH20" s="4">
        <v>37.459383750000001</v>
      </c>
      <c r="FI20" s="4">
        <v>31.400365210546362</v>
      </c>
      <c r="FK20" s="4">
        <v>200.91685754056425</v>
      </c>
      <c r="FL20" s="4">
        <v>30.617341546875</v>
      </c>
      <c r="FM20" s="4">
        <v>200.91685754056425</v>
      </c>
      <c r="FN20" s="4">
        <v>31.044997613165375</v>
      </c>
      <c r="FP20" s="4">
        <v>145.81600548767469</v>
      </c>
      <c r="FQ20" s="4">
        <v>30.978293031249997</v>
      </c>
      <c r="FR20" s="4">
        <v>145.81600548767469</v>
      </c>
      <c r="FS20" s="4">
        <v>31.400365210546362</v>
      </c>
    </row>
    <row r="21" spans="1:175" ht="13" customHeight="1" x14ac:dyDescent="0.15">
      <c r="A21" s="235"/>
      <c r="B21" s="38">
        <v>210</v>
      </c>
      <c r="C21" s="129">
        <f>Anchor!L18</f>
        <v>350.52209299999998</v>
      </c>
      <c r="D21" s="129">
        <f>Anchor!M18</f>
        <v>31.855661999999999</v>
      </c>
      <c r="E21" s="129">
        <f>Anchor!N18</f>
        <v>38.604961000000003</v>
      </c>
      <c r="F21" s="129">
        <f>Anchor!O18</f>
        <v>37.969085</v>
      </c>
      <c r="G21" s="130">
        <f>('Summary (Full)'!$B$34*D21+'Summary (Full)'!$B$35*E21+'Summary (Full)'!$B$36*F21)/'Summary (Full)'!$B$37</f>
        <v>32.659582125</v>
      </c>
      <c r="H21" s="129">
        <f>Anchor!P18</f>
        <v>14.073817</v>
      </c>
      <c r="I21" s="129">
        <f>Anchor!Q18</f>
        <v>11.622982</v>
      </c>
      <c r="J21" s="129">
        <f>Anchor!R18</f>
        <v>44.958990999999997</v>
      </c>
      <c r="K21" s="129">
        <f>Anchor!S18</f>
        <v>42.681269</v>
      </c>
      <c r="L21" s="129">
        <f>Anchor!T18</f>
        <v>27.903737</v>
      </c>
      <c r="M21" s="129">
        <f>Anchor!U18</f>
        <v>34.473590999999999</v>
      </c>
      <c r="N21" s="129">
        <f>Anchor!V18</f>
        <v>31.819634000000001</v>
      </c>
      <c r="O21" s="129">
        <f>Anchor!W18</f>
        <v>38.596972000000001</v>
      </c>
      <c r="P21" s="129">
        <f>Anchor!X18</f>
        <v>37.961893000000003</v>
      </c>
      <c r="Q21" s="131">
        <f>10*LOG10(1/(('Summary (Full)'!$B$41/10^(N21/10)+'Summary (Full)'!$B$42/10^(O21/10)+'Summary (Full)'!$B$43/10^(P21/10))/'Summary (Full)'!$B$44))</f>
        <v>33.114505832175709</v>
      </c>
      <c r="R21" s="129">
        <f>Anchor!Y18</f>
        <v>1.4761059999999999</v>
      </c>
      <c r="S21" s="129">
        <f>Anchor!Z18</f>
        <v>4169.3100000000004</v>
      </c>
      <c r="T21" s="132"/>
      <c r="U21" s="129">
        <f>Test!L18</f>
        <v>286.845462</v>
      </c>
      <c r="V21" s="129">
        <f>Test!M18</f>
        <v>32.587133000000001</v>
      </c>
      <c r="W21" s="129">
        <f>Test!N18</f>
        <v>39.329943999999998</v>
      </c>
      <c r="X21" s="129">
        <f>Test!O18</f>
        <v>39.183256</v>
      </c>
      <c r="Y21" s="129">
        <f>('Summary (Full)'!$B$34*V21+'Summary (Full)'!$B$35*W21+'Summary (Full)'!$B$36*X21)/'Summary (Full)'!$B$37</f>
        <v>33.420816375000001</v>
      </c>
      <c r="Z21" s="129">
        <f>Test!P18</f>
        <v>14.70476</v>
      </c>
      <c r="AA21" s="129">
        <f>Test!Q18</f>
        <v>12.132115000000001</v>
      </c>
      <c r="AB21" s="129">
        <f>Test!R18</f>
        <v>52.249623</v>
      </c>
      <c r="AC21" s="129">
        <f>Test!S18</f>
        <v>49.217925000000001</v>
      </c>
      <c r="AD21" s="129">
        <f>Test!T18</f>
        <v>28.762912</v>
      </c>
      <c r="AE21" s="129">
        <f>Test!U18</f>
        <v>35.198334000000003</v>
      </c>
      <c r="AF21" s="129">
        <f>Test!V18</f>
        <v>32.558435000000003</v>
      </c>
      <c r="AG21" s="129">
        <f>Test!W18</f>
        <v>39.317264000000002</v>
      </c>
      <c r="AH21" s="129">
        <f>Test!X18</f>
        <v>39.172705999999998</v>
      </c>
      <c r="AI21" s="129">
        <f>10*LOG10(1/(('Summary (Full)'!$B$41/10^(AF21/10)+'Summary (Full)'!$B$42/10^(AG21/10)+'Summary (Full)'!$B$43/10^(AH21/10))/'Summary (Full)'!$B$44))</f>
        <v>33.876912158100239</v>
      </c>
      <c r="AJ21" s="129">
        <f>Test!Y18</f>
        <v>1.5015510000000001</v>
      </c>
      <c r="AK21" s="129">
        <f>Test!Z18</f>
        <v>0</v>
      </c>
      <c r="AL21" s="129">
        <f t="shared" si="2"/>
        <v>1.0172379219378556</v>
      </c>
      <c r="AM21" s="129">
        <f t="shared" si="3"/>
        <v>0</v>
      </c>
      <c r="AO21" s="242" t="s">
        <v>15</v>
      </c>
      <c r="AP21" s="166">
        <f t="array" ref="AP21">bdRateExtend($C19:$C22,D19:D22,$U19:$U22,V19:V22)</f>
        <v>-0.30171078994904377</v>
      </c>
      <c r="AQ21" s="164"/>
      <c r="AR21" s="164"/>
      <c r="AS21" s="164"/>
      <c r="AT21" s="166">
        <f t="array" ref="AT21">bdRateExtend($C19:$C22,H19:H22,$U19:$U22,Z19:Z22)</f>
        <v>-0.27111330094512687</v>
      </c>
      <c r="AU21" s="164"/>
      <c r="AV21" s="166">
        <f t="array" ref="AV21">bdRateExtend($C19:$C22,I19:I22,$U19:$U22,AA19:AA22)</f>
        <v>-0.28623461040110265</v>
      </c>
      <c r="AW21" s="164"/>
      <c r="AX21" s="166">
        <f t="array" ref="AX21">bdRateExtend($C19:$C22,J19:J22,$U19:$U22,AB19:AB22,"None", FALSE,1)</f>
        <v>-0.35128515810244676</v>
      </c>
      <c r="AY21" s="170"/>
      <c r="AZ21" s="244">
        <f t="array" ref="AZ21">testVMAFRange($C19:$C22,J19:J22,$U19:$U22,AB19:AB22)</f>
        <v>0</v>
      </c>
      <c r="BA21" s="170"/>
      <c r="CL21" s="4">
        <v>200.91685754056425</v>
      </c>
      <c r="CM21" s="4">
        <v>29.707353625</v>
      </c>
      <c r="CN21" s="4">
        <v>29.707353625</v>
      </c>
      <c r="CO21" s="4">
        <v>37.197324500000001</v>
      </c>
      <c r="CP21" s="4">
        <v>36.777189499999999</v>
      </c>
      <c r="CQ21" s="4">
        <v>30.617341546875</v>
      </c>
      <c r="CR21" s="4">
        <v>11.8272555</v>
      </c>
      <c r="CS21" s="4">
        <v>10.055522625</v>
      </c>
      <c r="CT21" s="4">
        <v>28.334634375</v>
      </c>
      <c r="CU21" s="4">
        <v>26.650757875000004</v>
      </c>
      <c r="CV21" s="4">
        <v>25.599619375</v>
      </c>
      <c r="CW21" s="4">
        <v>32.769924125000003</v>
      </c>
      <c r="CX21" s="4">
        <v>29.672175875000001</v>
      </c>
      <c r="CY21" s="4">
        <v>37.190488875</v>
      </c>
      <c r="CZ21" s="4">
        <v>36.77007175</v>
      </c>
      <c r="DA21" s="4">
        <v>31.044997613165375</v>
      </c>
      <c r="DB21" s="4">
        <v>1.4437923750000001</v>
      </c>
      <c r="DC21" s="4">
        <v>1472.71875</v>
      </c>
      <c r="DE21" s="4">
        <v>258.59552598385108</v>
      </c>
      <c r="DF21" s="4">
        <v>13.10114825</v>
      </c>
      <c r="DH21" s="4">
        <v>237.62228399723813</v>
      </c>
      <c r="DI21" s="4">
        <v>10.5331425</v>
      </c>
      <c r="DK21" s="4">
        <v>512.71928440704539</v>
      </c>
      <c r="DL21" s="4">
        <v>55.472040999999997</v>
      </c>
      <c r="DM21" s="4">
        <v>563.85925927738197</v>
      </c>
      <c r="DN21" s="4">
        <v>55.645891499999998</v>
      </c>
      <c r="DO21" s="4">
        <v>244.94890477957671</v>
      </c>
      <c r="DP21" s="4">
        <v>26.406950500000001</v>
      </c>
      <c r="DQ21" s="4">
        <v>216.33750900000001</v>
      </c>
      <c r="DR21" s="4">
        <v>33.082402000000002</v>
      </c>
      <c r="DS21" s="4">
        <v>222.29094000000001</v>
      </c>
      <c r="DT21" s="4">
        <v>30.053101999999999</v>
      </c>
      <c r="DU21" s="4">
        <v>30.053101999999999</v>
      </c>
      <c r="DV21" s="4">
        <v>37.419694</v>
      </c>
      <c r="DW21" s="4">
        <v>36.963182000000003</v>
      </c>
      <c r="DX21" s="4">
        <v>31.412863181364784</v>
      </c>
      <c r="DZ21" s="4">
        <v>161.77175764048528</v>
      </c>
      <c r="EA21" s="4">
        <v>30.401437375</v>
      </c>
      <c r="EB21" s="4">
        <v>30.401437375</v>
      </c>
      <c r="EC21" s="4">
        <v>37.966530999999996</v>
      </c>
      <c r="ED21" s="4">
        <v>37.682172000000001</v>
      </c>
      <c r="EE21" s="4">
        <v>31.329301640624998</v>
      </c>
      <c r="EF21" s="4">
        <v>12.431435375000001</v>
      </c>
      <c r="EG21" s="4">
        <v>10.525579375</v>
      </c>
      <c r="EH21" s="4">
        <v>36.242341875000001</v>
      </c>
      <c r="EI21" s="4">
        <v>33.864786124999995</v>
      </c>
      <c r="EJ21" s="4">
        <v>26.38307</v>
      </c>
      <c r="EK21" s="4">
        <v>33.638179999999998</v>
      </c>
      <c r="EL21" s="4">
        <v>30.374121250000002</v>
      </c>
      <c r="EM21" s="4">
        <v>37.956571874999995</v>
      </c>
      <c r="EN21" s="4">
        <v>37.670272374999996</v>
      </c>
      <c r="EO21" s="4">
        <v>31.758631628650051</v>
      </c>
      <c r="EP21" s="4">
        <v>1.546270625</v>
      </c>
      <c r="EQ21" s="4">
        <v>0</v>
      </c>
      <c r="ER21" s="4">
        <v>188.73824301805763</v>
      </c>
      <c r="ES21" s="4">
        <v>13.176576499999999</v>
      </c>
      <c r="ET21" s="4">
        <v>218.86496215272189</v>
      </c>
      <c r="EU21" s="4">
        <v>11.358524000000001</v>
      </c>
      <c r="EV21" s="7">
        <v>363.41614784009664</v>
      </c>
      <c r="EW21" s="7">
        <v>58.375157625</v>
      </c>
      <c r="EX21" s="7">
        <v>363.41614784009664</v>
      </c>
      <c r="EY21" s="7">
        <v>55.241278250000001</v>
      </c>
      <c r="EZ21" s="7">
        <v>211.42148717174189</v>
      </c>
      <c r="FA21" s="7">
        <v>27.489551124999998</v>
      </c>
      <c r="FB21" s="7">
        <v>161.77175764048528</v>
      </c>
      <c r="FC21" s="7">
        <v>33.638179999999998</v>
      </c>
      <c r="FD21" s="4">
        <v>161.77175764048528</v>
      </c>
      <c r="FE21" s="4">
        <v>30.374121250000002</v>
      </c>
      <c r="FF21" s="4">
        <v>30.374121250000002</v>
      </c>
      <c r="FG21" s="4">
        <v>37.956571874999995</v>
      </c>
      <c r="FH21" s="4">
        <v>37.670272374999996</v>
      </c>
      <c r="FI21" s="4">
        <v>31.758631628650051</v>
      </c>
      <c r="FK21" s="4">
        <v>222.29094000000001</v>
      </c>
      <c r="FL21" s="4">
        <v>30.977367000000001</v>
      </c>
      <c r="FM21" s="4">
        <v>222.29094000000001</v>
      </c>
      <c r="FN21" s="4">
        <v>31.412863181364784</v>
      </c>
      <c r="FP21" s="4">
        <v>161.77175764048528</v>
      </c>
      <c r="FQ21" s="4">
        <v>31.329301640624998</v>
      </c>
      <c r="FR21" s="4">
        <v>161.77175764048528</v>
      </c>
      <c r="FS21" s="4">
        <v>31.758631628650051</v>
      </c>
    </row>
    <row r="22" spans="1:175" ht="14" customHeight="1" thickBot="1" x14ac:dyDescent="0.2">
      <c r="A22" s="236"/>
      <c r="B22" s="38">
        <v>235</v>
      </c>
      <c r="C22" s="129">
        <f>Anchor!L19</f>
        <v>157.41181900000001</v>
      </c>
      <c r="D22" s="129">
        <f>Anchor!M19</f>
        <v>28.605204000000001</v>
      </c>
      <c r="E22" s="129">
        <f>Anchor!N19</f>
        <v>36.351289999999999</v>
      </c>
      <c r="F22" s="129">
        <f>Anchor!O19</f>
        <v>36.085889999999999</v>
      </c>
      <c r="G22" s="130">
        <f>('Summary (Full)'!$B$34*D22+'Summary (Full)'!$B$35*E22+'Summary (Full)'!$B$36*F22)/'Summary (Full)'!$B$37</f>
        <v>29.556877249999999</v>
      </c>
      <c r="H22" s="129">
        <f>Anchor!P19</f>
        <v>10.672495</v>
      </c>
      <c r="I22" s="129">
        <f>Anchor!Q19</f>
        <v>9.2433370000000004</v>
      </c>
      <c r="J22" s="129">
        <f>Anchor!R19</f>
        <v>21.623569</v>
      </c>
      <c r="K22" s="129">
        <f>Anchor!S19</f>
        <v>20.151147000000002</v>
      </c>
      <c r="L22" s="129">
        <f>Anchor!T19</f>
        <v>24.446497999999998</v>
      </c>
      <c r="M22" s="129">
        <f>Anchor!U19</f>
        <v>31.744423000000001</v>
      </c>
      <c r="N22" s="129">
        <f>Anchor!V19</f>
        <v>28.567274999999999</v>
      </c>
      <c r="O22" s="129">
        <f>Anchor!W19</f>
        <v>36.344209999999997</v>
      </c>
      <c r="P22" s="129">
        <f>Anchor!X19</f>
        <v>36.081567999999997</v>
      </c>
      <c r="Q22" s="131">
        <f>10*LOG10(1/(('Summary (Full)'!$B$41/10^(N22/10)+'Summary (Full)'!$B$42/10^(O22/10)+'Summary (Full)'!$B$43/10^(P22/10))/'Summary (Full)'!$B$44))</f>
        <v>29.969803276162583</v>
      </c>
      <c r="R22" s="129">
        <f>Anchor!Y19</f>
        <v>1.2184219999999999</v>
      </c>
      <c r="S22" s="129">
        <f>Anchor!Z19</f>
        <v>1316.27</v>
      </c>
      <c r="T22" s="132"/>
      <c r="U22" s="129">
        <f>Test!L19</f>
        <v>127.15038800000001</v>
      </c>
      <c r="V22" s="129">
        <f>Test!M19</f>
        <v>29.456254000000001</v>
      </c>
      <c r="W22" s="129">
        <f>Test!N19</f>
        <v>37.112498000000002</v>
      </c>
      <c r="X22" s="129">
        <f>Test!O19</f>
        <v>37.089086999999999</v>
      </c>
      <c r="Y22" s="129">
        <f>('Summary (Full)'!$B$34*V22+'Summary (Full)'!$B$35*W22+'Summary (Full)'!$B$36*X22)/'Summary (Full)'!$B$37</f>
        <v>30.411821312500003</v>
      </c>
      <c r="Z22" s="129">
        <f>Test!P19</f>
        <v>11.305285</v>
      </c>
      <c r="AA22" s="129">
        <f>Test!Q19</f>
        <v>9.7873599999999996</v>
      </c>
      <c r="AB22" s="129">
        <f>Test!R19</f>
        <v>32.202699000000003</v>
      </c>
      <c r="AC22" s="129">
        <f>Test!S19</f>
        <v>29.73781</v>
      </c>
      <c r="AD22" s="129">
        <f>Test!T19</f>
        <v>25.367283</v>
      </c>
      <c r="AE22" s="129">
        <f>Test!U19</f>
        <v>32.801537000000003</v>
      </c>
      <c r="AF22" s="129">
        <f>Test!V19</f>
        <v>29.428370000000001</v>
      </c>
      <c r="AG22" s="129">
        <f>Test!W19</f>
        <v>37.100743999999999</v>
      </c>
      <c r="AH22" s="129">
        <f>Test!X19</f>
        <v>37.077863999999998</v>
      </c>
      <c r="AI22" s="129">
        <f>10*LOG10(1/(('Summary (Full)'!$B$41/10^(AF22/10)+'Summary (Full)'!$B$42/10^(AG22/10)+'Summary (Full)'!$B$43/10^(AH22/10))/'Summary (Full)'!$B$44))</f>
        <v>30.832265278514477</v>
      </c>
      <c r="AJ22" s="129">
        <f>Test!Y19</f>
        <v>1.407403</v>
      </c>
      <c r="AK22" s="129">
        <f>Test!Z19</f>
        <v>0</v>
      </c>
      <c r="AL22" s="129">
        <f t="shared" si="2"/>
        <v>1.1551030759457726</v>
      </c>
      <c r="AM22" s="129">
        <f t="shared" si="3"/>
        <v>0</v>
      </c>
      <c r="AO22" s="179"/>
      <c r="AP22" s="165"/>
      <c r="AQ22" s="165"/>
      <c r="AR22" s="165"/>
      <c r="AS22" s="165"/>
      <c r="AT22" s="165"/>
      <c r="AU22" s="165"/>
      <c r="AV22" s="165"/>
      <c r="AW22" s="165"/>
      <c r="AX22" s="165"/>
      <c r="AY22" s="171"/>
      <c r="AZ22" s="165"/>
      <c r="BA22" s="171"/>
      <c r="CL22" s="4">
        <v>222.29094000000001</v>
      </c>
      <c r="CM22" s="4">
        <v>30.088635</v>
      </c>
      <c r="CN22" s="4">
        <v>30.088635</v>
      </c>
      <c r="CO22" s="4">
        <v>37.426706000000003</v>
      </c>
      <c r="CP22" s="4">
        <v>36.970275999999998</v>
      </c>
      <c r="CQ22" s="4">
        <v>30.977367000000001</v>
      </c>
      <c r="CR22" s="4">
        <v>12.212427999999999</v>
      </c>
      <c r="CS22" s="4">
        <v>10.324887</v>
      </c>
      <c r="CT22" s="4">
        <v>30.827967999999998</v>
      </c>
      <c r="CU22" s="4">
        <v>29.055154000000002</v>
      </c>
      <c r="CV22" s="4">
        <v>25.985458999999999</v>
      </c>
      <c r="CW22" s="4">
        <v>33.068350000000002</v>
      </c>
      <c r="CX22" s="4">
        <v>30.053101999999999</v>
      </c>
      <c r="CY22" s="4">
        <v>37.419694</v>
      </c>
      <c r="CZ22" s="4">
        <v>36.963182000000003</v>
      </c>
      <c r="DA22" s="4">
        <v>31.412863181364784</v>
      </c>
      <c r="DB22" s="4">
        <v>1.4721070000000001</v>
      </c>
      <c r="DC22" s="4">
        <v>1546.18</v>
      </c>
      <c r="DE22" s="4">
        <v>282.72590167609042</v>
      </c>
      <c r="DF22" s="4">
        <v>13.502845875</v>
      </c>
      <c r="DH22" s="4">
        <v>244.94890477957671</v>
      </c>
      <c r="DI22" s="4">
        <v>10.62240575</v>
      </c>
      <c r="DK22" s="4">
        <v>563.85925927738197</v>
      </c>
      <c r="DL22" s="4">
        <v>58.100303499999995</v>
      </c>
      <c r="DM22" s="4">
        <v>620.10007023732112</v>
      </c>
      <c r="DN22" s="4">
        <v>58.238816</v>
      </c>
      <c r="DO22" s="4">
        <v>269.9163805448577</v>
      </c>
      <c r="DP22" s="4">
        <v>26.828441999999999</v>
      </c>
      <c r="DQ22" s="4">
        <v>237.62228399723813</v>
      </c>
      <c r="DR22" s="4">
        <v>33.363286500000001</v>
      </c>
      <c r="DS22" s="4">
        <v>244.94890477957671</v>
      </c>
      <c r="DT22" s="4">
        <v>30.427169374999998</v>
      </c>
      <c r="DU22" s="4">
        <v>30.427169374999998</v>
      </c>
      <c r="DV22" s="4">
        <v>37.711425374999997</v>
      </c>
      <c r="DW22" s="4">
        <v>37.216870625000006</v>
      </c>
      <c r="DX22" s="4">
        <v>31.777047215147554</v>
      </c>
      <c r="DZ22" s="4">
        <v>172.51090358527242</v>
      </c>
      <c r="EA22" s="4">
        <v>30.630333625000002</v>
      </c>
      <c r="EB22" s="4">
        <v>30.630333625000002</v>
      </c>
      <c r="EC22" s="4">
        <v>37.94404025</v>
      </c>
      <c r="ED22" s="4">
        <v>37.874400375</v>
      </c>
      <c r="EE22" s="4">
        <v>31.540194460937503</v>
      </c>
      <c r="EF22" s="4">
        <v>12.580088125</v>
      </c>
      <c r="EG22" s="4">
        <v>10.666643125</v>
      </c>
      <c r="EH22" s="4">
        <v>39.720295500000006</v>
      </c>
      <c r="EI22" s="4">
        <v>37.042853125000001</v>
      </c>
      <c r="EJ22" s="4">
        <v>26.640643875000002</v>
      </c>
      <c r="EK22" s="4">
        <v>33.700335875</v>
      </c>
      <c r="EL22" s="4">
        <v>30.602144375000002</v>
      </c>
      <c r="EM22" s="4">
        <v>37.931939</v>
      </c>
      <c r="EN22" s="4">
        <v>37.863429749999995</v>
      </c>
      <c r="EO22" s="4">
        <v>31.974007858359137</v>
      </c>
      <c r="EP22" s="4">
        <v>1.4427084999999999</v>
      </c>
      <c r="EQ22" s="4">
        <v>0</v>
      </c>
      <c r="ER22" s="4">
        <v>209.04472064910487</v>
      </c>
      <c r="ES22" s="4">
        <v>13.590656625000001</v>
      </c>
      <c r="ET22" s="4">
        <v>241.69310244361304</v>
      </c>
      <c r="EU22" s="4">
        <v>11.642625500000001</v>
      </c>
      <c r="EV22" s="7">
        <v>400.98609099999999</v>
      </c>
      <c r="EW22" s="7">
        <v>60.902760000000001</v>
      </c>
      <c r="EX22" s="7">
        <v>400.98609099999999</v>
      </c>
      <c r="EY22" s="7">
        <v>57.714666999999999</v>
      </c>
      <c r="EZ22" s="7">
        <v>234.05364563895102</v>
      </c>
      <c r="FA22" s="7">
        <v>27.91400475</v>
      </c>
      <c r="FB22" s="7">
        <v>179.47345000000001</v>
      </c>
      <c r="FC22" s="7">
        <v>33.934275</v>
      </c>
      <c r="FD22" s="4">
        <v>172.51090358527242</v>
      </c>
      <c r="FE22" s="4">
        <v>30.602144375000002</v>
      </c>
      <c r="FF22" s="4">
        <v>30.602144375000002</v>
      </c>
      <c r="FG22" s="4">
        <v>37.931939</v>
      </c>
      <c r="FH22" s="4">
        <v>37.863429749999995</v>
      </c>
      <c r="FI22" s="4">
        <v>31.974007858359137</v>
      </c>
      <c r="FK22" s="4">
        <v>244.94890477957671</v>
      </c>
      <c r="FL22" s="4">
        <v>31.338373765625001</v>
      </c>
      <c r="FM22" s="4">
        <v>244.94890477957671</v>
      </c>
      <c r="FN22" s="4">
        <v>31.777047215147554</v>
      </c>
      <c r="FP22" s="4">
        <v>190.97777826055892</v>
      </c>
      <c r="FQ22" s="4">
        <v>31.916318843750002</v>
      </c>
      <c r="FR22" s="4">
        <v>190.97777826055892</v>
      </c>
      <c r="FS22" s="4">
        <v>32.354588718307355</v>
      </c>
    </row>
    <row r="23" spans="1:175" ht="13" customHeight="1" x14ac:dyDescent="0.15">
      <c r="A23" s="234" t="s">
        <v>84</v>
      </c>
      <c r="B23" s="38">
        <v>110</v>
      </c>
      <c r="C23" s="129">
        <f>Anchor!L20</f>
        <v>4008.68055</v>
      </c>
      <c r="D23" s="129">
        <f>Anchor!M20</f>
        <v>38.253570000000003</v>
      </c>
      <c r="E23" s="129">
        <f>Anchor!N20</f>
        <v>44.343201999999998</v>
      </c>
      <c r="F23" s="129">
        <f>Anchor!O20</f>
        <v>43.649880000000003</v>
      </c>
      <c r="G23" s="130">
        <f>('Summary (Full)'!$B$34*D23+'Summary (Full)'!$B$35*E23+'Summary (Full)'!$B$36*F23)/'Summary (Full)'!$B$37</f>
        <v>38.971441375000005</v>
      </c>
      <c r="H23" s="129">
        <f>Anchor!P20</f>
        <v>25.609234000000001</v>
      </c>
      <c r="I23" s="129">
        <f>Anchor!Q20</f>
        <v>17.940534</v>
      </c>
      <c r="J23" s="129">
        <f>Anchor!R20</f>
        <v>89.690875000000005</v>
      </c>
      <c r="K23" s="129">
        <f>Anchor!S20</f>
        <v>86.998669000000007</v>
      </c>
      <c r="L23" s="129">
        <f>Anchor!T20</f>
        <v>37.299076999999997</v>
      </c>
      <c r="M23" s="129">
        <f>Anchor!U20</f>
        <v>40.298893</v>
      </c>
      <c r="N23" s="129">
        <f>Anchor!V20</f>
        <v>38.247360999999998</v>
      </c>
      <c r="O23" s="129">
        <f>Anchor!W20</f>
        <v>44.337102000000002</v>
      </c>
      <c r="P23" s="129">
        <f>Anchor!X20</f>
        <v>43.639004999999997</v>
      </c>
      <c r="Q23" s="131">
        <f>10*LOG10(1/(('Summary (Full)'!$B$41/10^(N23/10)+'Summary (Full)'!$B$42/10^(O23/10)+'Summary (Full)'!$B$43/10^(P23/10))/'Summary (Full)'!$B$44))</f>
        <v>39.46309099667814</v>
      </c>
      <c r="R23" s="129">
        <f>Anchor!Y20</f>
        <v>1.399591</v>
      </c>
      <c r="S23" s="129">
        <f>Anchor!Z20</f>
        <v>3863.05</v>
      </c>
      <c r="T23" s="132"/>
      <c r="U23" s="129">
        <f>Test!L20</f>
        <v>3557.1271809999998</v>
      </c>
      <c r="V23" s="129">
        <f>Test!M20</f>
        <v>38.379809000000002</v>
      </c>
      <c r="W23" s="129">
        <f>Test!N20</f>
        <v>44.448273</v>
      </c>
      <c r="X23" s="129">
        <f>Test!O20</f>
        <v>43.811591999999997</v>
      </c>
      <c r="Y23" s="129">
        <f>('Summary (Full)'!$B$34*V23+'Summary (Full)'!$B$35*W23+'Summary (Full)'!$B$36*X23)/'Summary (Full)'!$B$37</f>
        <v>39.098574437499998</v>
      </c>
      <c r="Z23" s="129">
        <f>Test!P20</f>
        <v>25.919651000000002</v>
      </c>
      <c r="AA23" s="129">
        <f>Test!Q20</f>
        <v>18.065041999999998</v>
      </c>
      <c r="AB23" s="129">
        <f>Test!R20</f>
        <v>90.451503000000002</v>
      </c>
      <c r="AC23" s="129">
        <f>Test!S20</f>
        <v>87.871994000000001</v>
      </c>
      <c r="AD23" s="129">
        <f>Test!T20</f>
        <v>37.556668000000002</v>
      </c>
      <c r="AE23" s="129">
        <f>Test!U20</f>
        <v>40.413003000000003</v>
      </c>
      <c r="AF23" s="129">
        <f>Test!V20</f>
        <v>38.37491</v>
      </c>
      <c r="AG23" s="129">
        <f>Test!W20</f>
        <v>44.443119000000003</v>
      </c>
      <c r="AH23" s="129">
        <f>Test!X20</f>
        <v>43.802101</v>
      </c>
      <c r="AI23" s="129">
        <f>10*LOG10(1/(('Summary (Full)'!$B$41/10^(AF23/10)+'Summary (Full)'!$B$42/10^(AG23/10)+'Summary (Full)'!$B$43/10^(AH23/10))/'Summary (Full)'!$B$44))</f>
        <v>39.591724706130385</v>
      </c>
      <c r="AJ23" s="129">
        <f>Test!Y20</f>
        <v>1.3534349999999999</v>
      </c>
      <c r="AK23" s="129">
        <f>Test!Z20</f>
        <v>0</v>
      </c>
      <c r="AL23" s="129">
        <f t="shared" si="2"/>
        <v>0.96702179422416967</v>
      </c>
      <c r="AM23" s="129">
        <f t="shared" si="3"/>
        <v>0</v>
      </c>
      <c r="AO23" s="245" t="s">
        <v>13</v>
      </c>
      <c r="AP23" s="172">
        <f t="array" ref="AP23">bdRateExtend($C23:$C26,D23:D26,$U23:$U26,V23:V26)</f>
        <v>-0.24967756302279664</v>
      </c>
      <c r="AQ23" s="172">
        <f t="array" ref="AQ23">bdRateExtend($C23:$C28,D23:D28,$U23:$U28,V23:V28)</f>
        <v>-0.29112417105221255</v>
      </c>
      <c r="AR23" s="172">
        <f t="array" ref="AR23">bdRateExtend($C23:$C28,E23:E28,$U23:$U28,W23:W28)</f>
        <v>-0.3235774780976759</v>
      </c>
      <c r="AS23" s="172">
        <f t="array" ref="AS23">bdRateExtend($C23:$C28,F23:F28,$U23:$U28,X23:X28)</f>
        <v>-0.396114182367727</v>
      </c>
      <c r="AT23" s="172">
        <f t="array" ref="AT23">bdRateExtend($C23:$C26,H23:H26,$U23:$U26,Z23:Z26)</f>
        <v>-0.22326435344742446</v>
      </c>
      <c r="AU23" s="172">
        <f t="array" ref="AU23">bdRateExtend($C23:$C28,H23:H28,$U23:$U28,Z23:Z28)</f>
        <v>-0.25439062526545864</v>
      </c>
      <c r="AV23" s="172">
        <f t="array" ref="AV23">bdRateExtend($C23:$C26,I23:I26,$U23:$U26,AA23:AA26)</f>
        <v>-0.22939185074329582</v>
      </c>
      <c r="AW23" s="172">
        <f t="array" ref="AW23">bdRateExtend($C23:$C28,I23:I28,$U23:$U28,AA23:AA28)</f>
        <v>-0.26868240733510829</v>
      </c>
      <c r="AX23" s="172">
        <f t="array" ref="AX23">bdRateExtend($C23:$C26,J23:J26,$U23:$U26,AB23:AB26,"None", FALSE,1)</f>
        <v>-0.25653742481095598</v>
      </c>
      <c r="AY23" s="188">
        <f t="array" ref="AY23">bdRateExtend($C23:$C28,J23:J28,$U23:$U28,AB23:AB28,"None", FALSE,TRUE)</f>
        <v>-0.33364154300245141</v>
      </c>
      <c r="AZ23" s="241">
        <f t="array" ref="AZ23">testVMAFRange($C23:$C26,J23:J26,$U23:$U26,AB23:AB26)</f>
        <v>0</v>
      </c>
      <c r="BA23" s="190">
        <f t="array" ref="BA23">testVMAFRange($C23:$C28,J23:J28,$U23:$U28,AB23:AB28)</f>
        <v>0</v>
      </c>
      <c r="CL23" s="4">
        <v>244.94890477957671</v>
      </c>
      <c r="CM23" s="4">
        <v>30.462218624999998</v>
      </c>
      <c r="CN23" s="4">
        <v>30.462218624999998</v>
      </c>
      <c r="CO23" s="4">
        <v>37.718771250000003</v>
      </c>
      <c r="CP23" s="4">
        <v>37.224148249999999</v>
      </c>
      <c r="CQ23" s="4">
        <v>31.338373765625001</v>
      </c>
      <c r="CR23" s="4">
        <v>12.660204999999999</v>
      </c>
      <c r="CS23" s="4">
        <v>10.62240575</v>
      </c>
      <c r="CT23" s="4">
        <v>33.438651999999998</v>
      </c>
      <c r="CU23" s="4">
        <v>31.586704625000003</v>
      </c>
      <c r="CV23" s="4">
        <v>26.406950500000001</v>
      </c>
      <c r="CW23" s="4">
        <v>33.383588375000002</v>
      </c>
      <c r="CX23" s="4">
        <v>30.427169374999998</v>
      </c>
      <c r="CY23" s="4">
        <v>37.711425374999997</v>
      </c>
      <c r="CZ23" s="4">
        <v>37.216870625000006</v>
      </c>
      <c r="DA23" s="4">
        <v>31.777047215147554</v>
      </c>
      <c r="DB23" s="4">
        <v>1.4723318750000001</v>
      </c>
      <c r="DC23" s="4">
        <v>1613.365</v>
      </c>
      <c r="DE23" s="4">
        <v>309.10795990936862</v>
      </c>
      <c r="DF23" s="4">
        <v>13.904543499999999</v>
      </c>
      <c r="DH23" s="4">
        <v>269.9163805448577</v>
      </c>
      <c r="DI23" s="4">
        <v>10.9199245</v>
      </c>
      <c r="DK23" s="4">
        <v>620.10007023732112</v>
      </c>
      <c r="DL23" s="4">
        <v>60.728566000000001</v>
      </c>
      <c r="DM23" s="4">
        <v>681.95048814330005</v>
      </c>
      <c r="DN23" s="4">
        <v>60.831740499999995</v>
      </c>
      <c r="DO23" s="4">
        <v>297.42877418454509</v>
      </c>
      <c r="DP23" s="4">
        <v>27.249933499999997</v>
      </c>
      <c r="DQ23" s="4">
        <v>261.72272130127322</v>
      </c>
      <c r="DR23" s="4">
        <v>33.667984124999997</v>
      </c>
      <c r="DS23" s="4">
        <v>269.9163805448577</v>
      </c>
      <c r="DT23" s="4">
        <v>30.801236750000001</v>
      </c>
      <c r="DU23" s="4">
        <v>30.801236750000001</v>
      </c>
      <c r="DV23" s="4">
        <v>38.003156750000002</v>
      </c>
      <c r="DW23" s="4">
        <v>37.470559250000001</v>
      </c>
      <c r="DX23" s="4">
        <v>32.141231248930325</v>
      </c>
      <c r="DZ23" s="4">
        <v>190.97777826055892</v>
      </c>
      <c r="EA23" s="4">
        <v>31.021693500000001</v>
      </c>
      <c r="EB23" s="4">
        <v>31.021693500000001</v>
      </c>
      <c r="EC23" s="4">
        <v>38.221221</v>
      </c>
      <c r="ED23" s="4">
        <v>38.136171500000003</v>
      </c>
      <c r="EE23" s="4">
        <v>31.916318843750002</v>
      </c>
      <c r="EF23" s="4">
        <v>13.005022499999999</v>
      </c>
      <c r="EG23" s="4">
        <v>10.959737499999999</v>
      </c>
      <c r="EH23" s="4">
        <v>42.226161000000005</v>
      </c>
      <c r="EI23" s="4">
        <v>39.477867500000002</v>
      </c>
      <c r="EJ23" s="4">
        <v>27.0650975</v>
      </c>
      <c r="EK23" s="4">
        <v>33.999935500000007</v>
      </c>
      <c r="EL23" s="4">
        <v>30.993402500000002</v>
      </c>
      <c r="EM23" s="4">
        <v>38.209004</v>
      </c>
      <c r="EN23" s="4">
        <v>38.125284999999998</v>
      </c>
      <c r="EO23" s="4">
        <v>32.354588718307355</v>
      </c>
      <c r="EP23" s="4">
        <v>1.454477</v>
      </c>
      <c r="EQ23" s="4">
        <v>0</v>
      </c>
      <c r="ER23" s="4">
        <v>231.53598620223116</v>
      </c>
      <c r="ES23" s="4">
        <v>14.004736750000001</v>
      </c>
      <c r="ET23" s="4">
        <v>259.10852189013229</v>
      </c>
      <c r="EU23" s="4">
        <v>11.839020625</v>
      </c>
      <c r="EV23" s="7">
        <v>440.79029201599207</v>
      </c>
      <c r="EW23" s="7">
        <v>63.038881875000001</v>
      </c>
      <c r="EX23" s="7">
        <v>440.79029201599207</v>
      </c>
      <c r="EY23" s="7">
        <v>59.876895124999997</v>
      </c>
      <c r="EZ23" s="7">
        <v>259.10852189013229</v>
      </c>
      <c r="FA23" s="7">
        <v>28.338458375000002</v>
      </c>
      <c r="FB23" s="7">
        <v>198.19296113048125</v>
      </c>
      <c r="FC23" s="7">
        <v>34.218704000000002</v>
      </c>
      <c r="FD23" s="4">
        <v>190.97777826055892</v>
      </c>
      <c r="FE23" s="4">
        <v>30.993402500000002</v>
      </c>
      <c r="FF23" s="4">
        <v>30.993402500000002</v>
      </c>
      <c r="FG23" s="4">
        <v>38.209004</v>
      </c>
      <c r="FH23" s="4">
        <v>38.125284999999998</v>
      </c>
      <c r="FI23" s="4">
        <v>32.354588718307355</v>
      </c>
      <c r="FK23" s="4">
        <v>269.9163805448577</v>
      </c>
      <c r="FL23" s="4">
        <v>31.69938053125</v>
      </c>
      <c r="FM23" s="4">
        <v>269.9163805448577</v>
      </c>
      <c r="FN23" s="4">
        <v>32.141231248930325</v>
      </c>
      <c r="FP23" s="4">
        <v>211.42148717174189</v>
      </c>
      <c r="FQ23" s="4">
        <v>32.292443226562504</v>
      </c>
      <c r="FR23" s="4">
        <v>211.42148717174189</v>
      </c>
      <c r="FS23" s="4">
        <v>32.735169578255579</v>
      </c>
    </row>
    <row r="24" spans="1:175" x14ac:dyDescent="0.15">
      <c r="A24" s="235"/>
      <c r="B24" s="38">
        <v>135</v>
      </c>
      <c r="C24" s="129">
        <f>Anchor!L21</f>
        <v>2018.091447</v>
      </c>
      <c r="D24" s="129">
        <f>Anchor!M21</f>
        <v>37.282662999999999</v>
      </c>
      <c r="E24" s="129">
        <f>Anchor!N21</f>
        <v>43.329607000000003</v>
      </c>
      <c r="F24" s="129">
        <f>Anchor!O21</f>
        <v>42.514474999999997</v>
      </c>
      <c r="G24" s="130">
        <f>('Summary (Full)'!$B$34*D24+'Summary (Full)'!$B$35*E24+'Summary (Full)'!$B$36*F24)/'Summary (Full)'!$B$37</f>
        <v>37.987585249999995</v>
      </c>
      <c r="H24" s="129">
        <f>Anchor!P21</f>
        <v>22.919107</v>
      </c>
      <c r="I24" s="129">
        <f>Anchor!Q21</f>
        <v>16.766680999999998</v>
      </c>
      <c r="J24" s="129">
        <f>Anchor!R21</f>
        <v>82.914383999999998</v>
      </c>
      <c r="K24" s="129">
        <f>Anchor!S21</f>
        <v>80.087534000000005</v>
      </c>
      <c r="L24" s="129">
        <f>Anchor!T21</f>
        <v>35.392800000000001</v>
      </c>
      <c r="M24" s="129">
        <f>Anchor!U21</f>
        <v>39.306254000000003</v>
      </c>
      <c r="N24" s="129">
        <f>Anchor!V21</f>
        <v>37.270595999999998</v>
      </c>
      <c r="O24" s="129">
        <f>Anchor!W21</f>
        <v>43.321643000000002</v>
      </c>
      <c r="P24" s="129">
        <f>Anchor!X21</f>
        <v>42.501154</v>
      </c>
      <c r="Q24" s="131">
        <f>10*LOG10(1/(('Summary (Full)'!$B$41/10^(N24/10)+'Summary (Full)'!$B$42/10^(O24/10)+'Summary (Full)'!$B$43/10^(P24/10))/'Summary (Full)'!$B$44))</f>
        <v>38.473778685648355</v>
      </c>
      <c r="R24" s="129">
        <f>Anchor!Y21</f>
        <v>1.486124</v>
      </c>
      <c r="S24" s="129">
        <f>Anchor!Z21</f>
        <v>3426.1</v>
      </c>
      <c r="T24" s="132"/>
      <c r="U24" s="129">
        <f>Test!L21</f>
        <v>1751.0464919999999</v>
      </c>
      <c r="V24" s="129">
        <f>Test!M21</f>
        <v>37.494191999999998</v>
      </c>
      <c r="W24" s="129">
        <f>Test!N21</f>
        <v>43.554467000000002</v>
      </c>
      <c r="X24" s="129">
        <f>Test!O21</f>
        <v>42.913932000000003</v>
      </c>
      <c r="Y24" s="129">
        <f>('Summary (Full)'!$B$34*V24+'Summary (Full)'!$B$35*W24+'Summary (Full)'!$B$36*X24)/'Summary (Full)'!$B$37</f>
        <v>38.211692937500004</v>
      </c>
      <c r="Z24" s="129">
        <f>Test!P21</f>
        <v>23.330587000000001</v>
      </c>
      <c r="AA24" s="129">
        <f>Test!Q21</f>
        <v>16.96162</v>
      </c>
      <c r="AB24" s="129">
        <f>Test!R21</f>
        <v>84.312138000000004</v>
      </c>
      <c r="AC24" s="129">
        <f>Test!S21</f>
        <v>81.602999999999994</v>
      </c>
      <c r="AD24" s="129">
        <f>Test!T21</f>
        <v>35.777748000000003</v>
      </c>
      <c r="AE24" s="129">
        <f>Test!U21</f>
        <v>39.509870999999997</v>
      </c>
      <c r="AF24" s="129">
        <f>Test!V21</f>
        <v>37.484935</v>
      </c>
      <c r="AG24" s="129">
        <f>Test!W21</f>
        <v>43.5473</v>
      </c>
      <c r="AH24" s="129">
        <f>Test!X21</f>
        <v>42.902717000000003</v>
      </c>
      <c r="AI24" s="129">
        <f>10*LOG10(1/(('Summary (Full)'!$B$41/10^(AF24/10)+'Summary (Full)'!$B$42/10^(AG24/10)+'Summary (Full)'!$B$43/10^(AH24/10))/'Summary (Full)'!$B$44))</f>
        <v>38.700835437999586</v>
      </c>
      <c r="AJ24" s="129">
        <f>Test!Y21</f>
        <v>1.4412419999999999</v>
      </c>
      <c r="AK24" s="129">
        <f>Test!Z21</f>
        <v>0</v>
      </c>
      <c r="AL24" s="129">
        <f t="shared" si="2"/>
        <v>0.9697992899650365</v>
      </c>
      <c r="AM24" s="129">
        <f t="shared" si="3"/>
        <v>0</v>
      </c>
      <c r="AO24" s="179"/>
      <c r="AP24" s="165"/>
      <c r="AQ24" s="164"/>
      <c r="AR24" s="164"/>
      <c r="AS24" s="164"/>
      <c r="AT24" s="165"/>
      <c r="AU24" s="164"/>
      <c r="AV24" s="165"/>
      <c r="AW24" s="164"/>
      <c r="AX24" s="165"/>
      <c r="AY24" s="170"/>
      <c r="AZ24" s="165"/>
      <c r="BA24" s="170"/>
      <c r="CL24" s="4">
        <v>269.9163805448577</v>
      </c>
      <c r="CM24" s="4">
        <v>30.83580225</v>
      </c>
      <c r="CN24" s="4">
        <v>30.83580225</v>
      </c>
      <c r="CO24" s="4">
        <v>38.010836500000003</v>
      </c>
      <c r="CP24" s="4">
        <v>37.4780205</v>
      </c>
      <c r="CQ24" s="4">
        <v>31.69938053125</v>
      </c>
      <c r="CR24" s="4">
        <v>13.107982</v>
      </c>
      <c r="CS24" s="4">
        <v>10.9199245</v>
      </c>
      <c r="CT24" s="4">
        <v>36.049335999999997</v>
      </c>
      <c r="CU24" s="4">
        <v>34.118255250000004</v>
      </c>
      <c r="CV24" s="4">
        <v>26.828441999999999</v>
      </c>
      <c r="CW24" s="4">
        <v>33.698826750000002</v>
      </c>
      <c r="CX24" s="4">
        <v>30.801236750000001</v>
      </c>
      <c r="CY24" s="4">
        <v>38.003156750000002</v>
      </c>
      <c r="CZ24" s="4">
        <v>37.470559250000001</v>
      </c>
      <c r="DA24" s="4">
        <v>32.141231248930325</v>
      </c>
      <c r="DB24" s="4">
        <v>1.4725567500000001</v>
      </c>
      <c r="DC24" s="4">
        <v>1680.55</v>
      </c>
      <c r="DE24" s="4">
        <v>337.95181238398766</v>
      </c>
      <c r="DF24" s="4">
        <v>14.306241125</v>
      </c>
      <c r="DH24" s="4">
        <v>297.42877418454509</v>
      </c>
      <c r="DI24" s="4">
        <v>11.217443250000001</v>
      </c>
      <c r="DK24" s="4">
        <v>681.95048814330005</v>
      </c>
      <c r="DL24" s="4">
        <v>63.356828499999999</v>
      </c>
      <c r="DM24" s="4">
        <v>749.97002999999995</v>
      </c>
      <c r="DN24" s="4">
        <v>63.424664999999997</v>
      </c>
      <c r="DO24" s="4">
        <v>327.74548745187849</v>
      </c>
      <c r="DP24" s="4">
        <v>27.671424999999999</v>
      </c>
      <c r="DQ24" s="4">
        <v>288.2675046004527</v>
      </c>
      <c r="DR24" s="4">
        <v>33.97268175</v>
      </c>
      <c r="DS24" s="4">
        <v>297.42877418454509</v>
      </c>
      <c r="DT24" s="4">
        <v>31.175304125</v>
      </c>
      <c r="DU24" s="4">
        <v>31.175304125</v>
      </c>
      <c r="DV24" s="4">
        <v>38.294888125</v>
      </c>
      <c r="DW24" s="4">
        <v>37.724247875000003</v>
      </c>
      <c r="DX24" s="4">
        <v>32.505415282713095</v>
      </c>
      <c r="DZ24" s="4">
        <v>211.42148717174189</v>
      </c>
      <c r="EA24" s="4">
        <v>31.413053375</v>
      </c>
      <c r="EB24" s="4">
        <v>31.413053375</v>
      </c>
      <c r="EC24" s="4">
        <v>38.498401749999999</v>
      </c>
      <c r="ED24" s="4">
        <v>38.397942624999999</v>
      </c>
      <c r="EE24" s="4">
        <v>32.292443226562504</v>
      </c>
      <c r="EF24" s="4">
        <v>13.429956875</v>
      </c>
      <c r="EG24" s="4">
        <v>11.252831875</v>
      </c>
      <c r="EH24" s="4">
        <v>44.732026500000003</v>
      </c>
      <c r="EI24" s="4">
        <v>41.912881874999997</v>
      </c>
      <c r="EJ24" s="4">
        <v>27.489551124999998</v>
      </c>
      <c r="EK24" s="4">
        <v>34.299535125000006</v>
      </c>
      <c r="EL24" s="4">
        <v>31.384660625000002</v>
      </c>
      <c r="EM24" s="4">
        <v>38.486069000000001</v>
      </c>
      <c r="EN24" s="4">
        <v>38.387140250000002</v>
      </c>
      <c r="EO24" s="4">
        <v>32.735169578255579</v>
      </c>
      <c r="EP24" s="4">
        <v>1.4662455000000001</v>
      </c>
      <c r="EQ24" s="4">
        <v>0</v>
      </c>
      <c r="ER24" s="4">
        <v>256.44710251557063</v>
      </c>
      <c r="ES24" s="4">
        <v>14.418816875000001</v>
      </c>
      <c r="ET24" s="4">
        <v>266.90227249831293</v>
      </c>
      <c r="EU24" s="4">
        <v>11.926727</v>
      </c>
      <c r="EV24" s="7">
        <v>484.54568848260516</v>
      </c>
      <c r="EW24" s="7">
        <v>65.175003750000002</v>
      </c>
      <c r="EX24" s="7">
        <v>484.54568848260516</v>
      </c>
      <c r="EY24" s="7">
        <v>62.039123249999996</v>
      </c>
      <c r="EZ24" s="7">
        <v>316.0723039302311</v>
      </c>
      <c r="FA24" s="7">
        <v>29.211098</v>
      </c>
      <c r="FB24" s="7">
        <v>218.86496215272189</v>
      </c>
      <c r="FC24" s="7">
        <v>34.503132999999998</v>
      </c>
      <c r="FD24" s="4">
        <v>211.42148717174189</v>
      </c>
      <c r="FE24" s="4">
        <v>31.384660625000002</v>
      </c>
      <c r="FF24" s="4">
        <v>31.384660625000002</v>
      </c>
      <c r="FG24" s="4">
        <v>38.486069000000001</v>
      </c>
      <c r="FH24" s="4">
        <v>38.387140250000002</v>
      </c>
      <c r="FI24" s="4">
        <v>32.735169578255579</v>
      </c>
      <c r="FK24" s="4">
        <v>297.42877418454509</v>
      </c>
      <c r="FL24" s="4">
        <v>32.060387296875</v>
      </c>
      <c r="FM24" s="4">
        <v>297.42877418454509</v>
      </c>
      <c r="FN24" s="4">
        <v>32.505415282713095</v>
      </c>
      <c r="FP24" s="4">
        <v>234.05364563895102</v>
      </c>
      <c r="FQ24" s="4">
        <v>32.668567609375003</v>
      </c>
      <c r="FR24" s="4">
        <v>234.05364563895102</v>
      </c>
      <c r="FS24" s="4">
        <v>33.115750438203797</v>
      </c>
    </row>
    <row r="25" spans="1:175" ht="13" customHeight="1" x14ac:dyDescent="0.15">
      <c r="A25" s="235"/>
      <c r="B25" s="38">
        <v>160</v>
      </c>
      <c r="C25" s="129">
        <f>Anchor!L22</f>
        <v>991.78851899999995</v>
      </c>
      <c r="D25" s="129">
        <f>Anchor!M22</f>
        <v>35.533915</v>
      </c>
      <c r="E25" s="129">
        <f>Anchor!N22</f>
        <v>41.795842</v>
      </c>
      <c r="F25" s="129">
        <f>Anchor!O22</f>
        <v>40.839782999999997</v>
      </c>
      <c r="G25" s="130">
        <f>('Summary (Full)'!$B$34*D25+'Summary (Full)'!$B$35*E25+'Summary (Full)'!$B$36*F25)/'Summary (Full)'!$B$37</f>
        <v>36.256902187500003</v>
      </c>
      <c r="H25" s="129">
        <f>Anchor!P22</f>
        <v>19.444068999999999</v>
      </c>
      <c r="I25" s="129">
        <f>Anchor!Q22</f>
        <v>14.936921</v>
      </c>
      <c r="J25" s="129">
        <f>Anchor!R22</f>
        <v>70.037852000000001</v>
      </c>
      <c r="K25" s="129">
        <f>Anchor!S22</f>
        <v>67.267206999999999</v>
      </c>
      <c r="L25" s="129">
        <f>Anchor!T22</f>
        <v>32.587156999999998</v>
      </c>
      <c r="M25" s="129">
        <f>Anchor!U22</f>
        <v>37.726934999999997</v>
      </c>
      <c r="N25" s="129">
        <f>Anchor!V22</f>
        <v>35.511574000000003</v>
      </c>
      <c r="O25" s="129">
        <f>Anchor!W22</f>
        <v>41.783974000000001</v>
      </c>
      <c r="P25" s="129">
        <f>Anchor!X22</f>
        <v>40.825290000000003</v>
      </c>
      <c r="Q25" s="131">
        <f>10*LOG10(1/(('Summary (Full)'!$B$41/10^(N25/10)+'Summary (Full)'!$B$42/10^(O25/10)+'Summary (Full)'!$B$43/10^(P25/10))/'Summary (Full)'!$B$44))</f>
        <v>36.732001185200211</v>
      </c>
      <c r="R25" s="129">
        <f>Anchor!Y22</f>
        <v>1.5481039999999999</v>
      </c>
      <c r="S25" s="129">
        <f>Anchor!Z22</f>
        <v>2558.5500000000002</v>
      </c>
      <c r="T25" s="132"/>
      <c r="U25" s="129">
        <f>Test!L22</f>
        <v>842.98962600000004</v>
      </c>
      <c r="V25" s="129">
        <f>Test!M22</f>
        <v>35.886750999999997</v>
      </c>
      <c r="W25" s="129">
        <f>Test!N22</f>
        <v>42.126643000000001</v>
      </c>
      <c r="X25" s="129">
        <f>Test!O22</f>
        <v>41.569192999999999</v>
      </c>
      <c r="Y25" s="129">
        <f>('Summary (Full)'!$B$34*V25+'Summary (Full)'!$B$35*W25+'Summary (Full)'!$B$36*X25)/'Summary (Full)'!$B$37</f>
        <v>36.631896874999995</v>
      </c>
      <c r="Z25" s="129">
        <f>Test!P22</f>
        <v>19.920829000000001</v>
      </c>
      <c r="AA25" s="129">
        <f>Test!Q22</f>
        <v>15.223352</v>
      </c>
      <c r="AB25" s="129">
        <f>Test!R22</f>
        <v>72.796051000000006</v>
      </c>
      <c r="AC25" s="129">
        <f>Test!S22</f>
        <v>70.014042000000003</v>
      </c>
      <c r="AD25" s="129">
        <f>Test!T22</f>
        <v>33.122335999999997</v>
      </c>
      <c r="AE25" s="129">
        <f>Test!U22</f>
        <v>38.080233</v>
      </c>
      <c r="AF25" s="129">
        <f>Test!V22</f>
        <v>35.869073</v>
      </c>
      <c r="AG25" s="129">
        <f>Test!W22</f>
        <v>42.116145000000003</v>
      </c>
      <c r="AH25" s="129">
        <f>Test!X22</f>
        <v>41.556452999999998</v>
      </c>
      <c r="AI25" s="129">
        <f>10*LOG10(1/(('Summary (Full)'!$B$41/10^(AF25/10)+'Summary (Full)'!$B$42/10^(AG25/10)+'Summary (Full)'!$B$43/10^(AH25/10))/'Summary (Full)'!$B$44))</f>
        <v>37.111484405555771</v>
      </c>
      <c r="AJ25" s="129">
        <f>Test!Y22</f>
        <v>1.530235</v>
      </c>
      <c r="AK25" s="129">
        <f>Test!Z22</f>
        <v>0</v>
      </c>
      <c r="AL25" s="129">
        <f t="shared" si="2"/>
        <v>0.98845749381178527</v>
      </c>
      <c r="AM25" s="129">
        <f t="shared" si="3"/>
        <v>0</v>
      </c>
      <c r="AO25" s="242" t="s">
        <v>14</v>
      </c>
      <c r="AP25" s="166">
        <f t="array" ref="AP25">bdRateExtend($C24:$C27,D24:D27,$U24:$U27,V24:V27)</f>
        <v>-0.27617467585647526</v>
      </c>
      <c r="AQ25" s="164"/>
      <c r="AR25" s="164"/>
      <c r="AS25" s="164"/>
      <c r="AT25" s="166">
        <f t="array" ref="AT25">bdRateExtend($C24:$C27,H24:H27,$U24:$U27,Z24:Z27)</f>
        <v>-0.24714916338644111</v>
      </c>
      <c r="AU25" s="164"/>
      <c r="AV25" s="166">
        <f t="array" ref="AV25">bdRateExtend($C24:$C27,I24:I27,$U24:$U27,AA24:AA27)</f>
        <v>-0.25663940511170169</v>
      </c>
      <c r="AW25" s="164"/>
      <c r="AX25" s="166">
        <f t="array" ref="AX25">bdRateExtend($C24:$C27,J24:J27,$U24:$U27,AB24:AB27,"None", FALSE,1)</f>
        <v>-0.30543696235015916</v>
      </c>
      <c r="AY25" s="170"/>
      <c r="AZ25" s="244">
        <f t="array" ref="AZ25">testVMAFRange($C24:$C27,J24:J27,$U24:$U27,AB24:AB27)</f>
        <v>0</v>
      </c>
      <c r="BA25" s="170"/>
      <c r="CL25" s="4">
        <v>297.42877418454509</v>
      </c>
      <c r="CM25" s="4">
        <v>31.209385874999999</v>
      </c>
      <c r="CN25" s="4">
        <v>31.209385874999999</v>
      </c>
      <c r="CO25" s="4">
        <v>38.302901750000004</v>
      </c>
      <c r="CP25" s="4">
        <v>37.73189275</v>
      </c>
      <c r="CQ25" s="4">
        <v>32.060387296875</v>
      </c>
      <c r="CR25" s="4">
        <v>13.555758999999998</v>
      </c>
      <c r="CS25" s="4">
        <v>11.217443250000001</v>
      </c>
      <c r="CT25" s="4">
        <v>38.660020000000003</v>
      </c>
      <c r="CU25" s="4">
        <v>36.649805874999998</v>
      </c>
      <c r="CV25" s="4">
        <v>27.249933499999997</v>
      </c>
      <c r="CW25" s="4">
        <v>34.014065125000002</v>
      </c>
      <c r="CX25" s="4">
        <v>31.175304125</v>
      </c>
      <c r="CY25" s="4">
        <v>38.294888125</v>
      </c>
      <c r="CZ25" s="4">
        <v>37.724247875000003</v>
      </c>
      <c r="DA25" s="4">
        <v>32.505415282713095</v>
      </c>
      <c r="DB25" s="4">
        <v>1.4727816250000001</v>
      </c>
      <c r="DC25" s="4">
        <v>1747.7350000000001</v>
      </c>
      <c r="DE25" s="4">
        <v>369.4871769950833</v>
      </c>
      <c r="DF25" s="4">
        <v>14.70793875</v>
      </c>
      <c r="DH25" s="4">
        <v>327.74548745187849</v>
      </c>
      <c r="DI25" s="4">
        <v>11.514962000000001</v>
      </c>
      <c r="DK25" s="4">
        <v>749.97002999999995</v>
      </c>
      <c r="DL25" s="4">
        <v>65.985090999999997</v>
      </c>
      <c r="DM25" s="4">
        <v>926.7533085177522</v>
      </c>
      <c r="DN25" s="4">
        <v>68.772751499999998</v>
      </c>
      <c r="DO25" s="4">
        <v>361.15236274490593</v>
      </c>
      <c r="DP25" s="4">
        <v>28.092916500000001</v>
      </c>
      <c r="DQ25" s="4">
        <v>317.50454754333845</v>
      </c>
      <c r="DR25" s="4">
        <v>34.277379374999995</v>
      </c>
      <c r="DS25" s="4">
        <v>327.74548745187849</v>
      </c>
      <c r="DT25" s="4">
        <v>31.549371499999999</v>
      </c>
      <c r="DU25" s="4">
        <v>31.549371499999999</v>
      </c>
      <c r="DV25" s="4">
        <v>38.586619499999998</v>
      </c>
      <c r="DW25" s="4">
        <v>37.977936499999998</v>
      </c>
      <c r="DX25" s="4">
        <v>32.869599316495865</v>
      </c>
      <c r="DZ25" s="4">
        <v>234.05364563895102</v>
      </c>
      <c r="EA25" s="4">
        <v>31.804413250000003</v>
      </c>
      <c r="EB25" s="4">
        <v>31.804413250000003</v>
      </c>
      <c r="EC25" s="4">
        <v>38.775582499999999</v>
      </c>
      <c r="ED25" s="4">
        <v>38.659713750000002</v>
      </c>
      <c r="EE25" s="4">
        <v>32.668567609375003</v>
      </c>
      <c r="EF25" s="4">
        <v>13.85489125</v>
      </c>
      <c r="EG25" s="4">
        <v>11.545926250000001</v>
      </c>
      <c r="EH25" s="4">
        <v>47.237892000000002</v>
      </c>
      <c r="EI25" s="4">
        <v>44.347896249999998</v>
      </c>
      <c r="EJ25" s="4">
        <v>27.91400475</v>
      </c>
      <c r="EK25" s="4">
        <v>34.599134750000005</v>
      </c>
      <c r="EL25" s="4">
        <v>31.775918750000002</v>
      </c>
      <c r="EM25" s="4">
        <v>38.763134000000001</v>
      </c>
      <c r="EN25" s="4">
        <v>38.648995499999998</v>
      </c>
      <c r="EO25" s="4">
        <v>33.115750438203797</v>
      </c>
      <c r="EP25" s="4">
        <v>1.4780139999999999</v>
      </c>
      <c r="EQ25" s="4">
        <v>0</v>
      </c>
      <c r="ER25" s="4">
        <v>312.19196636027669</v>
      </c>
      <c r="ES25" s="4">
        <v>15.275595000000001</v>
      </c>
      <c r="ET25" s="4">
        <v>286.845462</v>
      </c>
      <c r="EU25" s="4">
        <v>12.132115000000001</v>
      </c>
      <c r="EV25" s="7">
        <v>532.64449893684082</v>
      </c>
      <c r="EW25" s="7">
        <v>67.311125625000003</v>
      </c>
      <c r="EX25" s="7">
        <v>532.64449893684082</v>
      </c>
      <c r="EY25" s="7">
        <v>64.201351375000002</v>
      </c>
      <c r="EZ25" s="7">
        <v>348.27708486378026</v>
      </c>
      <c r="FA25" s="7">
        <v>29.659284</v>
      </c>
      <c r="FB25" s="7">
        <v>241.69310244361304</v>
      </c>
      <c r="FC25" s="7">
        <v>34.787562000000001</v>
      </c>
      <c r="FD25" s="4">
        <v>234.05364563895102</v>
      </c>
      <c r="FE25" s="4">
        <v>31.775918750000002</v>
      </c>
      <c r="FF25" s="4">
        <v>31.775918750000002</v>
      </c>
      <c r="FG25" s="4">
        <v>38.763134000000001</v>
      </c>
      <c r="FH25" s="4">
        <v>38.648995499999998</v>
      </c>
      <c r="FI25" s="4">
        <v>33.115750438203797</v>
      </c>
      <c r="FK25" s="4">
        <v>327.74548745187849</v>
      </c>
      <c r="FL25" s="4">
        <v>32.421394062499999</v>
      </c>
      <c r="FM25" s="4">
        <v>327.74548745187849</v>
      </c>
      <c r="FN25" s="4">
        <v>32.869599316495865</v>
      </c>
      <c r="FP25" s="4">
        <v>259.10852189013229</v>
      </c>
      <c r="FQ25" s="4">
        <v>33.044691992187502</v>
      </c>
      <c r="FR25" s="4">
        <v>259.10852189013229</v>
      </c>
      <c r="FS25" s="4">
        <v>33.496331298152022</v>
      </c>
    </row>
    <row r="26" spans="1:175" x14ac:dyDescent="0.15">
      <c r="A26" s="235"/>
      <c r="B26" s="38">
        <v>185</v>
      </c>
      <c r="C26" s="129">
        <f>Anchor!L23</f>
        <v>483.22754200000003</v>
      </c>
      <c r="D26" s="129">
        <f>Anchor!M23</f>
        <v>33.077303999999998</v>
      </c>
      <c r="E26" s="129">
        <f>Anchor!N23</f>
        <v>39.763227999999998</v>
      </c>
      <c r="F26" s="129">
        <f>Anchor!O23</f>
        <v>39.001254000000003</v>
      </c>
      <c r="G26" s="130">
        <f>('Summary (Full)'!$B$34*D26+'Summary (Full)'!$B$35*E26+'Summary (Full)'!$B$36*F26)/'Summary (Full)'!$B$37</f>
        <v>33.865421124999997</v>
      </c>
      <c r="H26" s="129">
        <f>Anchor!P23</f>
        <v>15.794644</v>
      </c>
      <c r="I26" s="129">
        <f>Anchor!Q23</f>
        <v>12.705037000000001</v>
      </c>
      <c r="J26" s="129">
        <f>Anchor!R23</f>
        <v>51.713439999999999</v>
      </c>
      <c r="K26" s="129">
        <f>Anchor!S23</f>
        <v>49.307558999999998</v>
      </c>
      <c r="L26" s="129">
        <f>Anchor!T23</f>
        <v>29.357391</v>
      </c>
      <c r="M26" s="129">
        <f>Anchor!U23</f>
        <v>35.590257000000001</v>
      </c>
      <c r="N26" s="129">
        <f>Anchor!V23</f>
        <v>33.045641000000003</v>
      </c>
      <c r="O26" s="129">
        <f>Anchor!W23</f>
        <v>39.753545000000003</v>
      </c>
      <c r="P26" s="129">
        <f>Anchor!X23</f>
        <v>38.992691000000001</v>
      </c>
      <c r="Q26" s="131">
        <f>10*LOG10(1/(('Summary (Full)'!$B$41/10^(N26/10)+'Summary (Full)'!$B$42/10^(O26/10)+'Summary (Full)'!$B$43/10^(P26/10))/'Summary (Full)'!$B$44))</f>
        <v>34.326335451626953</v>
      </c>
      <c r="R26" s="129">
        <f>Anchor!Y23</f>
        <v>1.4739059999999999</v>
      </c>
      <c r="S26" s="129">
        <f>Anchor!Z23</f>
        <v>2083.66</v>
      </c>
      <c r="T26" s="132"/>
      <c r="U26" s="129">
        <f>Test!L23</f>
        <v>396.92123299999997</v>
      </c>
      <c r="V26" s="129">
        <f>Test!M23</f>
        <v>33.573846000000003</v>
      </c>
      <c r="W26" s="129">
        <f>Test!N23</f>
        <v>40.305221000000003</v>
      </c>
      <c r="X26" s="129">
        <f>Test!O23</f>
        <v>39.822536999999997</v>
      </c>
      <c r="Y26" s="129">
        <f>('Summary (Full)'!$B$34*V26+'Summary (Full)'!$B$35*W26+'Summary (Full)'!$B$36*X26)/'Summary (Full)'!$B$37</f>
        <v>34.385100125000001</v>
      </c>
      <c r="Z26" s="129">
        <f>Test!P23</f>
        <v>16.301849000000001</v>
      </c>
      <c r="AA26" s="129">
        <f>Test!Q23</f>
        <v>13.063133000000001</v>
      </c>
      <c r="AB26" s="129">
        <f>Test!R23</f>
        <v>56.712212000000001</v>
      </c>
      <c r="AC26" s="129">
        <f>Test!S23</f>
        <v>53.943173000000002</v>
      </c>
      <c r="AD26" s="129">
        <f>Test!T23</f>
        <v>29.992763</v>
      </c>
      <c r="AE26" s="129">
        <f>Test!U23</f>
        <v>36.209707000000002</v>
      </c>
      <c r="AF26" s="129">
        <f>Test!V23</f>
        <v>33.549146</v>
      </c>
      <c r="AG26" s="129">
        <f>Test!W23</f>
        <v>40.293595000000003</v>
      </c>
      <c r="AH26" s="129">
        <f>Test!X23</f>
        <v>39.807597000000001</v>
      </c>
      <c r="AI26" s="129">
        <f>10*LOG10(1/(('Summary (Full)'!$B$41/10^(AF26/10)+'Summary (Full)'!$B$42/10^(AG26/10)+'Summary (Full)'!$B$43/10^(AH26/10))/'Summary (Full)'!$B$44))</f>
        <v>34.848722123354726</v>
      </c>
      <c r="AJ26" s="129">
        <f>Test!Y23</f>
        <v>1.5816429999999999</v>
      </c>
      <c r="AK26" s="129">
        <f>Test!Z23</f>
        <v>0</v>
      </c>
      <c r="AL26" s="129">
        <f t="shared" si="2"/>
        <v>1.0730962490145233</v>
      </c>
      <c r="AM26" s="129">
        <f t="shared" si="3"/>
        <v>0</v>
      </c>
      <c r="AO26" s="179"/>
      <c r="AP26" s="165"/>
      <c r="AQ26" s="164"/>
      <c r="AR26" s="164"/>
      <c r="AS26" s="164"/>
      <c r="AT26" s="165"/>
      <c r="AU26" s="164"/>
      <c r="AV26" s="165"/>
      <c r="AW26" s="164"/>
      <c r="AX26" s="165"/>
      <c r="AY26" s="170"/>
      <c r="AZ26" s="165"/>
      <c r="BA26" s="170"/>
      <c r="CL26" s="4">
        <v>327.74548745187849</v>
      </c>
      <c r="CM26" s="4">
        <v>31.582969499999997</v>
      </c>
      <c r="CN26" s="4">
        <v>31.582969499999997</v>
      </c>
      <c r="CO26" s="4">
        <v>38.594966999999997</v>
      </c>
      <c r="CP26" s="4">
        <v>37.985765000000001</v>
      </c>
      <c r="CQ26" s="4">
        <v>32.421394062499999</v>
      </c>
      <c r="CR26" s="4">
        <v>14.003536</v>
      </c>
      <c r="CS26" s="4">
        <v>11.514962000000001</v>
      </c>
      <c r="CT26" s="4">
        <v>41.270703999999995</v>
      </c>
      <c r="CU26" s="4">
        <v>39.1813565</v>
      </c>
      <c r="CV26" s="4">
        <v>27.671424999999999</v>
      </c>
      <c r="CW26" s="4">
        <v>34.329303500000002</v>
      </c>
      <c r="CX26" s="4">
        <v>31.549371499999999</v>
      </c>
      <c r="CY26" s="4">
        <v>38.586619499999998</v>
      </c>
      <c r="CZ26" s="4">
        <v>37.977936499999998</v>
      </c>
      <c r="DA26" s="4">
        <v>32.869599316495865</v>
      </c>
      <c r="DB26" s="4">
        <v>1.4730064999999999</v>
      </c>
      <c r="DC26" s="4">
        <v>1814.92</v>
      </c>
      <c r="DE26" s="4">
        <v>403.96520734937906</v>
      </c>
      <c r="DF26" s="4">
        <v>15.109636374999999</v>
      </c>
      <c r="DH26" s="4">
        <v>361.15236274490593</v>
      </c>
      <c r="DI26" s="4">
        <v>11.812480750000001</v>
      </c>
      <c r="DK26" s="4">
        <v>926.7533085177522</v>
      </c>
      <c r="DL26" s="4">
        <v>71.33787925</v>
      </c>
      <c r="DM26" s="4">
        <v>1016.819488</v>
      </c>
      <c r="DN26" s="4">
        <v>71.297017999999994</v>
      </c>
      <c r="DO26" s="4">
        <v>423.93329273816141</v>
      </c>
      <c r="DP26" s="4">
        <v>28.836342500000001</v>
      </c>
      <c r="DQ26" s="4">
        <v>349.706908</v>
      </c>
      <c r="DR26" s="4">
        <v>34.582076999999998</v>
      </c>
      <c r="DS26" s="4">
        <v>350.52209299999998</v>
      </c>
      <c r="DT26" s="4">
        <v>31.819634000000001</v>
      </c>
      <c r="DU26" s="4">
        <v>31.819634000000001</v>
      </c>
      <c r="DV26" s="4">
        <v>38.596972000000001</v>
      </c>
      <c r="DW26" s="4">
        <v>37.961893000000003</v>
      </c>
      <c r="DX26" s="4">
        <v>33.114505832175709</v>
      </c>
      <c r="DZ26" s="4">
        <v>259.10852189013229</v>
      </c>
      <c r="EA26" s="4">
        <v>32.195773125000002</v>
      </c>
      <c r="EB26" s="4">
        <v>32.195773125000002</v>
      </c>
      <c r="EC26" s="4">
        <v>39.052763249999998</v>
      </c>
      <c r="ED26" s="4">
        <v>38.921484874999997</v>
      </c>
      <c r="EE26" s="4">
        <v>33.044691992187502</v>
      </c>
      <c r="EF26" s="4">
        <v>14.279825625000001</v>
      </c>
      <c r="EG26" s="4">
        <v>11.839020625</v>
      </c>
      <c r="EH26" s="4">
        <v>49.743757500000001</v>
      </c>
      <c r="EI26" s="4">
        <v>46.782910625</v>
      </c>
      <c r="EJ26" s="4">
        <v>28.338458375000002</v>
      </c>
      <c r="EK26" s="4">
        <v>34.898734375000004</v>
      </c>
      <c r="EL26" s="4">
        <v>32.167176875000003</v>
      </c>
      <c r="EM26" s="4">
        <v>39.040199000000001</v>
      </c>
      <c r="EN26" s="4">
        <v>38.910850749999994</v>
      </c>
      <c r="EO26" s="4">
        <v>33.496331298152022</v>
      </c>
      <c r="EP26" s="4">
        <v>1.4897825</v>
      </c>
      <c r="EQ26" s="4">
        <v>0</v>
      </c>
      <c r="ER26" s="4">
        <v>343.13605472980743</v>
      </c>
      <c r="ES26" s="4">
        <v>15.718293000000001</v>
      </c>
      <c r="ET26" s="4">
        <v>316.0723039302311</v>
      </c>
      <c r="EU26" s="4">
        <v>12.432531875</v>
      </c>
      <c r="EV26" s="7">
        <v>585.51787579854454</v>
      </c>
      <c r="EW26" s="7">
        <v>69.447247500000003</v>
      </c>
      <c r="EX26" s="7">
        <v>585.51787579854454</v>
      </c>
      <c r="EY26" s="7">
        <v>66.3635795</v>
      </c>
      <c r="EZ26" s="7">
        <v>383.76322864399924</v>
      </c>
      <c r="FA26" s="7">
        <v>30.107469999999999</v>
      </c>
      <c r="FB26" s="7">
        <v>266.90227249831293</v>
      </c>
      <c r="FC26" s="7">
        <v>35.071990999999997</v>
      </c>
      <c r="FD26" s="4">
        <v>259.10852189013229</v>
      </c>
      <c r="FE26" s="4">
        <v>32.167176875000003</v>
      </c>
      <c r="FF26" s="4">
        <v>32.167176875000003</v>
      </c>
      <c r="FG26" s="4">
        <v>39.040199000000001</v>
      </c>
      <c r="FH26" s="4">
        <v>38.910850749999994</v>
      </c>
      <c r="FI26" s="4">
        <v>33.496331298152022</v>
      </c>
      <c r="FK26" s="4">
        <v>361.15236274490593</v>
      </c>
      <c r="FL26" s="4">
        <v>32.782400828124999</v>
      </c>
      <c r="FM26" s="4">
        <v>361.15236274490593</v>
      </c>
      <c r="FN26" s="4">
        <v>33.233783350278642</v>
      </c>
      <c r="FP26" s="4">
        <v>286.845462</v>
      </c>
      <c r="FQ26" s="4">
        <v>33.420816375000001</v>
      </c>
      <c r="FR26" s="4">
        <v>286.845462</v>
      </c>
      <c r="FS26" s="4">
        <v>33.876912158100239</v>
      </c>
    </row>
    <row r="27" spans="1:175" ht="13" customHeight="1" x14ac:dyDescent="0.15">
      <c r="A27" s="235"/>
      <c r="B27" s="38">
        <v>210</v>
      </c>
      <c r="C27" s="129">
        <f>Anchor!L24</f>
        <v>222.29094000000001</v>
      </c>
      <c r="D27" s="129">
        <f>Anchor!M24</f>
        <v>30.088635</v>
      </c>
      <c r="E27" s="129">
        <f>Anchor!N24</f>
        <v>37.426706000000003</v>
      </c>
      <c r="F27" s="129">
        <f>Anchor!O24</f>
        <v>36.970275999999998</v>
      </c>
      <c r="G27" s="130">
        <f>('Summary (Full)'!$B$34*D27+'Summary (Full)'!$B$35*E27+'Summary (Full)'!$B$36*F27)/'Summary (Full)'!$B$37</f>
        <v>30.977367000000001</v>
      </c>
      <c r="H27" s="129">
        <f>Anchor!P24</f>
        <v>12.212427999999999</v>
      </c>
      <c r="I27" s="129">
        <f>Anchor!Q24</f>
        <v>10.324887</v>
      </c>
      <c r="J27" s="129">
        <f>Anchor!R24</f>
        <v>30.827967999999998</v>
      </c>
      <c r="K27" s="129">
        <f>Anchor!S24</f>
        <v>29.055154000000002</v>
      </c>
      <c r="L27" s="129">
        <f>Anchor!T24</f>
        <v>25.985458999999999</v>
      </c>
      <c r="M27" s="129">
        <f>Anchor!U24</f>
        <v>33.068350000000002</v>
      </c>
      <c r="N27" s="129">
        <f>Anchor!V24</f>
        <v>30.053101999999999</v>
      </c>
      <c r="O27" s="129">
        <f>Anchor!W24</f>
        <v>37.419694</v>
      </c>
      <c r="P27" s="129">
        <f>Anchor!X24</f>
        <v>36.963182000000003</v>
      </c>
      <c r="Q27" s="131">
        <f>10*LOG10(1/(('Summary (Full)'!$B$41/10^(N27/10)+'Summary (Full)'!$B$42/10^(O27/10)+'Summary (Full)'!$B$43/10^(P27/10))/'Summary (Full)'!$B$44))</f>
        <v>31.412863181364784</v>
      </c>
      <c r="R27" s="129">
        <f>Anchor!Y24</f>
        <v>1.4721070000000001</v>
      </c>
      <c r="S27" s="129">
        <f>Anchor!Z24</f>
        <v>1546.18</v>
      </c>
      <c r="T27" s="132"/>
      <c r="U27" s="129">
        <f>Test!L24</f>
        <v>179.47345000000001</v>
      </c>
      <c r="V27" s="129">
        <f>Test!M24</f>
        <v>30.770883999999999</v>
      </c>
      <c r="W27" s="129">
        <f>Test!N24</f>
        <v>38.198532999999998</v>
      </c>
      <c r="X27" s="129">
        <f>Test!O24</f>
        <v>37.894055000000002</v>
      </c>
      <c r="Y27" s="129">
        <f>('Summary (Full)'!$B$34*V27+'Summary (Full)'!$B$35*W27+'Summary (Full)'!$B$36*X27)/'Summary (Full)'!$B$37</f>
        <v>31.680310249999998</v>
      </c>
      <c r="Z27" s="129">
        <f>Test!P24</f>
        <v>12.819266000000001</v>
      </c>
      <c r="AA27" s="129">
        <f>Test!Q24</f>
        <v>10.790321</v>
      </c>
      <c r="AB27" s="129">
        <f>Test!R24</f>
        <v>38.547969999999999</v>
      </c>
      <c r="AC27" s="129">
        <f>Test!S24</f>
        <v>36.093623999999998</v>
      </c>
      <c r="AD27" s="129">
        <f>Test!T24</f>
        <v>26.763905999999999</v>
      </c>
      <c r="AE27" s="129">
        <f>Test!U24</f>
        <v>33.934275</v>
      </c>
      <c r="AF27" s="129">
        <f>Test!V24</f>
        <v>30.743600000000001</v>
      </c>
      <c r="AG27" s="129">
        <f>Test!W24</f>
        <v>38.188046999999997</v>
      </c>
      <c r="AH27" s="129">
        <f>Test!X24</f>
        <v>37.881160999999999</v>
      </c>
      <c r="AI27" s="129">
        <f>10*LOG10(1/(('Summary (Full)'!$B$41/10^(AF27/10)+'Summary (Full)'!$B$42/10^(AG27/10)+'Summary (Full)'!$B$43/10^(AH27/10))/'Summary (Full)'!$B$44))</f>
        <v>32.116898046753739</v>
      </c>
      <c r="AJ27" s="129">
        <f>Test!Y24</f>
        <v>1.5657650000000001</v>
      </c>
      <c r="AK27" s="129">
        <f>Test!Z24</f>
        <v>0</v>
      </c>
      <c r="AL27" s="129">
        <f t="shared" si="2"/>
        <v>1.0636217340179757</v>
      </c>
      <c r="AM27" s="129">
        <f t="shared" si="3"/>
        <v>0</v>
      </c>
      <c r="AO27" s="242" t="s">
        <v>15</v>
      </c>
      <c r="AP27" s="166">
        <f t="array" ref="AP27">bdRateExtend($C25:$C28,D25:D28,$U25:$U28,V25:V28)</f>
        <v>-0.30980591550067149</v>
      </c>
      <c r="AQ27" s="164"/>
      <c r="AR27" s="164"/>
      <c r="AS27" s="164"/>
      <c r="AT27" s="166">
        <f t="array" ref="AT27">bdRateExtend($C25:$C28,H25:H28,$U25:$U28,Z25:Z28)</f>
        <v>-0.2797423145550535</v>
      </c>
      <c r="AU27" s="164"/>
      <c r="AV27" s="166">
        <f t="array" ref="AV27">bdRateExtend($C25:$C28,I25:I28,$U25:$U28,AA25:AA28)</f>
        <v>-0.29283558030767809</v>
      </c>
      <c r="AW27" s="164"/>
      <c r="AX27" s="166">
        <f t="array" ref="AX27">bdRateExtend($C25:$C28,J25:J28,$U25:$U28,AB25:AB28,"None", FALSE,1)</f>
        <v>-0.36999975037564692</v>
      </c>
      <c r="AY27" s="170"/>
      <c r="AZ27" s="244">
        <f t="array" ref="AZ27">testVMAFRange($C25:$C28,J25:J28,$U25:$U28,AB25:AB28)</f>
        <v>0</v>
      </c>
      <c r="BA27" s="170"/>
      <c r="CL27" s="4">
        <v>350.52209299999998</v>
      </c>
      <c r="CM27" s="4">
        <v>31.855661999999999</v>
      </c>
      <c r="CN27" s="4">
        <v>31.855661999999999</v>
      </c>
      <c r="CO27" s="4">
        <v>38.604961000000003</v>
      </c>
      <c r="CP27" s="4">
        <v>37.969085</v>
      </c>
      <c r="CQ27" s="4">
        <v>32.659582125</v>
      </c>
      <c r="CR27" s="4">
        <v>14.073817</v>
      </c>
      <c r="CS27" s="4">
        <v>11.622982</v>
      </c>
      <c r="CT27" s="4">
        <v>44.958990999999997</v>
      </c>
      <c r="CU27" s="4">
        <v>42.681269</v>
      </c>
      <c r="CV27" s="4">
        <v>27.903737</v>
      </c>
      <c r="CW27" s="4">
        <v>34.473590999999999</v>
      </c>
      <c r="CX27" s="4">
        <v>31.819634000000001</v>
      </c>
      <c r="CY27" s="4">
        <v>38.596972000000001</v>
      </c>
      <c r="CZ27" s="4">
        <v>37.961893000000003</v>
      </c>
      <c r="DA27" s="4">
        <v>33.114505832175709</v>
      </c>
      <c r="DB27" s="4">
        <v>1.4761059999999999</v>
      </c>
      <c r="DC27" s="4">
        <v>4169.3100000000004</v>
      </c>
      <c r="DE27" s="4">
        <v>458.03071255492955</v>
      </c>
      <c r="DF27" s="4">
        <v>15.71274375</v>
      </c>
      <c r="DH27" s="4">
        <v>397.9643781834792</v>
      </c>
      <c r="DI27" s="4">
        <v>12.109999500000001</v>
      </c>
      <c r="DK27" s="4">
        <v>1016.819488</v>
      </c>
      <c r="DL27" s="4">
        <v>73.885350000000003</v>
      </c>
      <c r="DM27" s="4">
        <v>1110.4578549490138</v>
      </c>
      <c r="DN27" s="4">
        <v>73.052784124999988</v>
      </c>
      <c r="DO27" s="4">
        <v>466.21751842786108</v>
      </c>
      <c r="DP27" s="4">
        <v>29.302645250000001</v>
      </c>
      <c r="DQ27" s="4">
        <v>382.62000600441417</v>
      </c>
      <c r="DR27" s="4">
        <v>34.842570500000001</v>
      </c>
      <c r="DS27" s="4">
        <v>385.48409184162472</v>
      </c>
      <c r="DT27" s="4">
        <v>32.211101624999998</v>
      </c>
      <c r="DU27" s="4">
        <v>32.211101624999998</v>
      </c>
      <c r="DV27" s="4">
        <v>38.889280749999998</v>
      </c>
      <c r="DW27" s="4">
        <v>38.227922625000005</v>
      </c>
      <c r="DX27" s="4">
        <v>33.493288476742762</v>
      </c>
      <c r="DZ27" s="4">
        <v>286.845462</v>
      </c>
      <c r="EA27" s="4">
        <v>32.587133000000001</v>
      </c>
      <c r="EB27" s="4">
        <v>32.587133000000001</v>
      </c>
      <c r="EC27" s="4">
        <v>39.329943999999998</v>
      </c>
      <c r="ED27" s="4">
        <v>39.183256</v>
      </c>
      <c r="EE27" s="4">
        <v>33.420816375000001</v>
      </c>
      <c r="EF27" s="4">
        <v>14.70476</v>
      </c>
      <c r="EG27" s="4">
        <v>12.132115000000001</v>
      </c>
      <c r="EH27" s="4">
        <v>52.249623</v>
      </c>
      <c r="EI27" s="4">
        <v>49.217925000000001</v>
      </c>
      <c r="EJ27" s="4">
        <v>28.762912</v>
      </c>
      <c r="EK27" s="4">
        <v>35.198334000000003</v>
      </c>
      <c r="EL27" s="4">
        <v>32.558435000000003</v>
      </c>
      <c r="EM27" s="4">
        <v>39.317264000000002</v>
      </c>
      <c r="EN27" s="4">
        <v>39.172705999999998</v>
      </c>
      <c r="EO27" s="4">
        <v>33.876912158100239</v>
      </c>
      <c r="EP27" s="4">
        <v>1.5015510000000001</v>
      </c>
      <c r="EQ27" s="4">
        <v>0</v>
      </c>
      <c r="ER27" s="4">
        <v>377.14728353919241</v>
      </c>
      <c r="ES27" s="4">
        <v>16.160990999999999</v>
      </c>
      <c r="ET27" s="4">
        <v>348.27708486378026</v>
      </c>
      <c r="EU27" s="4">
        <v>12.73294875</v>
      </c>
      <c r="EV27" s="7">
        <v>643.63977017303534</v>
      </c>
      <c r="EW27" s="7">
        <v>71.583369375000004</v>
      </c>
      <c r="EX27" s="7">
        <v>643.63977017303534</v>
      </c>
      <c r="EY27" s="7">
        <v>68.525807624999999</v>
      </c>
      <c r="EZ27" s="7">
        <v>422.86507513656591</v>
      </c>
      <c r="FA27" s="7">
        <v>30.555655999999999</v>
      </c>
      <c r="FB27" s="7">
        <v>294.74081942981121</v>
      </c>
      <c r="FC27" s="7">
        <v>35.35642</v>
      </c>
      <c r="FD27" s="4">
        <v>286.845462</v>
      </c>
      <c r="FE27" s="4">
        <v>32.558435000000003</v>
      </c>
      <c r="FF27" s="4">
        <v>32.558435000000003</v>
      </c>
      <c r="FG27" s="4">
        <v>39.317264000000002</v>
      </c>
      <c r="FH27" s="4">
        <v>39.172705999999998</v>
      </c>
      <c r="FI27" s="4">
        <v>33.876912158100239</v>
      </c>
      <c r="FK27" s="4">
        <v>385.48409184162472</v>
      </c>
      <c r="FL27" s="4">
        <v>33.0366701875</v>
      </c>
      <c r="FM27" s="4">
        <v>385.48409184162472</v>
      </c>
      <c r="FN27" s="4">
        <v>33.493288476742762</v>
      </c>
      <c r="FP27" s="4">
        <v>316.0723039302311</v>
      </c>
      <c r="FQ27" s="4">
        <v>33.776302156250004</v>
      </c>
      <c r="FR27" s="4">
        <v>316.0723039302311</v>
      </c>
      <c r="FS27" s="4">
        <v>34.234508923022382</v>
      </c>
    </row>
    <row r="28" spans="1:175" ht="14" customHeight="1" thickBot="1" x14ac:dyDescent="0.2">
      <c r="A28" s="236"/>
      <c r="B28" s="38">
        <v>235</v>
      </c>
      <c r="C28" s="129">
        <f>Anchor!L25</f>
        <v>99.009912999999997</v>
      </c>
      <c r="D28" s="129">
        <f>Anchor!M25</f>
        <v>27.038384000000001</v>
      </c>
      <c r="E28" s="129">
        <f>Anchor!N25</f>
        <v>35.591653999999998</v>
      </c>
      <c r="F28" s="129">
        <f>Anchor!O25</f>
        <v>35.425584000000001</v>
      </c>
      <c r="G28" s="130">
        <f>('Summary (Full)'!$B$34*D28+'Summary (Full)'!$B$35*E28+'Summary (Full)'!$B$36*F28)/'Summary (Full)'!$B$37</f>
        <v>28.097163375000001</v>
      </c>
      <c r="H28" s="129">
        <f>Anchor!P25</f>
        <v>9.1310479999999998</v>
      </c>
      <c r="I28" s="129">
        <f>Anchor!Q25</f>
        <v>8.1699719999999996</v>
      </c>
      <c r="J28" s="129">
        <f>Anchor!R25</f>
        <v>10.881299</v>
      </c>
      <c r="K28" s="129">
        <f>Anchor!S25</f>
        <v>9.8199850000000009</v>
      </c>
      <c r="L28" s="129">
        <f>Anchor!T25</f>
        <v>22.898741999999999</v>
      </c>
      <c r="M28" s="129">
        <f>Anchor!U25</f>
        <v>30.680942999999999</v>
      </c>
      <c r="N28" s="129">
        <f>Anchor!V25</f>
        <v>27.005693000000001</v>
      </c>
      <c r="O28" s="129">
        <f>Anchor!W25</f>
        <v>35.586053</v>
      </c>
      <c r="P28" s="129">
        <f>Anchor!X25</f>
        <v>35.418300000000002</v>
      </c>
      <c r="Q28" s="131">
        <f>10*LOG10(1/(('Summary (Full)'!$B$41/10^(N28/10)+'Summary (Full)'!$B$42/10^(O28/10)+'Summary (Full)'!$B$43/10^(P28/10))/'Summary (Full)'!$B$44))</f>
        <v>28.469938635769513</v>
      </c>
      <c r="R28" s="129">
        <f>Anchor!Y25</f>
        <v>1.24559</v>
      </c>
      <c r="S28" s="129">
        <f>Anchor!Z25</f>
        <v>958.49</v>
      </c>
      <c r="T28" s="132"/>
      <c r="U28" s="129">
        <f>Test!L25</f>
        <v>78.202413000000007</v>
      </c>
      <c r="V28" s="129">
        <f>Test!M25</f>
        <v>27.815311000000001</v>
      </c>
      <c r="W28" s="129">
        <f>Test!N25</f>
        <v>36.342517000000001</v>
      </c>
      <c r="X28" s="129">
        <f>Test!O25</f>
        <v>36.198990999999999</v>
      </c>
      <c r="Y28" s="129">
        <f>('Summary (Full)'!$B$34*V28+'Summary (Full)'!$B$35*W28+'Summary (Full)'!$B$36*X28)/'Summary (Full)'!$B$37</f>
        <v>28.872241374999998</v>
      </c>
      <c r="Z28" s="129">
        <f>Test!P25</f>
        <v>9.716621</v>
      </c>
      <c r="AA28" s="129">
        <f>Test!Q25</f>
        <v>8.6723879999999998</v>
      </c>
      <c r="AB28" s="129">
        <f>Test!R25</f>
        <v>20.102944999999998</v>
      </c>
      <c r="AC28" s="129">
        <f>Test!S25</f>
        <v>18.262920999999999</v>
      </c>
      <c r="AD28" s="129">
        <f>Test!T25</f>
        <v>23.717217999999999</v>
      </c>
      <c r="AE28" s="129">
        <f>Test!U25</f>
        <v>31.565515000000001</v>
      </c>
      <c r="AF28" s="129">
        <f>Test!V25</f>
        <v>27.787769999999998</v>
      </c>
      <c r="AG28" s="129">
        <f>Test!W25</f>
        <v>36.336246000000003</v>
      </c>
      <c r="AH28" s="129">
        <f>Test!X25</f>
        <v>36.194051999999999</v>
      </c>
      <c r="AI28" s="129">
        <f>10*LOG10(1/(('Summary (Full)'!$B$41/10^(AF28/10)+'Summary (Full)'!$B$42/10^(AG28/10)+'Summary (Full)'!$B$43/10^(AH28/10))/'Summary (Full)'!$B$44))</f>
        <v>29.250766701924228</v>
      </c>
      <c r="AJ28" s="129">
        <f>Test!Y25</f>
        <v>1.40981</v>
      </c>
      <c r="AK28" s="129">
        <f>Test!Z25</f>
        <v>0</v>
      </c>
      <c r="AL28" s="129">
        <f t="shared" si="2"/>
        <v>1.1318411355261362</v>
      </c>
      <c r="AM28" s="129">
        <f t="shared" si="3"/>
        <v>0</v>
      </c>
      <c r="AO28" s="179"/>
      <c r="AP28" s="165"/>
      <c r="AQ28" s="165"/>
      <c r="AR28" s="165"/>
      <c r="AS28" s="165"/>
      <c r="AT28" s="165"/>
      <c r="AU28" s="165"/>
      <c r="AV28" s="165"/>
      <c r="AW28" s="165"/>
      <c r="AX28" s="165"/>
      <c r="AY28" s="171"/>
      <c r="AZ28" s="165"/>
      <c r="BA28" s="171"/>
      <c r="CL28" s="4">
        <v>385.48409184162472</v>
      </c>
      <c r="CM28" s="4">
        <v>32.246667375000001</v>
      </c>
      <c r="CN28" s="4">
        <v>32.246667375000001</v>
      </c>
      <c r="CO28" s="4">
        <v>38.897755625000002</v>
      </c>
      <c r="CP28" s="4">
        <v>38.235624125000001</v>
      </c>
      <c r="CQ28" s="4">
        <v>33.0366701875</v>
      </c>
      <c r="CR28" s="4">
        <v>14.5406735</v>
      </c>
      <c r="CS28" s="4">
        <v>11.937505</v>
      </c>
      <c r="CT28" s="4">
        <v>47.587253499999996</v>
      </c>
      <c r="CU28" s="4">
        <v>45.274193499999996</v>
      </c>
      <c r="CV28" s="4">
        <v>28.37003975</v>
      </c>
      <c r="CW28" s="4">
        <v>34.779524625000001</v>
      </c>
      <c r="CX28" s="4">
        <v>32.211101624999998</v>
      </c>
      <c r="CY28" s="4">
        <v>38.889280749999998</v>
      </c>
      <c r="CZ28" s="4">
        <v>38.227922625000005</v>
      </c>
      <c r="DA28" s="4">
        <v>33.493288476742762</v>
      </c>
      <c r="DB28" s="4">
        <v>1.47886575</v>
      </c>
      <c r="DC28" s="4">
        <v>4353.7900000000009</v>
      </c>
      <c r="DE28" s="4">
        <v>501.13883935050296</v>
      </c>
      <c r="DF28" s="4">
        <v>16.161019</v>
      </c>
      <c r="DH28" s="4">
        <v>438.52861739362118</v>
      </c>
      <c r="DI28" s="4">
        <v>12.407518250000001</v>
      </c>
      <c r="DK28" s="4">
        <v>1110.4578549490138</v>
      </c>
      <c r="DL28" s="4">
        <v>75.640697750000001</v>
      </c>
      <c r="DM28" s="4">
        <v>1212.7193294095921</v>
      </c>
      <c r="DN28" s="4">
        <v>74.808550249999996</v>
      </c>
      <c r="DO28" s="4">
        <v>512.71928440704539</v>
      </c>
      <c r="DP28" s="4">
        <v>29.768948000000002</v>
      </c>
      <c r="DQ28" s="4">
        <v>438.52861739362118</v>
      </c>
      <c r="DR28" s="4">
        <v>35.275018625000001</v>
      </c>
      <c r="DS28" s="4">
        <v>423.93329273816141</v>
      </c>
      <c r="DT28" s="4">
        <v>32.602569250000002</v>
      </c>
      <c r="DU28" s="4">
        <v>32.602569250000002</v>
      </c>
      <c r="DV28" s="4">
        <v>39.181589500000001</v>
      </c>
      <c r="DW28" s="4">
        <v>38.493952250000007</v>
      </c>
      <c r="DX28" s="4">
        <v>33.872071121309816</v>
      </c>
      <c r="DZ28" s="4">
        <v>316.0723039302311</v>
      </c>
      <c r="EA28" s="4">
        <v>32.954261000000002</v>
      </c>
      <c r="EB28" s="4">
        <v>32.954261000000002</v>
      </c>
      <c r="EC28" s="4">
        <v>39.617369624999995</v>
      </c>
      <c r="ED28" s="4">
        <v>39.443810874999997</v>
      </c>
      <c r="EE28" s="4">
        <v>33.776302156250004</v>
      </c>
      <c r="EF28" s="4">
        <v>15.162539625000001</v>
      </c>
      <c r="EG28" s="4">
        <v>12.432531875</v>
      </c>
      <c r="EH28" s="4">
        <v>54.525445625000003</v>
      </c>
      <c r="EI28" s="4">
        <v>51.502912250000001</v>
      </c>
      <c r="EJ28" s="4">
        <v>29.211098</v>
      </c>
      <c r="EK28" s="4">
        <v>35.490597750000006</v>
      </c>
      <c r="EL28" s="4">
        <v>32.925907125000002</v>
      </c>
      <c r="EM28" s="4">
        <v>39.604541250000004</v>
      </c>
      <c r="EN28" s="4">
        <v>39.432727874999998</v>
      </c>
      <c r="EO28" s="4">
        <v>34.234508923022382</v>
      </c>
      <c r="EP28" s="4">
        <v>1.5009662500000001</v>
      </c>
      <c r="EQ28" s="4">
        <v>0</v>
      </c>
      <c r="ER28" s="4">
        <v>414.52966402203037</v>
      </c>
      <c r="ES28" s="4">
        <v>16.603688999999999</v>
      </c>
      <c r="ET28" s="4">
        <v>383.76322864399924</v>
      </c>
      <c r="EU28" s="4">
        <v>13.033365625</v>
      </c>
      <c r="EV28" s="7">
        <v>707.53118029642212</v>
      </c>
      <c r="EW28" s="7">
        <v>73.719491250000004</v>
      </c>
      <c r="EX28" s="7">
        <v>707.53118029642212</v>
      </c>
      <c r="EY28" s="7">
        <v>70.688035749999997</v>
      </c>
      <c r="EZ28" s="7">
        <v>465.95103028000705</v>
      </c>
      <c r="FA28" s="7">
        <v>31.003841999999999</v>
      </c>
      <c r="FB28" s="7">
        <v>325.4829935504041</v>
      </c>
      <c r="FC28" s="7">
        <v>35.640849000000003</v>
      </c>
      <c r="FD28" s="4">
        <v>316.0723039302311</v>
      </c>
      <c r="FE28" s="4">
        <v>32.925907125000002</v>
      </c>
      <c r="FF28" s="4">
        <v>32.925907125000002</v>
      </c>
      <c r="FG28" s="4">
        <v>39.604541250000004</v>
      </c>
      <c r="FH28" s="4">
        <v>39.432727874999998</v>
      </c>
      <c r="FI28" s="4">
        <v>34.234508923022382</v>
      </c>
      <c r="FK28" s="4">
        <v>423.93329273816141</v>
      </c>
      <c r="FL28" s="4">
        <v>33.413758250000001</v>
      </c>
      <c r="FM28" s="4">
        <v>423.93329273816141</v>
      </c>
      <c r="FN28" s="4">
        <v>33.872071121309816</v>
      </c>
      <c r="FP28" s="4">
        <v>348.27708486378026</v>
      </c>
      <c r="FQ28" s="4">
        <v>34.1317879375</v>
      </c>
      <c r="FR28" s="4">
        <v>348.27708486378026</v>
      </c>
      <c r="FS28" s="4">
        <v>34.592105687944525</v>
      </c>
    </row>
    <row r="29" spans="1:175" ht="13" customHeight="1" x14ac:dyDescent="0.15">
      <c r="A29" s="234" t="s">
        <v>85</v>
      </c>
      <c r="B29" s="38">
        <v>110</v>
      </c>
      <c r="C29" s="129">
        <f>Anchor!L26</f>
        <v>2834.500884</v>
      </c>
      <c r="D29" s="129">
        <f>Anchor!M26</f>
        <v>36.142913999999998</v>
      </c>
      <c r="E29" s="129">
        <f>Anchor!N26</f>
        <v>43.292982000000002</v>
      </c>
      <c r="F29" s="129">
        <f>Anchor!O26</f>
        <v>42.383290000000002</v>
      </c>
      <c r="G29" s="130">
        <f>('Summary (Full)'!$B$34*D29+'Summary (Full)'!$B$35*E29+'Summary (Full)'!$B$36*F29)/'Summary (Full)'!$B$37</f>
        <v>36.979816749999998</v>
      </c>
      <c r="H29" s="129">
        <f>Anchor!P26</f>
        <v>24.397704000000001</v>
      </c>
      <c r="I29" s="129">
        <f>Anchor!Q26</f>
        <v>16.332414</v>
      </c>
      <c r="J29" s="129">
        <f>Anchor!R26</f>
        <v>78.224833000000004</v>
      </c>
      <c r="K29" s="129">
        <f>Anchor!S26</f>
        <v>75.506817999999996</v>
      </c>
      <c r="L29" s="129">
        <f>Anchor!T26</f>
        <v>33.605789999999999</v>
      </c>
      <c r="M29" s="129">
        <f>Anchor!U26</f>
        <v>39.099457999999998</v>
      </c>
      <c r="N29" s="129">
        <f>Anchor!V26</f>
        <v>36.138083999999999</v>
      </c>
      <c r="O29" s="129">
        <f>Anchor!W26</f>
        <v>43.287404000000002</v>
      </c>
      <c r="P29" s="129">
        <f>Anchor!X26</f>
        <v>42.373237000000003</v>
      </c>
      <c r="Q29" s="131">
        <f>10*LOG10(1/(('Summary (Full)'!$B$41/10^(N29/10)+'Summary (Full)'!$B$42/10^(O29/10)+'Summary (Full)'!$B$43/10^(P29/10))/'Summary (Full)'!$B$44))</f>
        <v>37.454841566876162</v>
      </c>
      <c r="R29" s="129">
        <f>Anchor!Y26</f>
        <v>1.458915</v>
      </c>
      <c r="S29" s="129">
        <f>Anchor!Z26</f>
        <v>2419.4299999999998</v>
      </c>
      <c r="T29" s="132"/>
      <c r="U29" s="129">
        <f>Test!L26</f>
        <v>2536.604319</v>
      </c>
      <c r="V29" s="129">
        <f>Test!M26</f>
        <v>36.255299999999998</v>
      </c>
      <c r="W29" s="129">
        <f>Test!N26</f>
        <v>43.366743</v>
      </c>
      <c r="X29" s="129">
        <f>Test!O26</f>
        <v>42.494984000000002</v>
      </c>
      <c r="Y29" s="129">
        <f>('Summary (Full)'!$B$34*V29+'Summary (Full)'!$B$35*W29+'Summary (Full)'!$B$36*X29)/'Summary (Full)'!$B$37</f>
        <v>37.0897454375</v>
      </c>
      <c r="Z29" s="129">
        <f>Test!P26</f>
        <v>24.735589999999998</v>
      </c>
      <c r="AA29" s="129">
        <f>Test!Q26</f>
        <v>16.445354999999999</v>
      </c>
      <c r="AB29" s="129">
        <f>Test!R26</f>
        <v>79.342215999999993</v>
      </c>
      <c r="AC29" s="129">
        <f>Test!S26</f>
        <v>76.597205000000002</v>
      </c>
      <c r="AD29" s="129">
        <f>Test!T26</f>
        <v>33.790140000000001</v>
      </c>
      <c r="AE29" s="129">
        <f>Test!U26</f>
        <v>39.189743999999997</v>
      </c>
      <c r="AF29" s="129">
        <f>Test!V26</f>
        <v>36.251396999999997</v>
      </c>
      <c r="AG29" s="129">
        <f>Test!W26</f>
        <v>43.361921000000002</v>
      </c>
      <c r="AH29" s="129">
        <f>Test!X26</f>
        <v>42.486536000000001</v>
      </c>
      <c r="AI29" s="129">
        <f>10*LOG10(1/(('Summary (Full)'!$B$41/10^(AF29/10)+'Summary (Full)'!$B$42/10^(AG29/10)+'Summary (Full)'!$B$43/10^(AH29/10))/'Summary (Full)'!$B$44))</f>
        <v>37.566458556789584</v>
      </c>
      <c r="AJ29" s="129">
        <f>Test!Y26</f>
        <v>1.440647</v>
      </c>
      <c r="AK29" s="129">
        <f>Test!Z26</f>
        <v>0</v>
      </c>
      <c r="AL29" s="129">
        <f t="shared" si="2"/>
        <v>0.98747836577182357</v>
      </c>
      <c r="AM29" s="129">
        <f t="shared" si="3"/>
        <v>0</v>
      </c>
      <c r="AO29" s="245" t="s">
        <v>13</v>
      </c>
      <c r="AP29" s="172">
        <f t="array" ref="AP29">bdRateExtend($C29:$C32,D29:D32,$U29:$U32,V29:V32)</f>
        <v>-0.25112935539456382</v>
      </c>
      <c r="AQ29" s="172">
        <f t="array" ref="AQ29">bdRateExtend($C29:$C34,D29:D34,$U29:$U34,V29:V34)</f>
        <v>-0.30173772355650597</v>
      </c>
      <c r="AR29" s="172">
        <f t="array" ref="AR29">bdRateExtend($C29:$C34,E29:E34,$U29:$U34,W29:W34)</f>
        <v>-0.30946913750375094</v>
      </c>
      <c r="AS29" s="172">
        <f t="array" ref="AS29">bdRateExtend($C29:$C34,F29:F34,$U29:$U34,X29:X34)</f>
        <v>-0.37282332993714573</v>
      </c>
      <c r="AT29" s="172">
        <f t="array" ref="AT29">bdRateExtend($C29:$C32,H29:H32,$U29:$U32,Z29:Z32)</f>
        <v>-0.21724094492245782</v>
      </c>
      <c r="AU29" s="172">
        <f t="array" ref="AU29">bdRateExtend($C29:$C34,H29:H34,$U29:$U34,Z29:Z34)</f>
        <v>-0.25618032331316176</v>
      </c>
      <c r="AV29" s="172">
        <f t="array" ref="AV29">bdRateExtend($C29:$C32,I29:I32,$U29:$U32,AA29:AA32)</f>
        <v>-0.22625036653553332</v>
      </c>
      <c r="AW29" s="172">
        <f t="array" ref="AW29">bdRateExtend($C29:$C34,I29:I34,$U29:$U34,AA29:AA34)</f>
        <v>-0.27516827728157534</v>
      </c>
      <c r="AX29" s="172">
        <f t="array" ref="AX29">bdRateExtend($C29:$C32,J29:J32,$U29:$U32,AB29:AB32,"None", FALSE,1)</f>
        <v>-0.2697933096228563</v>
      </c>
      <c r="AY29" s="188">
        <f t="array" ref="AY29">bdRateExtend($C29:$C34,J29:J34,$U29:$U34,AB29:AB34,"None", FALSE,TRUE)</f>
        <v>-0.34575853761850373</v>
      </c>
      <c r="AZ29" s="241">
        <f t="array" ref="AZ29">testVMAFRange($C29:$C32,J29:J32,$U29:$U32,AB29:AB32)</f>
        <v>0</v>
      </c>
      <c r="BA29" s="190">
        <f t="array" ref="BA29">testVMAFRange($C29:$C34,J29:J34,$U29:$U34,AB29:AB34)</f>
        <v>0</v>
      </c>
      <c r="CL29" s="4">
        <v>423.93329273816141</v>
      </c>
      <c r="CM29" s="4">
        <v>32.63767275</v>
      </c>
      <c r="CN29" s="4">
        <v>32.63767275</v>
      </c>
      <c r="CO29" s="4">
        <v>39.190550250000001</v>
      </c>
      <c r="CP29" s="4">
        <v>38.502163250000002</v>
      </c>
      <c r="CQ29" s="4">
        <v>33.413758250000001</v>
      </c>
      <c r="CR29" s="4">
        <v>15.007529999999999</v>
      </c>
      <c r="CS29" s="4">
        <v>12.252027999999999</v>
      </c>
      <c r="CT29" s="4">
        <v>50.215515999999994</v>
      </c>
      <c r="CU29" s="4">
        <v>47.867117999999998</v>
      </c>
      <c r="CV29" s="4">
        <v>28.836342500000001</v>
      </c>
      <c r="CW29" s="4">
        <v>35.085458250000002</v>
      </c>
      <c r="CX29" s="4">
        <v>32.602569250000002</v>
      </c>
      <c r="CY29" s="4">
        <v>39.181589500000001</v>
      </c>
      <c r="CZ29" s="4">
        <v>38.493952250000007</v>
      </c>
      <c r="DA29" s="4">
        <v>33.872071121309816</v>
      </c>
      <c r="DB29" s="4">
        <v>1.4816254999999998</v>
      </c>
      <c r="DC29" s="4">
        <v>4538.2700000000004</v>
      </c>
      <c r="DE29" s="4">
        <v>548.30414079591071</v>
      </c>
      <c r="DF29" s="4">
        <v>16.609294249999998</v>
      </c>
      <c r="DH29" s="4">
        <v>483.22754200000003</v>
      </c>
      <c r="DI29" s="4">
        <v>12.705037000000001</v>
      </c>
      <c r="DK29" s="4">
        <v>1212.7193294095921</v>
      </c>
      <c r="DL29" s="4">
        <v>77.3960455</v>
      </c>
      <c r="DM29" s="4">
        <v>1324.3980087755574</v>
      </c>
      <c r="DN29" s="4">
        <v>76.564316375000004</v>
      </c>
      <c r="DO29" s="4">
        <v>563.85925927738197</v>
      </c>
      <c r="DP29" s="4">
        <v>30.235250749999999</v>
      </c>
      <c r="DQ29" s="4">
        <v>483.22754200000003</v>
      </c>
      <c r="DR29" s="4">
        <v>35.590257000000001</v>
      </c>
      <c r="DS29" s="4">
        <v>466.21751842786108</v>
      </c>
      <c r="DT29" s="4">
        <v>32.994036874999999</v>
      </c>
      <c r="DU29" s="4">
        <v>32.994036874999999</v>
      </c>
      <c r="DV29" s="4">
        <v>39.473898250000005</v>
      </c>
      <c r="DW29" s="4">
        <v>38.759981875000001</v>
      </c>
      <c r="DX29" s="4">
        <v>34.250853765876869</v>
      </c>
      <c r="DZ29" s="4">
        <v>348.27708486378026</v>
      </c>
      <c r="EA29" s="4">
        <v>33.321389000000003</v>
      </c>
      <c r="EB29" s="4">
        <v>33.321389000000003</v>
      </c>
      <c r="EC29" s="4">
        <v>39.904795249999999</v>
      </c>
      <c r="ED29" s="4">
        <v>39.704365750000001</v>
      </c>
      <c r="EE29" s="4">
        <v>34.1317879375</v>
      </c>
      <c r="EF29" s="4">
        <v>15.620319250000001</v>
      </c>
      <c r="EG29" s="4">
        <v>12.73294875</v>
      </c>
      <c r="EH29" s="4">
        <v>56.80126825</v>
      </c>
      <c r="EI29" s="4">
        <v>53.787899500000002</v>
      </c>
      <c r="EJ29" s="4">
        <v>29.659284</v>
      </c>
      <c r="EK29" s="4">
        <v>35.782861500000003</v>
      </c>
      <c r="EL29" s="4">
        <v>33.293379250000001</v>
      </c>
      <c r="EM29" s="4">
        <v>39.891818499999999</v>
      </c>
      <c r="EN29" s="4">
        <v>39.692749749999997</v>
      </c>
      <c r="EO29" s="4">
        <v>34.592105687944525</v>
      </c>
      <c r="EP29" s="4">
        <v>1.5003815</v>
      </c>
      <c r="EQ29" s="4">
        <v>0</v>
      </c>
      <c r="ER29" s="4">
        <v>455.61734063599721</v>
      </c>
      <c r="ES29" s="4">
        <v>17.046386999999999</v>
      </c>
      <c r="ET29" s="4">
        <v>422.86507513656591</v>
      </c>
      <c r="EU29" s="4">
        <v>13.333782500000002</v>
      </c>
      <c r="EV29" s="7">
        <v>777.76482170619602</v>
      </c>
      <c r="EW29" s="7">
        <v>75.855613125000005</v>
      </c>
      <c r="EX29" s="7">
        <v>777.76482170619602</v>
      </c>
      <c r="EY29" s="7">
        <v>72.850263874999996</v>
      </c>
      <c r="EZ29" s="7">
        <v>513.42703709660486</v>
      </c>
      <c r="FA29" s="7">
        <v>31.452027999999999</v>
      </c>
      <c r="FB29" s="7">
        <v>359.43165013748762</v>
      </c>
      <c r="FC29" s="7">
        <v>35.925277999999999</v>
      </c>
      <c r="FD29" s="4">
        <v>348.27708486378026</v>
      </c>
      <c r="FE29" s="4">
        <v>33.293379250000001</v>
      </c>
      <c r="FF29" s="4">
        <v>33.293379250000001</v>
      </c>
      <c r="FG29" s="4">
        <v>39.891818499999999</v>
      </c>
      <c r="FH29" s="4">
        <v>39.692749749999997</v>
      </c>
      <c r="FI29" s="4">
        <v>34.592105687944525</v>
      </c>
      <c r="FK29" s="4">
        <v>466.21751842786108</v>
      </c>
      <c r="FL29" s="4">
        <v>33.790846312500001</v>
      </c>
      <c r="FM29" s="4">
        <v>466.21751842786108</v>
      </c>
      <c r="FN29" s="4">
        <v>34.250853765876869</v>
      </c>
      <c r="FP29" s="4">
        <v>383.76322864399924</v>
      </c>
      <c r="FQ29" s="4">
        <v>34.487273718750004</v>
      </c>
      <c r="FR29" s="4">
        <v>383.76322864399924</v>
      </c>
      <c r="FS29" s="4">
        <v>34.949702452866667</v>
      </c>
    </row>
    <row r="30" spans="1:175" x14ac:dyDescent="0.15">
      <c r="A30" s="235"/>
      <c r="B30" s="38">
        <v>135</v>
      </c>
      <c r="C30" s="129">
        <f>Anchor!L27</f>
        <v>1454.0388840000001</v>
      </c>
      <c r="D30" s="129">
        <f>Anchor!M27</f>
        <v>35.352530999999999</v>
      </c>
      <c r="E30" s="129">
        <f>Anchor!N27</f>
        <v>42.354143999999998</v>
      </c>
      <c r="F30" s="129">
        <f>Anchor!O27</f>
        <v>41.418396999999999</v>
      </c>
      <c r="G30" s="130">
        <f>('Summary (Full)'!$B$34*D30+'Summary (Full)'!$B$35*E30+'Summary (Full)'!$B$36*F30)/'Summary (Full)'!$B$37</f>
        <v>36.169248437500002</v>
      </c>
      <c r="H30" s="129">
        <f>Anchor!P27</f>
        <v>21.483319999999999</v>
      </c>
      <c r="I30" s="129">
        <f>Anchor!Q27</f>
        <v>15.29609</v>
      </c>
      <c r="J30" s="129">
        <f>Anchor!R27</f>
        <v>70.367435</v>
      </c>
      <c r="K30" s="129">
        <f>Anchor!S27</f>
        <v>67.591060999999996</v>
      </c>
      <c r="L30" s="129">
        <f>Anchor!T27</f>
        <v>32.364958999999999</v>
      </c>
      <c r="M30" s="129">
        <f>Anchor!U27</f>
        <v>38.169898000000003</v>
      </c>
      <c r="N30" s="129">
        <f>Anchor!V27</f>
        <v>35.342970999999999</v>
      </c>
      <c r="O30" s="129">
        <f>Anchor!W27</f>
        <v>42.346895000000004</v>
      </c>
      <c r="P30" s="129">
        <f>Anchor!X27</f>
        <v>41.406748</v>
      </c>
      <c r="Q30" s="131">
        <f>10*LOG10(1/(('Summary (Full)'!$B$41/10^(N30/10)+'Summary (Full)'!$B$42/10^(O30/10)+'Summary (Full)'!$B$43/10^(P30/10))/'Summary (Full)'!$B$44))</f>
        <v>36.643936361033937</v>
      </c>
      <c r="R30" s="129">
        <f>Anchor!Y27</f>
        <v>1.5168010000000001</v>
      </c>
      <c r="S30" s="129">
        <f>Anchor!Z27</f>
        <v>2005.89</v>
      </c>
      <c r="T30" s="132"/>
      <c r="U30" s="129">
        <f>Test!L27</f>
        <v>1264.0159839999999</v>
      </c>
      <c r="V30" s="129">
        <f>Test!M27</f>
        <v>35.530684999999998</v>
      </c>
      <c r="W30" s="129">
        <f>Test!N27</f>
        <v>42.497798000000003</v>
      </c>
      <c r="X30" s="129">
        <f>Test!O27</f>
        <v>41.687711</v>
      </c>
      <c r="Y30" s="129">
        <f>('Summary (Full)'!$B$34*V30+'Summary (Full)'!$B$35*W30+'Summary (Full)'!$B$36*X30)/'Summary (Full)'!$B$37</f>
        <v>36.350943687499999</v>
      </c>
      <c r="Z30" s="129">
        <f>Test!P27</f>
        <v>21.864432000000001</v>
      </c>
      <c r="AA30" s="129">
        <f>Test!Q27</f>
        <v>15.456288000000001</v>
      </c>
      <c r="AB30" s="129">
        <f>Test!R27</f>
        <v>72.185346999999993</v>
      </c>
      <c r="AC30" s="129">
        <f>Test!S27</f>
        <v>69.385952000000003</v>
      </c>
      <c r="AD30" s="129">
        <f>Test!T27</f>
        <v>32.636651000000001</v>
      </c>
      <c r="AE30" s="129">
        <f>Test!U27</f>
        <v>38.337437999999999</v>
      </c>
      <c r="AF30" s="129">
        <f>Test!V27</f>
        <v>35.523195999999999</v>
      </c>
      <c r="AG30" s="129">
        <f>Test!W27</f>
        <v>42.490690000000001</v>
      </c>
      <c r="AH30" s="129">
        <f>Test!X27</f>
        <v>41.678413999999997</v>
      </c>
      <c r="AI30" s="129">
        <f>10*LOG10(1/(('Summary (Full)'!$B$41/10^(AF30/10)+'Summary (Full)'!$B$42/10^(AG30/10)+'Summary (Full)'!$B$43/10^(AH30/10))/'Summary (Full)'!$B$44))</f>
        <v>36.827559406021678</v>
      </c>
      <c r="AJ30" s="129">
        <f>Test!Y27</f>
        <v>1.5244759999999999</v>
      </c>
      <c r="AK30" s="129">
        <f>Test!Z27</f>
        <v>0</v>
      </c>
      <c r="AL30" s="129">
        <f t="shared" si="2"/>
        <v>1.0050599913897735</v>
      </c>
      <c r="AM30" s="129">
        <f t="shared" si="3"/>
        <v>0</v>
      </c>
      <c r="AO30" s="179"/>
      <c r="AP30" s="165"/>
      <c r="AQ30" s="164"/>
      <c r="AR30" s="164"/>
      <c r="AS30" s="164"/>
      <c r="AT30" s="165"/>
      <c r="AU30" s="164"/>
      <c r="AV30" s="165"/>
      <c r="AW30" s="164"/>
      <c r="AX30" s="165"/>
      <c r="AY30" s="170"/>
      <c r="AZ30" s="165"/>
      <c r="BA30" s="170"/>
      <c r="CL30" s="4">
        <v>466.21751842786108</v>
      </c>
      <c r="CM30" s="4">
        <v>33.028678124999999</v>
      </c>
      <c r="CN30" s="4">
        <v>33.028678124999999</v>
      </c>
      <c r="CO30" s="4">
        <v>39.483344875</v>
      </c>
      <c r="CP30" s="4">
        <v>38.768702375000004</v>
      </c>
      <c r="CQ30" s="4">
        <v>33.790846312500001</v>
      </c>
      <c r="CR30" s="4">
        <v>15.4743865</v>
      </c>
      <c r="CS30" s="4">
        <v>12.566551</v>
      </c>
      <c r="CT30" s="4">
        <v>52.843778499999999</v>
      </c>
      <c r="CU30" s="4">
        <v>50.4600425</v>
      </c>
      <c r="CV30" s="4">
        <v>29.302645250000001</v>
      </c>
      <c r="CW30" s="4">
        <v>35.391391874999997</v>
      </c>
      <c r="CX30" s="4">
        <v>32.994036874999999</v>
      </c>
      <c r="CY30" s="4">
        <v>39.473898250000005</v>
      </c>
      <c r="CZ30" s="4">
        <v>38.759981875000001</v>
      </c>
      <c r="DA30" s="4">
        <v>34.250853765876869</v>
      </c>
      <c r="DB30" s="4">
        <v>1.4843852499999999</v>
      </c>
      <c r="DC30" s="4">
        <v>4722.75</v>
      </c>
      <c r="DE30" s="4">
        <v>599.90846289938418</v>
      </c>
      <c r="DF30" s="4">
        <v>17.0575695</v>
      </c>
      <c r="DH30" s="4">
        <v>528.67053249175308</v>
      </c>
      <c r="DI30" s="4">
        <v>12.9840225</v>
      </c>
      <c r="DK30" s="4">
        <v>1526.405902</v>
      </c>
      <c r="DL30" s="4">
        <v>82.329164000000006</v>
      </c>
      <c r="DM30" s="4">
        <v>1526.405902</v>
      </c>
      <c r="DN30" s="4">
        <v>79.565686999999997</v>
      </c>
      <c r="DO30" s="4">
        <v>620.10007023732112</v>
      </c>
      <c r="DP30" s="4">
        <v>30.701553499999999</v>
      </c>
      <c r="DQ30" s="4">
        <v>528.67053249175308</v>
      </c>
      <c r="DR30" s="4">
        <v>35.857341750000003</v>
      </c>
      <c r="DS30" s="4">
        <v>512.71928440704539</v>
      </c>
      <c r="DT30" s="4">
        <v>33.385504499999996</v>
      </c>
      <c r="DU30" s="4">
        <v>33.385504499999996</v>
      </c>
      <c r="DV30" s="4">
        <v>39.766207000000001</v>
      </c>
      <c r="DW30" s="4">
        <v>39.026011500000003</v>
      </c>
      <c r="DX30" s="4">
        <v>34.629636410443922</v>
      </c>
      <c r="DZ30" s="4">
        <v>383.76322864399924</v>
      </c>
      <c r="EA30" s="4">
        <v>33.688517000000004</v>
      </c>
      <c r="EB30" s="4">
        <v>33.688517000000004</v>
      </c>
      <c r="EC30" s="4">
        <v>40.192220874999997</v>
      </c>
      <c r="ED30" s="4">
        <v>39.964920625000005</v>
      </c>
      <c r="EE30" s="4">
        <v>34.487273718750004</v>
      </c>
      <c r="EF30" s="4">
        <v>16.078098875000002</v>
      </c>
      <c r="EG30" s="4">
        <v>13.033365625</v>
      </c>
      <c r="EH30" s="4">
        <v>59.077090874999996</v>
      </c>
      <c r="EI30" s="4">
        <v>56.072886749999995</v>
      </c>
      <c r="EJ30" s="4">
        <v>30.107469999999999</v>
      </c>
      <c r="EK30" s="4">
        <v>36.075125249999999</v>
      </c>
      <c r="EL30" s="4">
        <v>33.660851375</v>
      </c>
      <c r="EM30" s="4">
        <v>40.179095750000002</v>
      </c>
      <c r="EN30" s="4">
        <v>39.952771624999997</v>
      </c>
      <c r="EO30" s="4">
        <v>34.949702452866667</v>
      </c>
      <c r="EP30" s="4">
        <v>1.49979675</v>
      </c>
      <c r="EQ30" s="4">
        <v>0</v>
      </c>
      <c r="ER30" s="4">
        <v>500.77757783140504</v>
      </c>
      <c r="ES30" s="4">
        <v>17.489084999999999</v>
      </c>
      <c r="ET30" s="4">
        <v>465.95103028000705</v>
      </c>
      <c r="EU30" s="4">
        <v>13.634199375000001</v>
      </c>
      <c r="EV30" s="7">
        <v>854.97026100000005</v>
      </c>
      <c r="EW30" s="7">
        <v>77.991735000000006</v>
      </c>
      <c r="EX30" s="7">
        <v>854.97026100000005</v>
      </c>
      <c r="EY30" s="7">
        <v>75.012491999999995</v>
      </c>
      <c r="EZ30" s="7">
        <v>565.74040036650786</v>
      </c>
      <c r="FA30" s="7">
        <v>31.900213999999998</v>
      </c>
      <c r="FB30" s="7">
        <v>396.92123299999997</v>
      </c>
      <c r="FC30" s="7">
        <v>36.209707000000002</v>
      </c>
      <c r="FD30" s="4">
        <v>383.76322864399924</v>
      </c>
      <c r="FE30" s="4">
        <v>33.660851375</v>
      </c>
      <c r="FF30" s="4">
        <v>33.660851375</v>
      </c>
      <c r="FG30" s="4">
        <v>40.179095750000002</v>
      </c>
      <c r="FH30" s="4">
        <v>39.952771624999997</v>
      </c>
      <c r="FI30" s="4">
        <v>34.949702452866667</v>
      </c>
      <c r="FK30" s="4">
        <v>512.71928440704539</v>
      </c>
      <c r="FL30" s="4">
        <v>34.167934375000002</v>
      </c>
      <c r="FM30" s="4">
        <v>512.71928440704539</v>
      </c>
      <c r="FN30" s="4">
        <v>34.629636410443922</v>
      </c>
      <c r="FP30" s="4">
        <v>422.86507513656591</v>
      </c>
      <c r="FQ30" s="4">
        <v>34.8427595</v>
      </c>
      <c r="FR30" s="4">
        <v>422.86507513656591</v>
      </c>
      <c r="FS30" s="4">
        <v>35.30729921778881</v>
      </c>
    </row>
    <row r="31" spans="1:175" ht="13" customHeight="1" x14ac:dyDescent="0.15">
      <c r="A31" s="235"/>
      <c r="B31" s="38">
        <v>160</v>
      </c>
      <c r="C31" s="129">
        <f>Anchor!L28</f>
        <v>718.14462500000002</v>
      </c>
      <c r="D31" s="129">
        <f>Anchor!M28</f>
        <v>33.858936</v>
      </c>
      <c r="E31" s="129">
        <f>Anchor!N28</f>
        <v>40.889583000000002</v>
      </c>
      <c r="F31" s="129">
        <f>Anchor!O28</f>
        <v>39.985021000000003</v>
      </c>
      <c r="G31" s="130">
        <f>('Summary (Full)'!$B$34*D31+'Summary (Full)'!$B$35*E31+'Summary (Full)'!$B$36*F31)/'Summary (Full)'!$B$37</f>
        <v>34.681231749999995</v>
      </c>
      <c r="H31" s="129">
        <f>Anchor!P28</f>
        <v>17.95412</v>
      </c>
      <c r="I31" s="129">
        <f>Anchor!Q28</f>
        <v>13.662889</v>
      </c>
      <c r="J31" s="129">
        <f>Anchor!R28</f>
        <v>56.61065</v>
      </c>
      <c r="K31" s="129">
        <f>Anchor!S28</f>
        <v>54.023228000000003</v>
      </c>
      <c r="L31" s="129">
        <f>Anchor!T28</f>
        <v>30.308579999999999</v>
      </c>
      <c r="M31" s="129">
        <f>Anchor!U28</f>
        <v>36.666024999999998</v>
      </c>
      <c r="N31" s="129">
        <f>Anchor!V28</f>
        <v>33.839640000000003</v>
      </c>
      <c r="O31" s="129">
        <f>Anchor!W28</f>
        <v>40.879714</v>
      </c>
      <c r="P31" s="129">
        <f>Anchor!X28</f>
        <v>39.972799000000002</v>
      </c>
      <c r="Q31" s="131">
        <f>10*LOG10(1/(('Summary (Full)'!$B$41/10^(N31/10)+'Summary (Full)'!$B$42/10^(O31/10)+'Summary (Full)'!$B$43/10^(P31/10))/'Summary (Full)'!$B$44))</f>
        <v>35.146053930033844</v>
      </c>
      <c r="R31" s="129">
        <f>Anchor!Y28</f>
        <v>1.5712170000000001</v>
      </c>
      <c r="S31" s="129">
        <f>Anchor!Z28</f>
        <v>1518.94</v>
      </c>
      <c r="T31" s="132"/>
      <c r="U31" s="129">
        <f>Test!L28</f>
        <v>604.97041400000001</v>
      </c>
      <c r="V31" s="129">
        <f>Test!M28</f>
        <v>34.147781999999999</v>
      </c>
      <c r="W31" s="129">
        <f>Test!N28</f>
        <v>41.146245999999998</v>
      </c>
      <c r="X31" s="129">
        <f>Test!O28</f>
        <v>40.447791000000002</v>
      </c>
      <c r="Y31" s="129">
        <f>('Summary (Full)'!$B$34*V31+'Summary (Full)'!$B$35*W31+'Summary (Full)'!$B$36*X31)/'Summary (Full)'!$B$37</f>
        <v>34.978936562500003</v>
      </c>
      <c r="Z31" s="129">
        <f>Test!P28</f>
        <v>18.374480999999999</v>
      </c>
      <c r="AA31" s="129">
        <f>Test!Q28</f>
        <v>13.891415</v>
      </c>
      <c r="AB31" s="129">
        <f>Test!R28</f>
        <v>59.796740999999997</v>
      </c>
      <c r="AC31" s="129">
        <f>Test!S28</f>
        <v>57.026471999999998</v>
      </c>
      <c r="AD31" s="129">
        <f>Test!T28</f>
        <v>30.702779</v>
      </c>
      <c r="AE31" s="129">
        <f>Test!U28</f>
        <v>36.966858999999999</v>
      </c>
      <c r="AF31" s="129">
        <f>Test!V28</f>
        <v>34.133088999999998</v>
      </c>
      <c r="AG31" s="129">
        <f>Test!W28</f>
        <v>41.136073000000003</v>
      </c>
      <c r="AH31" s="129">
        <f>Test!X28</f>
        <v>40.436321999999997</v>
      </c>
      <c r="AI31" s="129">
        <f>10*LOG10(1/(('Summary (Full)'!$B$41/10^(AF31/10)+'Summary (Full)'!$B$42/10^(AG31/10)+'Summary (Full)'!$B$43/10^(AH31/10))/'Summary (Full)'!$B$44))</f>
        <v>35.446999567010423</v>
      </c>
      <c r="AJ31" s="129">
        <f>Test!Y28</f>
        <v>1.6127229999999999</v>
      </c>
      <c r="AK31" s="129">
        <f>Test!Z28</f>
        <v>0</v>
      </c>
      <c r="AL31" s="129">
        <f t="shared" si="2"/>
        <v>1.0264164657077921</v>
      </c>
      <c r="AM31" s="129">
        <f t="shared" si="3"/>
        <v>0</v>
      </c>
      <c r="AO31" s="242" t="s">
        <v>14</v>
      </c>
      <c r="AP31" s="166">
        <f t="array" ref="AP31">bdRateExtend($C30:$C33,D30:D33,$U30:$U33,V30:V33)</f>
        <v>-0.28159622629836412</v>
      </c>
      <c r="AQ31" s="164"/>
      <c r="AR31" s="164"/>
      <c r="AS31" s="164"/>
      <c r="AT31" s="166">
        <f t="array" ref="AT31">bdRateExtend($C30:$C33,H30:H33,$U30:$U33,Z30:Z33)</f>
        <v>-0.24883844200713245</v>
      </c>
      <c r="AU31" s="164"/>
      <c r="AV31" s="166">
        <f t="array" ref="AV31">bdRateExtend($C30:$C33,I30:I33,$U30:$U33,AA30:AA33)</f>
        <v>-0.25971822685295343</v>
      </c>
      <c r="AW31" s="164"/>
      <c r="AX31" s="166">
        <f t="array" ref="AX31">bdRateExtend($C30:$C33,J30:J33,$U30:$U33,AB30:AB33,"None", FALSE,1)</f>
        <v>-0.31938235292597783</v>
      </c>
      <c r="AY31" s="170"/>
      <c r="AZ31" s="244">
        <f t="array" ref="AZ31">testVMAFRange($C30:$C33,J30:J33,$U30:$U33,AB30:AB33)</f>
        <v>0</v>
      </c>
      <c r="BA31" s="170"/>
      <c r="CL31" s="4">
        <v>512.71928440704539</v>
      </c>
      <c r="CM31" s="4">
        <v>33.419683499999998</v>
      </c>
      <c r="CN31" s="4">
        <v>33.419683499999998</v>
      </c>
      <c r="CO31" s="4">
        <v>39.776139499999999</v>
      </c>
      <c r="CP31" s="4">
        <v>39.035241499999998</v>
      </c>
      <c r="CQ31" s="4">
        <v>34.167934375000002</v>
      </c>
      <c r="CR31" s="4">
        <v>15.941243</v>
      </c>
      <c r="CS31" s="4">
        <v>12.881074</v>
      </c>
      <c r="CT31" s="4">
        <v>55.472040999999997</v>
      </c>
      <c r="CU31" s="4">
        <v>53.052966999999995</v>
      </c>
      <c r="CV31" s="4">
        <v>29.768948000000002</v>
      </c>
      <c r="CW31" s="4">
        <v>35.697325499999998</v>
      </c>
      <c r="CX31" s="4">
        <v>33.385504499999996</v>
      </c>
      <c r="CY31" s="4">
        <v>39.766207000000001</v>
      </c>
      <c r="CZ31" s="4">
        <v>39.026011500000003</v>
      </c>
      <c r="DA31" s="4">
        <v>34.629636410443922</v>
      </c>
      <c r="DB31" s="4">
        <v>1.4871449999999999</v>
      </c>
      <c r="DC31" s="4">
        <v>4907.2299999999996</v>
      </c>
      <c r="DE31" s="4">
        <v>656.36958957831416</v>
      </c>
      <c r="DF31" s="4">
        <v>17.505844750000001</v>
      </c>
      <c r="DH31" s="4">
        <v>563.85925927738197</v>
      </c>
      <c r="DI31" s="4">
        <v>13.195596999999999</v>
      </c>
      <c r="DK31" s="4">
        <v>1883.8720223694665</v>
      </c>
      <c r="DL31" s="4">
        <v>86.172784250000007</v>
      </c>
      <c r="DM31" s="4">
        <v>1725.016196432955</v>
      </c>
      <c r="DN31" s="4">
        <v>81.83161475</v>
      </c>
      <c r="DO31" s="4">
        <v>681.95048814330005</v>
      </c>
      <c r="DP31" s="4">
        <v>31.16785625</v>
      </c>
      <c r="DQ31" s="4">
        <v>578.38700742995604</v>
      </c>
      <c r="DR31" s="4">
        <v>36.124426499999998</v>
      </c>
      <c r="DS31" s="4">
        <v>563.85925927738197</v>
      </c>
      <c r="DT31" s="4">
        <v>33.776972125</v>
      </c>
      <c r="DU31" s="4">
        <v>33.776972125</v>
      </c>
      <c r="DV31" s="4">
        <v>40.058515749999998</v>
      </c>
      <c r="DW31" s="4">
        <v>39.292041125000004</v>
      </c>
      <c r="DX31" s="4">
        <v>35.008419055010982</v>
      </c>
      <c r="DZ31" s="4">
        <v>422.86507513656591</v>
      </c>
      <c r="EA31" s="4">
        <v>34.055644999999998</v>
      </c>
      <c r="EB31" s="4">
        <v>34.055644999999998</v>
      </c>
      <c r="EC31" s="4">
        <v>40.479646500000001</v>
      </c>
      <c r="ED31" s="4">
        <v>40.225475500000002</v>
      </c>
      <c r="EE31" s="4">
        <v>34.8427595</v>
      </c>
      <c r="EF31" s="4">
        <v>16.535878500000003</v>
      </c>
      <c r="EG31" s="4">
        <v>13.333782500000002</v>
      </c>
      <c r="EH31" s="4">
        <v>61.3529135</v>
      </c>
      <c r="EI31" s="4">
        <v>58.357873999999995</v>
      </c>
      <c r="EJ31" s="4">
        <v>30.555655999999999</v>
      </c>
      <c r="EK31" s="4">
        <v>36.367389000000003</v>
      </c>
      <c r="EL31" s="4">
        <v>34.028323499999999</v>
      </c>
      <c r="EM31" s="4">
        <v>40.466373000000004</v>
      </c>
      <c r="EN31" s="4">
        <v>40.212793500000004</v>
      </c>
      <c r="EO31" s="4">
        <v>35.30729921778881</v>
      </c>
      <c r="EP31" s="4">
        <v>1.499212</v>
      </c>
      <c r="EQ31" s="4">
        <v>0</v>
      </c>
      <c r="ER31" s="4">
        <v>550.41404286462603</v>
      </c>
      <c r="ES31" s="4">
        <v>17.931782999999999</v>
      </c>
      <c r="ET31" s="4">
        <v>513.42703709660486</v>
      </c>
      <c r="EU31" s="4">
        <v>13.934616250000001</v>
      </c>
      <c r="EV31" s="7">
        <v>935.8675739653454</v>
      </c>
      <c r="EW31" s="7">
        <v>79.500332125</v>
      </c>
      <c r="EX31" s="7">
        <v>935.8675739653454</v>
      </c>
      <c r="EY31" s="7">
        <v>76.556653499999996</v>
      </c>
      <c r="EZ31" s="7">
        <v>623.38400100000001</v>
      </c>
      <c r="FA31" s="7">
        <v>32.348399999999998</v>
      </c>
      <c r="FB31" s="7">
        <v>465.95103028000705</v>
      </c>
      <c r="FC31" s="7">
        <v>36.659652750000006</v>
      </c>
      <c r="FD31" s="4">
        <v>422.86507513656591</v>
      </c>
      <c r="FE31" s="4">
        <v>34.028323499999999</v>
      </c>
      <c r="FF31" s="4">
        <v>34.028323499999999</v>
      </c>
      <c r="FG31" s="4">
        <v>40.466373000000004</v>
      </c>
      <c r="FH31" s="4">
        <v>40.212793500000004</v>
      </c>
      <c r="FI31" s="4">
        <v>35.30729921778881</v>
      </c>
      <c r="FK31" s="4">
        <v>563.85925927738197</v>
      </c>
      <c r="FL31" s="4">
        <v>34.545022437500002</v>
      </c>
      <c r="FM31" s="4">
        <v>563.85925927738197</v>
      </c>
      <c r="FN31" s="4">
        <v>35.008419055010982</v>
      </c>
      <c r="FP31" s="4">
        <v>465.95103028000705</v>
      </c>
      <c r="FQ31" s="4">
        <v>35.198245281250003</v>
      </c>
      <c r="FR31" s="4">
        <v>465.95103028000705</v>
      </c>
      <c r="FS31" s="4">
        <v>35.664895982710952</v>
      </c>
    </row>
    <row r="32" spans="1:175" x14ac:dyDescent="0.15">
      <c r="A32" s="235"/>
      <c r="B32" s="38">
        <v>185</v>
      </c>
      <c r="C32" s="129">
        <f>Anchor!L29</f>
        <v>349.706908</v>
      </c>
      <c r="D32" s="129">
        <f>Anchor!M29</f>
        <v>31.645019999999999</v>
      </c>
      <c r="E32" s="129">
        <f>Anchor!N29</f>
        <v>38.966380000000001</v>
      </c>
      <c r="F32" s="129">
        <f>Anchor!O29</f>
        <v>38.235948999999998</v>
      </c>
      <c r="G32" s="130">
        <f>('Summary (Full)'!$B$34*D32+'Summary (Full)'!$B$35*E32+'Summary (Full)'!$B$36*F32)/'Summary (Full)'!$B$37</f>
        <v>32.514538062500002</v>
      </c>
      <c r="H32" s="129">
        <f>Anchor!P29</f>
        <v>14.367918</v>
      </c>
      <c r="I32" s="129">
        <f>Anchor!Q29</f>
        <v>11.620876000000001</v>
      </c>
      <c r="J32" s="129">
        <f>Anchor!R29</f>
        <v>38.619543</v>
      </c>
      <c r="K32" s="129">
        <f>Anchor!S29</f>
        <v>36.576749999999997</v>
      </c>
      <c r="L32" s="129">
        <f>Anchor!T29</f>
        <v>27.656925999999999</v>
      </c>
      <c r="M32" s="129">
        <f>Anchor!U29</f>
        <v>34.582076999999998</v>
      </c>
      <c r="N32" s="129">
        <f>Anchor!V29</f>
        <v>31.615563999999999</v>
      </c>
      <c r="O32" s="129">
        <f>Anchor!W29</f>
        <v>38.956049999999998</v>
      </c>
      <c r="P32" s="129">
        <f>Anchor!X29</f>
        <v>38.226695999999997</v>
      </c>
      <c r="Q32" s="131">
        <f>10*LOG10(1/(('Summary (Full)'!$B$41/10^(N32/10)+'Summary (Full)'!$B$42/10^(O32/10)+'Summary (Full)'!$B$43/10^(P32/10))/'Summary (Full)'!$B$44))</f>
        <v>32.959888525265484</v>
      </c>
      <c r="R32" s="129">
        <f>Anchor!Y29</f>
        <v>1.610161</v>
      </c>
      <c r="S32" s="129">
        <f>Anchor!Z29</f>
        <v>1228.67</v>
      </c>
      <c r="T32" s="132"/>
      <c r="U32" s="129">
        <f>Test!L29</f>
        <v>284.03842300000002</v>
      </c>
      <c r="V32" s="129">
        <f>Test!M29</f>
        <v>32.076506999999999</v>
      </c>
      <c r="W32" s="129">
        <f>Test!N29</f>
        <v>39.379479000000003</v>
      </c>
      <c r="X32" s="129">
        <f>Test!O29</f>
        <v>38.878686000000002</v>
      </c>
      <c r="Y32" s="129">
        <f>('Summary (Full)'!$B$34*V32+'Summary (Full)'!$B$35*W32+'Summary (Full)'!$B$36*X32)/'Summary (Full)'!$B$37</f>
        <v>32.958078937499998</v>
      </c>
      <c r="Z32" s="129">
        <f>Test!P29</f>
        <v>14.832897000000001</v>
      </c>
      <c r="AA32" s="129">
        <f>Test!Q29</f>
        <v>11.9308</v>
      </c>
      <c r="AB32" s="129">
        <f>Test!R29</f>
        <v>43.554969</v>
      </c>
      <c r="AC32" s="129">
        <f>Test!S29</f>
        <v>41.116458000000002</v>
      </c>
      <c r="AD32" s="129">
        <f>Test!T29</f>
        <v>28.179158999999999</v>
      </c>
      <c r="AE32" s="129">
        <f>Test!U29</f>
        <v>35.120071000000003</v>
      </c>
      <c r="AF32" s="129">
        <f>Test!V29</f>
        <v>32.053834999999999</v>
      </c>
      <c r="AG32" s="129">
        <f>Test!W29</f>
        <v>39.367009000000003</v>
      </c>
      <c r="AH32" s="129">
        <f>Test!X29</f>
        <v>38.865349000000002</v>
      </c>
      <c r="AI32" s="129">
        <f>10*LOG10(1/(('Summary (Full)'!$B$41/10^(AF32/10)+'Summary (Full)'!$B$42/10^(AG32/10)+'Summary (Full)'!$B$43/10^(AH32/10))/'Summary (Full)'!$B$44))</f>
        <v>33.406726071332074</v>
      </c>
      <c r="AJ32" s="129">
        <f>Test!Y29</f>
        <v>1.6709639999999999</v>
      </c>
      <c r="AK32" s="129">
        <f>Test!Z29</f>
        <v>0</v>
      </c>
      <c r="AL32" s="129">
        <f t="shared" si="2"/>
        <v>1.0377620623030863</v>
      </c>
      <c r="AM32" s="129">
        <f t="shared" si="3"/>
        <v>0</v>
      </c>
      <c r="AO32" s="179"/>
      <c r="AP32" s="165"/>
      <c r="AQ32" s="164"/>
      <c r="AR32" s="164"/>
      <c r="AS32" s="164"/>
      <c r="AT32" s="165"/>
      <c r="AU32" s="164"/>
      <c r="AV32" s="165"/>
      <c r="AW32" s="164"/>
      <c r="AX32" s="165"/>
      <c r="AY32" s="170"/>
      <c r="AZ32" s="165"/>
      <c r="BA32" s="170"/>
      <c r="CL32" s="4">
        <v>563.85925927738197</v>
      </c>
      <c r="CM32" s="4">
        <v>33.810688874999997</v>
      </c>
      <c r="CN32" s="4">
        <v>33.810688874999997</v>
      </c>
      <c r="CO32" s="4">
        <v>40.068934125000006</v>
      </c>
      <c r="CP32" s="4">
        <v>39.301780624999999</v>
      </c>
      <c r="CQ32" s="4">
        <v>34.545022437500002</v>
      </c>
      <c r="CR32" s="4">
        <v>16.408099499999999</v>
      </c>
      <c r="CS32" s="4">
        <v>13.195596999999999</v>
      </c>
      <c r="CT32" s="4">
        <v>58.100303499999995</v>
      </c>
      <c r="CU32" s="4">
        <v>55.645891499999998</v>
      </c>
      <c r="CV32" s="4">
        <v>30.235250749999999</v>
      </c>
      <c r="CW32" s="4">
        <v>36.003259125</v>
      </c>
      <c r="CX32" s="4">
        <v>33.776972125</v>
      </c>
      <c r="CY32" s="4">
        <v>40.058515749999998</v>
      </c>
      <c r="CZ32" s="4">
        <v>39.292041125000004</v>
      </c>
      <c r="DA32" s="4">
        <v>35.008419055010982</v>
      </c>
      <c r="DB32" s="4">
        <v>1.48990475</v>
      </c>
      <c r="DC32" s="4">
        <v>5091.71</v>
      </c>
      <c r="DE32" s="4">
        <v>718.14462500000002</v>
      </c>
      <c r="DF32" s="4">
        <v>17.95412</v>
      </c>
      <c r="DH32" s="4">
        <v>620.10007023732112</v>
      </c>
      <c r="DI32" s="4">
        <v>13.510120000000001</v>
      </c>
      <c r="DK32" s="4">
        <v>2057.3567969999999</v>
      </c>
      <c r="DL32" s="4">
        <v>87.928132000000005</v>
      </c>
      <c r="DM32" s="4">
        <v>1883.8720223694665</v>
      </c>
      <c r="DN32" s="4">
        <v>83.587380875000008</v>
      </c>
      <c r="DO32" s="4">
        <v>749.97002999999995</v>
      </c>
      <c r="DP32" s="4">
        <v>31.634159</v>
      </c>
      <c r="DQ32" s="4">
        <v>632.77884770132937</v>
      </c>
      <c r="DR32" s="4">
        <v>36.391511250000001</v>
      </c>
      <c r="DS32" s="4">
        <v>620.10007023732112</v>
      </c>
      <c r="DT32" s="4">
        <v>34.168439749999997</v>
      </c>
      <c r="DU32" s="4">
        <v>34.168439749999997</v>
      </c>
      <c r="DV32" s="4">
        <v>40.350824500000002</v>
      </c>
      <c r="DW32" s="4">
        <v>39.558070749999999</v>
      </c>
      <c r="DX32" s="4">
        <v>35.387201699578036</v>
      </c>
      <c r="DZ32" s="4">
        <v>465.95103028000705</v>
      </c>
      <c r="EA32" s="4">
        <v>34.422772999999999</v>
      </c>
      <c r="EB32" s="4">
        <v>34.422772999999999</v>
      </c>
      <c r="EC32" s="4">
        <v>40.767072124999999</v>
      </c>
      <c r="ED32" s="4">
        <v>40.486030374999999</v>
      </c>
      <c r="EE32" s="4">
        <v>35.198245281250003</v>
      </c>
      <c r="EF32" s="4">
        <v>16.993658125</v>
      </c>
      <c r="EG32" s="4">
        <v>13.634199375000001</v>
      </c>
      <c r="EH32" s="4">
        <v>63.628736125000003</v>
      </c>
      <c r="EI32" s="4">
        <v>60.642861249999996</v>
      </c>
      <c r="EJ32" s="4">
        <v>31.003841999999999</v>
      </c>
      <c r="EK32" s="4">
        <v>36.659652750000006</v>
      </c>
      <c r="EL32" s="4">
        <v>34.395795625000005</v>
      </c>
      <c r="EM32" s="4">
        <v>40.75365025</v>
      </c>
      <c r="EN32" s="4">
        <v>40.472815375000003</v>
      </c>
      <c r="EO32" s="4">
        <v>35.664895982710952</v>
      </c>
      <c r="EP32" s="4">
        <v>1.49862725</v>
      </c>
      <c r="EQ32" s="4">
        <v>0</v>
      </c>
      <c r="ER32" s="4">
        <v>604.97041400000001</v>
      </c>
      <c r="ES32" s="4">
        <v>18.374480999999999</v>
      </c>
      <c r="ET32" s="4">
        <v>565.74040036650786</v>
      </c>
      <c r="EU32" s="4">
        <v>14.235033125000001</v>
      </c>
      <c r="EV32" s="7">
        <v>1024.4193932258677</v>
      </c>
      <c r="EW32" s="7">
        <v>81.008929250000008</v>
      </c>
      <c r="EX32" s="7">
        <v>1024.4193932258677</v>
      </c>
      <c r="EY32" s="7">
        <v>78.100814999999997</v>
      </c>
      <c r="EZ32" s="7">
        <v>683.66280698551157</v>
      </c>
      <c r="FA32" s="7">
        <v>32.787000749999997</v>
      </c>
      <c r="FB32" s="7">
        <v>513.42703709660486</v>
      </c>
      <c r="FC32" s="7">
        <v>36.951916500000003</v>
      </c>
      <c r="FD32" s="4">
        <v>465.95103028000705</v>
      </c>
      <c r="FE32" s="4">
        <v>34.395795625000005</v>
      </c>
      <c r="FF32" s="4">
        <v>34.395795625000005</v>
      </c>
      <c r="FG32" s="4">
        <v>40.75365025</v>
      </c>
      <c r="FH32" s="4">
        <v>40.472815375000003</v>
      </c>
      <c r="FI32" s="4">
        <v>35.664895982710952</v>
      </c>
      <c r="FK32" s="4">
        <v>620.10007023732112</v>
      </c>
      <c r="FL32" s="4">
        <v>34.922110500000002</v>
      </c>
      <c r="FM32" s="4">
        <v>620.10007023732112</v>
      </c>
      <c r="FN32" s="4">
        <v>35.387201699578036</v>
      </c>
      <c r="FP32" s="4">
        <v>513.42703709660486</v>
      </c>
      <c r="FQ32" s="4">
        <v>35.553731062500006</v>
      </c>
      <c r="FR32" s="4">
        <v>513.42703709660486</v>
      </c>
      <c r="FS32" s="4">
        <v>36.022492747633095</v>
      </c>
    </row>
    <row r="33" spans="1:175" ht="13" customHeight="1" x14ac:dyDescent="0.15">
      <c r="A33" s="235"/>
      <c r="B33" s="38">
        <v>210</v>
      </c>
      <c r="C33" s="129">
        <f>Anchor!L30</f>
        <v>161.46192300000001</v>
      </c>
      <c r="D33" s="129">
        <f>Anchor!M30</f>
        <v>28.859276000000001</v>
      </c>
      <c r="E33" s="129">
        <f>Anchor!N30</f>
        <v>36.713695999999999</v>
      </c>
      <c r="F33" s="129">
        <f>Anchor!O30</f>
        <v>36.384298000000001</v>
      </c>
      <c r="G33" s="130">
        <f>('Summary (Full)'!$B$34*D33+'Summary (Full)'!$B$35*E33+'Summary (Full)'!$B$36*F33)/'Summary (Full)'!$B$37</f>
        <v>29.820491125</v>
      </c>
      <c r="H33" s="129">
        <f>Anchor!P30</f>
        <v>11.004625000000001</v>
      </c>
      <c r="I33" s="129">
        <f>Anchor!Q30</f>
        <v>9.4454089999999997</v>
      </c>
      <c r="J33" s="129">
        <f>Anchor!R30</f>
        <v>20.364103</v>
      </c>
      <c r="K33" s="129">
        <f>Anchor!S30</f>
        <v>18.966546000000001</v>
      </c>
      <c r="L33" s="129">
        <f>Anchor!T30</f>
        <v>24.688559999999999</v>
      </c>
      <c r="M33" s="129">
        <f>Anchor!U30</f>
        <v>32.144495999999997</v>
      </c>
      <c r="N33" s="129">
        <f>Anchor!V30</f>
        <v>28.826115000000001</v>
      </c>
      <c r="O33" s="129">
        <f>Anchor!W30</f>
        <v>36.703803999999998</v>
      </c>
      <c r="P33" s="129">
        <f>Anchor!X30</f>
        <v>36.377397000000002</v>
      </c>
      <c r="Q33" s="131">
        <f>10*LOG10(1/(('Summary (Full)'!$B$41/10^(N33/10)+'Summary (Full)'!$B$42/10^(O33/10)+'Summary (Full)'!$B$43/10^(P33/10))/'Summary (Full)'!$B$44))</f>
        <v>30.23397442816686</v>
      </c>
      <c r="R33" s="129">
        <f>Anchor!Y30</f>
        <v>1.520594</v>
      </c>
      <c r="S33" s="129">
        <f>Anchor!Z30</f>
        <v>937.93</v>
      </c>
      <c r="T33" s="132"/>
      <c r="U33" s="129">
        <f>Test!L30</f>
        <v>125.413048</v>
      </c>
      <c r="V33" s="129">
        <f>Test!M30</f>
        <v>29.447499000000001</v>
      </c>
      <c r="W33" s="129">
        <f>Test!N30</f>
        <v>37.325555999999999</v>
      </c>
      <c r="X33" s="129">
        <f>Test!O30</f>
        <v>37.150103999999999</v>
      </c>
      <c r="Y33" s="129">
        <f>('Summary (Full)'!$B$34*V33+'Summary (Full)'!$B$35*W33+'Summary (Full)'!$B$36*X33)/'Summary (Full)'!$B$37</f>
        <v>30.421290375000002</v>
      </c>
      <c r="Z33" s="129">
        <f>Test!P30</f>
        <v>11.520256</v>
      </c>
      <c r="AA33" s="129">
        <f>Test!Q30</f>
        <v>9.8341580000000004</v>
      </c>
      <c r="AB33" s="129">
        <f>Test!R30</f>
        <v>27.234777000000001</v>
      </c>
      <c r="AC33" s="129">
        <f>Test!S30</f>
        <v>25.184517</v>
      </c>
      <c r="AD33" s="129">
        <f>Test!T30</f>
        <v>25.335761999999999</v>
      </c>
      <c r="AE33" s="129">
        <f>Test!U30</f>
        <v>32.934196</v>
      </c>
      <c r="AF33" s="129">
        <f>Test!V30</f>
        <v>29.421761</v>
      </c>
      <c r="AG33" s="129">
        <f>Test!W30</f>
        <v>37.317475999999999</v>
      </c>
      <c r="AH33" s="129">
        <f>Test!X30</f>
        <v>37.140835000000003</v>
      </c>
      <c r="AI33" s="129">
        <f>10*LOG10(1/(('Summary (Full)'!$B$41/10^(AF33/10)+'Summary (Full)'!$B$42/10^(AG33/10)+'Summary (Full)'!$B$43/10^(AH33/10))/'Summary (Full)'!$B$44))</f>
        <v>30.836969278958492</v>
      </c>
      <c r="AJ33" s="129">
        <f>Test!Y30</f>
        <v>1.6425799999999999</v>
      </c>
      <c r="AK33" s="129">
        <f>Test!Z30</f>
        <v>0</v>
      </c>
      <c r="AL33" s="129">
        <f t="shared" si="2"/>
        <v>1.0802225972218751</v>
      </c>
      <c r="AM33" s="129">
        <f t="shared" si="3"/>
        <v>0</v>
      </c>
      <c r="AO33" s="242" t="s">
        <v>15</v>
      </c>
      <c r="AP33" s="166">
        <f t="array" ref="AP33">bdRateExtend($C31:$C34,D31:D34,$U31:$U34,V31:V34)</f>
        <v>-0.32153416061405204</v>
      </c>
      <c r="AQ33" s="164"/>
      <c r="AR33" s="164"/>
      <c r="AS33" s="164"/>
      <c r="AT33" s="166">
        <f t="array" ref="AT33">bdRateExtend($C31:$C34,H31:H34,$U31:$U34,Z31:Z34)</f>
        <v>-0.29057949907930258</v>
      </c>
      <c r="AU33" s="164"/>
      <c r="AV33" s="166">
        <f t="array" ref="AV33">bdRateExtend($C31:$C34,I31:I34,$U31:$U34,AA31:AA34)</f>
        <v>-0.30371957335862088</v>
      </c>
      <c r="AW33" s="164"/>
      <c r="AX33" s="166">
        <f t="array" ref="AX33">bdRateExtend($C31:$C34,J31:J34,$U31:$U34,AB31:AB34,"None", FALSE,1)</f>
        <v>-0.38810248441306661</v>
      </c>
      <c r="AY33" s="170"/>
      <c r="AZ33" s="244">
        <f t="array" ref="AZ33">testVMAFRange($C31:$C34,J31:J34,$U31:$U34,AB31:AB34)</f>
        <v>0</v>
      </c>
      <c r="BA33" s="170"/>
      <c r="CL33" s="4">
        <v>620.10007023732112</v>
      </c>
      <c r="CM33" s="4">
        <v>34.201694250000003</v>
      </c>
      <c r="CN33" s="4">
        <v>34.201694250000003</v>
      </c>
      <c r="CO33" s="4">
        <v>40.361728750000005</v>
      </c>
      <c r="CP33" s="4">
        <v>39.568319750000001</v>
      </c>
      <c r="CQ33" s="4">
        <v>34.922110500000002</v>
      </c>
      <c r="CR33" s="4">
        <v>16.874955999999997</v>
      </c>
      <c r="CS33" s="4">
        <v>13.510120000000001</v>
      </c>
      <c r="CT33" s="4">
        <v>60.728566000000001</v>
      </c>
      <c r="CU33" s="4">
        <v>58.238816</v>
      </c>
      <c r="CV33" s="4">
        <v>30.701553499999999</v>
      </c>
      <c r="CW33" s="4">
        <v>36.309192749999994</v>
      </c>
      <c r="CX33" s="4">
        <v>34.168439749999997</v>
      </c>
      <c r="CY33" s="4">
        <v>40.350824500000002</v>
      </c>
      <c r="CZ33" s="4">
        <v>39.558070749999999</v>
      </c>
      <c r="DA33" s="4">
        <v>35.387201699578036</v>
      </c>
      <c r="DB33" s="4">
        <v>1.4926645000000001</v>
      </c>
      <c r="DC33" s="4">
        <v>5276.19</v>
      </c>
      <c r="DE33" s="4">
        <v>784.34553318687688</v>
      </c>
      <c r="DF33" s="4">
        <v>18.39527</v>
      </c>
      <c r="DH33" s="4">
        <v>681.95048814330005</v>
      </c>
      <c r="DI33" s="4">
        <v>13.824643</v>
      </c>
      <c r="DK33" s="4">
        <v>2254.3621609284642</v>
      </c>
      <c r="DL33" s="4">
        <v>88.984254125000007</v>
      </c>
      <c r="DM33" s="4">
        <v>2057.3567969999999</v>
      </c>
      <c r="DN33" s="4">
        <v>85.343147000000002</v>
      </c>
      <c r="DO33" s="4">
        <v>819.63816930283565</v>
      </c>
      <c r="DP33" s="4">
        <v>32.088276125</v>
      </c>
      <c r="DQ33" s="4">
        <v>681.95048814330005</v>
      </c>
      <c r="DR33" s="4">
        <v>36.615126374999996</v>
      </c>
      <c r="DS33" s="4">
        <v>681.95048814330005</v>
      </c>
      <c r="DT33" s="4">
        <v>34.559907375000002</v>
      </c>
      <c r="DU33" s="4">
        <v>34.559907375000002</v>
      </c>
      <c r="DV33" s="4">
        <v>40.643133250000005</v>
      </c>
      <c r="DW33" s="4">
        <v>39.824100375</v>
      </c>
      <c r="DX33" s="4">
        <v>35.765984344145089</v>
      </c>
      <c r="DZ33" s="4">
        <v>513.42703709660486</v>
      </c>
      <c r="EA33" s="4">
        <v>34.789901</v>
      </c>
      <c r="EB33" s="4">
        <v>34.789901</v>
      </c>
      <c r="EC33" s="4">
        <v>41.054497749999996</v>
      </c>
      <c r="ED33" s="4">
        <v>40.746585250000003</v>
      </c>
      <c r="EE33" s="4">
        <v>35.553731062500006</v>
      </c>
      <c r="EF33" s="4">
        <v>17.45143775</v>
      </c>
      <c r="EG33" s="4">
        <v>13.934616250000001</v>
      </c>
      <c r="EH33" s="4">
        <v>65.904558750000007</v>
      </c>
      <c r="EI33" s="4">
        <v>62.927848499999996</v>
      </c>
      <c r="EJ33" s="4">
        <v>31.452027999999999</v>
      </c>
      <c r="EK33" s="4">
        <v>36.951916500000003</v>
      </c>
      <c r="EL33" s="4">
        <v>34.763267750000004</v>
      </c>
      <c r="EM33" s="4">
        <v>41.040927500000002</v>
      </c>
      <c r="EN33" s="4">
        <v>40.732837250000003</v>
      </c>
      <c r="EO33" s="4">
        <v>36.022492747633095</v>
      </c>
      <c r="EP33" s="4">
        <v>1.4980424999999999</v>
      </c>
      <c r="EQ33" s="4">
        <v>0</v>
      </c>
      <c r="ER33" s="4">
        <v>663.3403869493186</v>
      </c>
      <c r="ES33" s="4">
        <v>18.810724874999998</v>
      </c>
      <c r="ET33" s="4">
        <v>623.38400100000001</v>
      </c>
      <c r="EU33" s="4">
        <v>14.535450000000001</v>
      </c>
      <c r="EV33" s="7">
        <v>1195.3760019355047</v>
      </c>
      <c r="EW33" s="7">
        <v>83.881599000000008</v>
      </c>
      <c r="EX33" s="7">
        <v>1195.3760019355047</v>
      </c>
      <c r="EY33" s="7">
        <v>81.064970875</v>
      </c>
      <c r="EZ33" s="7">
        <v>749.77033883695708</v>
      </c>
      <c r="FA33" s="7">
        <v>33.225601499999996</v>
      </c>
      <c r="FB33" s="7">
        <v>565.74040036650786</v>
      </c>
      <c r="FC33" s="7">
        <v>37.244180249999999</v>
      </c>
      <c r="FD33" s="4">
        <v>513.42703709660486</v>
      </c>
      <c r="FE33" s="4">
        <v>34.763267750000004</v>
      </c>
      <c r="FF33" s="4">
        <v>34.763267750000004</v>
      </c>
      <c r="FG33" s="4">
        <v>41.040927500000002</v>
      </c>
      <c r="FH33" s="4">
        <v>40.732837250000003</v>
      </c>
      <c r="FI33" s="4">
        <v>36.022492747633095</v>
      </c>
      <c r="FK33" s="4">
        <v>681.95048814330005</v>
      </c>
      <c r="FL33" s="4">
        <v>35.299198562500003</v>
      </c>
      <c r="FM33" s="4">
        <v>681.95048814330005</v>
      </c>
      <c r="FN33" s="4">
        <v>35.765984344145089</v>
      </c>
      <c r="FP33" s="4">
        <v>532.64449893684082</v>
      </c>
      <c r="FQ33" s="4">
        <v>35.690558140625001</v>
      </c>
      <c r="FR33" s="4">
        <v>532.64449893684082</v>
      </c>
      <c r="FS33" s="4">
        <v>36.158494744318212</v>
      </c>
    </row>
    <row r="34" spans="1:175" ht="14" customHeight="1" thickBot="1" x14ac:dyDescent="0.2">
      <c r="A34" s="236"/>
      <c r="B34" s="38">
        <v>235</v>
      </c>
      <c r="C34" s="129">
        <f>Anchor!L31</f>
        <v>73.569507000000002</v>
      </c>
      <c r="D34" s="129">
        <f>Anchor!M31</f>
        <v>25.91771</v>
      </c>
      <c r="E34" s="129">
        <f>Anchor!N31</f>
        <v>34.930425</v>
      </c>
      <c r="F34" s="129">
        <f>Anchor!O31</f>
        <v>34.983327000000003</v>
      </c>
      <c r="G34" s="130">
        <f>('Summary (Full)'!$B$34*D34+'Summary (Full)'!$B$35*E34+'Summary (Full)'!$B$36*F34)/'Summary (Full)'!$B$37</f>
        <v>27.047605750000002</v>
      </c>
      <c r="H34" s="129">
        <f>Anchor!P31</f>
        <v>8.0820030000000003</v>
      </c>
      <c r="I34" s="129">
        <f>Anchor!Q31</f>
        <v>7.4459860000000004</v>
      </c>
      <c r="J34" s="129">
        <f>Anchor!R31</f>
        <v>2.3785720000000001</v>
      </c>
      <c r="K34" s="129">
        <f>Anchor!S31</f>
        <v>1.985803</v>
      </c>
      <c r="L34" s="129">
        <f>Anchor!T31</f>
        <v>21.824847999999999</v>
      </c>
      <c r="M34" s="129">
        <f>Anchor!U31</f>
        <v>29.603332999999999</v>
      </c>
      <c r="N34" s="129">
        <f>Anchor!V31</f>
        <v>25.883506000000001</v>
      </c>
      <c r="O34" s="129">
        <f>Anchor!W31</f>
        <v>34.927090999999997</v>
      </c>
      <c r="P34" s="129">
        <f>Anchor!X31</f>
        <v>34.974376999999997</v>
      </c>
      <c r="Q34" s="131">
        <f>10*LOG10(1/(('Summary (Full)'!$B$41/10^(N34/10)+'Summary (Full)'!$B$42/10^(O34/10)+'Summary (Full)'!$B$43/10^(P34/10))/'Summary (Full)'!$B$44))</f>
        <v>27.383254004951269</v>
      </c>
      <c r="R34" s="129">
        <f>Anchor!Y31</f>
        <v>1.245608</v>
      </c>
      <c r="S34" s="129">
        <f>Anchor!Z31</f>
        <v>593.6</v>
      </c>
      <c r="T34" s="132"/>
      <c r="U34" s="129">
        <f>Test!L31</f>
        <v>55.122723000000001</v>
      </c>
      <c r="V34" s="129">
        <f>Test!M31</f>
        <v>26.646501000000001</v>
      </c>
      <c r="W34" s="129">
        <f>Test!N31</f>
        <v>35.801608000000002</v>
      </c>
      <c r="X34" s="129">
        <f>Test!O31</f>
        <v>35.535041</v>
      </c>
      <c r="Y34" s="129">
        <f>('Summary (Full)'!$B$34*V34+'Summary (Full)'!$B$35*W34+'Summary (Full)'!$B$36*X34)/'Summary (Full)'!$B$37</f>
        <v>27.774228937499998</v>
      </c>
      <c r="Z34" s="129">
        <f>Test!P31</f>
        <v>8.6439199999999996</v>
      </c>
      <c r="AA34" s="129">
        <f>Test!Q31</f>
        <v>7.9103979999999998</v>
      </c>
      <c r="AB34" s="129">
        <f>Test!R31</f>
        <v>10.972583</v>
      </c>
      <c r="AC34" s="129">
        <f>Test!S31</f>
        <v>9.7631990000000002</v>
      </c>
      <c r="AD34" s="129">
        <f>Test!T31</f>
        <v>22.572319</v>
      </c>
      <c r="AE34" s="129">
        <f>Test!U31</f>
        <v>30.632912999999999</v>
      </c>
      <c r="AF34" s="129">
        <f>Test!V31</f>
        <v>26.617884</v>
      </c>
      <c r="AG34" s="129">
        <f>Test!W31</f>
        <v>35.792444000000003</v>
      </c>
      <c r="AH34" s="129">
        <f>Test!X31</f>
        <v>35.52778</v>
      </c>
      <c r="AI34" s="129">
        <f>10*LOG10(1/(('Summary (Full)'!$B$41/10^(AF34/10)+'Summary (Full)'!$B$42/10^(AG34/10)+'Summary (Full)'!$B$43/10^(AH34/10))/'Summary (Full)'!$B$44))</f>
        <v>28.116054434838173</v>
      </c>
      <c r="AJ34" s="129">
        <f>Test!Y31</f>
        <v>1.520205</v>
      </c>
      <c r="AK34" s="129">
        <f>Test!Z31</f>
        <v>0</v>
      </c>
      <c r="AL34" s="129">
        <f t="shared" si="2"/>
        <v>1.2204521807823969</v>
      </c>
      <c r="AM34" s="129">
        <f t="shared" si="3"/>
        <v>0</v>
      </c>
      <c r="AO34" s="179"/>
      <c r="AP34" s="165"/>
      <c r="AQ34" s="165"/>
      <c r="AR34" s="165"/>
      <c r="AS34" s="165"/>
      <c r="AT34" s="165"/>
      <c r="AU34" s="165"/>
      <c r="AV34" s="165"/>
      <c r="AW34" s="165"/>
      <c r="AX34" s="165"/>
      <c r="AY34" s="171"/>
      <c r="AZ34" s="165"/>
      <c r="BA34" s="171"/>
      <c r="CL34" s="4">
        <v>681.95048814330005</v>
      </c>
      <c r="CM34" s="4">
        <v>34.592699625000002</v>
      </c>
      <c r="CN34" s="4">
        <v>34.592699625000002</v>
      </c>
      <c r="CO34" s="4">
        <v>40.654523375000004</v>
      </c>
      <c r="CP34" s="4">
        <v>39.834858875000002</v>
      </c>
      <c r="CQ34" s="4">
        <v>35.299198562500003</v>
      </c>
      <c r="CR34" s="4">
        <v>17.3418125</v>
      </c>
      <c r="CS34" s="4">
        <v>13.824643</v>
      </c>
      <c r="CT34" s="4">
        <v>63.356828499999999</v>
      </c>
      <c r="CU34" s="4">
        <v>60.831740499999995</v>
      </c>
      <c r="CV34" s="4">
        <v>31.16785625</v>
      </c>
      <c r="CW34" s="4">
        <v>36.615126374999996</v>
      </c>
      <c r="CX34" s="4">
        <v>34.559907375000002</v>
      </c>
      <c r="CY34" s="4">
        <v>40.643133250000005</v>
      </c>
      <c r="CZ34" s="4">
        <v>39.824100375</v>
      </c>
      <c r="DA34" s="4">
        <v>35.765984344145089</v>
      </c>
      <c r="DB34" s="4">
        <v>1.4954242499999999</v>
      </c>
      <c r="DC34" s="4">
        <v>5460.67</v>
      </c>
      <c r="DE34" s="4">
        <v>856.64905649082345</v>
      </c>
      <c r="DF34" s="4">
        <v>18.83642</v>
      </c>
      <c r="DH34" s="4">
        <v>749.97002999999995</v>
      </c>
      <c r="DI34" s="4">
        <v>14.139165999999999</v>
      </c>
      <c r="DK34" s="4">
        <v>2470.2320764374749</v>
      </c>
      <c r="DL34" s="4">
        <v>90.040376250000008</v>
      </c>
      <c r="DM34" s="4">
        <v>2254.3621609284642</v>
      </c>
      <c r="DN34" s="4">
        <v>86.395006750000007</v>
      </c>
      <c r="DO34" s="4">
        <v>895.77810006368395</v>
      </c>
      <c r="DP34" s="4">
        <v>32.542393250000003</v>
      </c>
      <c r="DQ34" s="4">
        <v>749.97002999999995</v>
      </c>
      <c r="DR34" s="4">
        <v>36.921059999999997</v>
      </c>
      <c r="DS34" s="4">
        <v>749.97002999999995</v>
      </c>
      <c r="DT34" s="4">
        <v>34.951374999999999</v>
      </c>
      <c r="DU34" s="4">
        <v>34.951374999999999</v>
      </c>
      <c r="DV34" s="4">
        <v>40.935442000000002</v>
      </c>
      <c r="DW34" s="4">
        <v>40.090130000000002</v>
      </c>
      <c r="DX34" s="4">
        <v>36.144766988712142</v>
      </c>
      <c r="DZ34" s="4">
        <v>532.64449893684082</v>
      </c>
      <c r="EA34" s="4">
        <v>34.92571925</v>
      </c>
      <c r="EB34" s="4">
        <v>34.92571925</v>
      </c>
      <c r="EC34" s="4">
        <v>41.144099249999996</v>
      </c>
      <c r="ED34" s="4">
        <v>40.944761500000006</v>
      </c>
      <c r="EE34" s="4">
        <v>35.690558140625001</v>
      </c>
      <c r="EF34" s="4">
        <v>17.462073500000002</v>
      </c>
      <c r="EG34" s="4">
        <v>13.980152125</v>
      </c>
      <c r="EH34" s="4">
        <v>67.311125625000003</v>
      </c>
      <c r="EI34" s="4">
        <v>64.201351375000002</v>
      </c>
      <c r="EJ34" s="4">
        <v>31.563859000000001</v>
      </c>
      <c r="EK34" s="4">
        <v>37.015937125000001</v>
      </c>
      <c r="EL34" s="4">
        <v>34.898325</v>
      </c>
      <c r="EM34" s="4">
        <v>41.129077624999994</v>
      </c>
      <c r="EN34" s="4">
        <v>40.927847374999999</v>
      </c>
      <c r="EO34" s="4">
        <v>36.158494744318212</v>
      </c>
      <c r="EP34" s="4">
        <v>1.388442</v>
      </c>
      <c r="EQ34" s="4">
        <v>0</v>
      </c>
      <c r="ER34" s="4">
        <v>727.34212909471432</v>
      </c>
      <c r="ES34" s="4">
        <v>19.246968750000001</v>
      </c>
      <c r="ET34" s="4">
        <v>683.66280698551157</v>
      </c>
      <c r="EU34" s="4">
        <v>14.804808750000001</v>
      </c>
      <c r="EV34" s="7">
        <v>1311.422116</v>
      </c>
      <c r="EW34" s="7">
        <v>85.747404000000003</v>
      </c>
      <c r="EX34" s="7">
        <v>1311.422116</v>
      </c>
      <c r="EY34" s="7">
        <v>82.970612000000003</v>
      </c>
      <c r="EZ34" s="7">
        <v>777.76482170619602</v>
      </c>
      <c r="FA34" s="7">
        <v>33.399247000000003</v>
      </c>
      <c r="FB34" s="7">
        <v>623.38400100000001</v>
      </c>
      <c r="FC34" s="7">
        <v>37.536444000000003</v>
      </c>
      <c r="FD34" s="4">
        <v>532.64449893684082</v>
      </c>
      <c r="FE34" s="4">
        <v>34.898325</v>
      </c>
      <c r="FF34" s="4">
        <v>34.898325</v>
      </c>
      <c r="FG34" s="4">
        <v>41.129077624999994</v>
      </c>
      <c r="FH34" s="4">
        <v>40.927847374999999</v>
      </c>
      <c r="FI34" s="4">
        <v>36.158494744318212</v>
      </c>
      <c r="FK34" s="4">
        <v>749.97002999999995</v>
      </c>
      <c r="FL34" s="4">
        <v>35.676286625000003</v>
      </c>
      <c r="FM34" s="4">
        <v>749.97002999999995</v>
      </c>
      <c r="FN34" s="4">
        <v>36.144766988712142</v>
      </c>
      <c r="FP34" s="4">
        <v>585.51787579854454</v>
      </c>
      <c r="FQ34" s="4">
        <v>36.043935062499997</v>
      </c>
      <c r="FR34" s="4">
        <v>585.51787579854454</v>
      </c>
      <c r="FS34" s="4">
        <v>36.51358743232224</v>
      </c>
    </row>
    <row r="35" spans="1:175" ht="13" customHeight="1" x14ac:dyDescent="0.15">
      <c r="A35" s="234" t="s">
        <v>86</v>
      </c>
      <c r="B35" s="38">
        <v>110</v>
      </c>
      <c r="C35" s="129">
        <f>Anchor!L32</f>
        <v>1682.5119500000001</v>
      </c>
      <c r="D35" s="129">
        <f>Anchor!M32</f>
        <v>33.167402000000003</v>
      </c>
      <c r="E35" s="129">
        <f>Anchor!N32</f>
        <v>41.856405000000002</v>
      </c>
      <c r="F35" s="129">
        <f>Anchor!O32</f>
        <v>40.924402000000001</v>
      </c>
      <c r="G35" s="130">
        <f>('Summary (Full)'!$B$34*D35+'Summary (Full)'!$B$35*E35+'Summary (Full)'!$B$36*F35)/'Summary (Full)'!$B$37</f>
        <v>34.195277187500004</v>
      </c>
      <c r="H35" s="129">
        <f>Anchor!P32</f>
        <v>21.159305</v>
      </c>
      <c r="I35" s="129">
        <f>Anchor!Q32</f>
        <v>13.751018</v>
      </c>
      <c r="J35" s="129">
        <f>Anchor!R32</f>
        <v>52.298389999999998</v>
      </c>
      <c r="K35" s="129">
        <f>Anchor!S32</f>
        <v>50.101627999999998</v>
      </c>
      <c r="L35" s="129">
        <f>Anchor!T32</f>
        <v>29.163188999999999</v>
      </c>
      <c r="M35" s="129">
        <f>Anchor!U32</f>
        <v>37.203713</v>
      </c>
      <c r="N35" s="129">
        <f>Anchor!V32</f>
        <v>33.164048999999999</v>
      </c>
      <c r="O35" s="129">
        <f>Anchor!W32</f>
        <v>41.851115999999998</v>
      </c>
      <c r="P35" s="129">
        <f>Anchor!X32</f>
        <v>40.916108000000001</v>
      </c>
      <c r="Q35" s="131">
        <f>10*LOG10(1/(('Summary (Full)'!$B$41/10^(N35/10)+'Summary (Full)'!$B$42/10^(O35/10)+'Summary (Full)'!$B$43/10^(P35/10))/'Summary (Full)'!$B$44))</f>
        <v>34.607747693849305</v>
      </c>
      <c r="R35" s="129">
        <f>Anchor!Y32</f>
        <v>1.4876780000000001</v>
      </c>
      <c r="S35" s="129">
        <f>Anchor!Z32</f>
        <v>1481.82</v>
      </c>
      <c r="T35" s="132"/>
      <c r="U35" s="129">
        <f>Test!L32</f>
        <v>1517.2728810000001</v>
      </c>
      <c r="V35" s="129">
        <f>Test!M32</f>
        <v>33.234409999999997</v>
      </c>
      <c r="W35" s="129">
        <f>Test!N32</f>
        <v>41.908580000000001</v>
      </c>
      <c r="X35" s="129">
        <f>Test!O32</f>
        <v>40.992224999999998</v>
      </c>
      <c r="Y35" s="129">
        <f>('Summary (Full)'!$B$34*V35+'Summary (Full)'!$B$35*W35+'Summary (Full)'!$B$36*X35)/'Summary (Full)'!$B$37</f>
        <v>34.261409062499993</v>
      </c>
      <c r="Z35" s="129">
        <f>Test!P32</f>
        <v>21.453327000000002</v>
      </c>
      <c r="AA35" s="129">
        <f>Test!Q32</f>
        <v>13.829707000000001</v>
      </c>
      <c r="AB35" s="129">
        <f>Test!R32</f>
        <v>53.289634</v>
      </c>
      <c r="AC35" s="129">
        <f>Test!S32</f>
        <v>51.077621999999998</v>
      </c>
      <c r="AD35" s="129">
        <f>Test!T32</f>
        <v>29.243893</v>
      </c>
      <c r="AE35" s="129">
        <f>Test!U32</f>
        <v>37.278888999999999</v>
      </c>
      <c r="AF35" s="129">
        <f>Test!V32</f>
        <v>33.231541</v>
      </c>
      <c r="AG35" s="129">
        <f>Test!W32</f>
        <v>41.903739999999999</v>
      </c>
      <c r="AH35" s="129">
        <f>Test!X32</f>
        <v>40.985309000000001</v>
      </c>
      <c r="AI35" s="129">
        <f>10*LOG10(1/(('Summary (Full)'!$B$41/10^(AF35/10)+'Summary (Full)'!$B$42/10^(AG35/10)+'Summary (Full)'!$B$43/10^(AH35/10))/'Summary (Full)'!$B$44))</f>
        <v>34.674838059680503</v>
      </c>
      <c r="AJ35" s="129">
        <f>Test!Y32</f>
        <v>1.4846950000000001</v>
      </c>
      <c r="AK35" s="129">
        <f>Test!Z32</f>
        <v>0</v>
      </c>
      <c r="AL35" s="129">
        <f t="shared" si="2"/>
        <v>0.99799486179132857</v>
      </c>
      <c r="AM35" s="129">
        <f t="shared" si="3"/>
        <v>0</v>
      </c>
      <c r="AO35" s="245" t="s">
        <v>13</v>
      </c>
      <c r="AP35" s="172">
        <f t="array" ref="AP35">bdRateExtend($C35:$C38,D35:D38,$U35:$U38,V35:V38)</f>
        <v>-0.2482349866444814</v>
      </c>
      <c r="AQ35" s="172">
        <f t="array" ref="AQ35">bdRateExtend($C35:$C40,D35:D40,$U35:$U40,V35:V40)</f>
        <v>-0.31665632211266448</v>
      </c>
      <c r="AR35" s="172">
        <f t="array" ref="AR35">bdRateExtend($C35:$C40,E35:E40,$U35:$U40,W35:W40)</f>
        <v>-0.33467096345064673</v>
      </c>
      <c r="AS35" s="172">
        <f t="array" ref="AS35">bdRateExtend($C35:$C40,F35:F40,$U35:$U40,X35:X40)</f>
        <v>-0.36340682363941346</v>
      </c>
      <c r="AT35" s="172">
        <f t="array" ref="AT35">bdRateExtend($C35:$C38,H35:H38,$U35:$U38,Z35:Z38)</f>
        <v>-0.21857173168933763</v>
      </c>
      <c r="AU35" s="172">
        <f t="array" ref="AU35">bdRateExtend($C35:$C40,H35:H40,$U35:$U40,Z35:Z40)</f>
        <v>-0.26836062684542117</v>
      </c>
      <c r="AV35" s="172">
        <f t="array" ref="AV35">bdRateExtend($C35:$C38,I35:I38,$U35:$U38,AA35:AA38)</f>
        <v>-0.2246099345598439</v>
      </c>
      <c r="AW35" s="172">
        <f t="array" ref="AW35">bdRateExtend($C35:$C40,I35:I40,$U35:$U40,AA35:AA40)</f>
        <v>-0.28883519971154092</v>
      </c>
      <c r="AX35" s="172">
        <f t="array" ref="AX35">bdRateExtend($C35:$C38,J35:J38,$U35:$U38,AB35:AB38,"None", FALSE,1)</f>
        <v>-0.25953657479634851</v>
      </c>
      <c r="AY35" s="188">
        <f t="array" ref="AY35">bdRateExtend($C35:$C40,J35:J40,$U35:$U40,AB35:AB40,"None", FALSE,TRUE)</f>
        <v>-0.33818415524126577</v>
      </c>
      <c r="AZ35" s="241">
        <f t="array" ref="AZ35">testVMAFRange($C35:$C38,J35:J38,$U35:$U38,AB35:AB38)</f>
        <v>0</v>
      </c>
      <c r="BA35" s="190">
        <f t="array" ref="BA35">testVMAFRange($C35:$C40,J35:J40,$U35:$U40,AB35:AB40)</f>
        <v>0</v>
      </c>
      <c r="CL35" s="4">
        <v>749.97002999999995</v>
      </c>
      <c r="CM35" s="4">
        <v>34.983705</v>
      </c>
      <c r="CN35" s="4">
        <v>34.983705</v>
      </c>
      <c r="CO35" s="4">
        <v>40.947318000000003</v>
      </c>
      <c r="CP35" s="4">
        <v>40.101398000000003</v>
      </c>
      <c r="CQ35" s="4">
        <v>35.676286625000003</v>
      </c>
      <c r="CR35" s="4">
        <v>17.808668999999998</v>
      </c>
      <c r="CS35" s="4">
        <v>14.139165999999999</v>
      </c>
      <c r="CT35" s="4">
        <v>65.985090999999997</v>
      </c>
      <c r="CU35" s="4">
        <v>63.424664999999997</v>
      </c>
      <c r="CV35" s="4">
        <v>31.634159</v>
      </c>
      <c r="CW35" s="4">
        <v>36.921059999999997</v>
      </c>
      <c r="CX35" s="4">
        <v>34.951374999999999</v>
      </c>
      <c r="CY35" s="4">
        <v>40.935442000000002</v>
      </c>
      <c r="CZ35" s="4">
        <v>40.090130000000002</v>
      </c>
      <c r="DA35" s="4">
        <v>36.144766988712142</v>
      </c>
      <c r="DB35" s="4">
        <v>1.498184</v>
      </c>
      <c r="DC35" s="4">
        <v>5645.15</v>
      </c>
      <c r="DE35" s="4">
        <v>935.61775382964129</v>
      </c>
      <c r="DF35" s="4">
        <v>19.277570000000001</v>
      </c>
      <c r="DH35" s="4">
        <v>819.63816930283565</v>
      </c>
      <c r="DI35" s="4">
        <v>14.420581374999999</v>
      </c>
      <c r="DK35" s="4">
        <v>2706.7729476737904</v>
      </c>
      <c r="DL35" s="4">
        <v>91.09649837500001</v>
      </c>
      <c r="DM35" s="4">
        <v>3151.7626989999999</v>
      </c>
      <c r="DN35" s="4">
        <v>90.838218999999995</v>
      </c>
      <c r="DO35" s="4">
        <v>978.99101653138121</v>
      </c>
      <c r="DP35" s="4">
        <v>32.996510375</v>
      </c>
      <c r="DQ35" s="4">
        <v>819.63816930283565</v>
      </c>
      <c r="DR35" s="4">
        <v>37.187747125000001</v>
      </c>
      <c r="DS35" s="4">
        <v>819.63816930283565</v>
      </c>
      <c r="DT35" s="4">
        <v>35.275733500000001</v>
      </c>
      <c r="DU35" s="4">
        <v>35.275733500000001</v>
      </c>
      <c r="DV35" s="4">
        <v>41.199763000000004</v>
      </c>
      <c r="DW35" s="4">
        <v>40.359428375</v>
      </c>
      <c r="DX35" s="4">
        <v>36.461770783278276</v>
      </c>
      <c r="DZ35" s="4">
        <v>565.74040036650786</v>
      </c>
      <c r="EA35" s="4">
        <v>35.157029000000001</v>
      </c>
      <c r="EB35" s="4">
        <v>35.157029000000001</v>
      </c>
      <c r="EC35" s="4">
        <v>41.341923375</v>
      </c>
      <c r="ED35" s="4">
        <v>41.007140125000006</v>
      </c>
      <c r="EE35" s="4">
        <v>35.909216843750002</v>
      </c>
      <c r="EF35" s="4">
        <v>17.909217375000001</v>
      </c>
      <c r="EG35" s="4">
        <v>14.235033125000001</v>
      </c>
      <c r="EH35" s="4">
        <v>68.180381374999996</v>
      </c>
      <c r="EI35" s="4">
        <v>65.212835749999996</v>
      </c>
      <c r="EJ35" s="4">
        <v>31.900213999999998</v>
      </c>
      <c r="EK35" s="4">
        <v>37.244180249999999</v>
      </c>
      <c r="EL35" s="4">
        <v>35.130739875000003</v>
      </c>
      <c r="EM35" s="4">
        <v>41.328204749999998</v>
      </c>
      <c r="EN35" s="4">
        <v>40.992859125000003</v>
      </c>
      <c r="EO35" s="4">
        <v>36.380089512555237</v>
      </c>
      <c r="EP35" s="4">
        <v>1.4974577499999999</v>
      </c>
      <c r="EQ35" s="4">
        <v>0</v>
      </c>
      <c r="ER35" s="4">
        <v>797.51901612535528</v>
      </c>
      <c r="ES35" s="4">
        <v>19.683212624999999</v>
      </c>
      <c r="ET35" s="4">
        <v>749.77033883695708</v>
      </c>
      <c r="EU35" s="4">
        <v>15.074167500000001</v>
      </c>
      <c r="EV35" s="7">
        <v>1762.2119419999999</v>
      </c>
      <c r="EW35" s="7">
        <v>90.060512000000003</v>
      </c>
      <c r="EX35" s="7">
        <v>1762.2119419999999</v>
      </c>
      <c r="EY35" s="7">
        <v>87.365784000000005</v>
      </c>
      <c r="EZ35" s="7">
        <v>822.27021165362214</v>
      </c>
      <c r="FA35" s="7">
        <v>33.664202249999995</v>
      </c>
      <c r="FB35" s="7">
        <v>777.76482170619602</v>
      </c>
      <c r="FC35" s="7">
        <v>38.147342625</v>
      </c>
      <c r="FD35" s="4">
        <v>565.74040036650786</v>
      </c>
      <c r="FE35" s="4">
        <v>35.130739875000003</v>
      </c>
      <c r="FF35" s="4">
        <v>35.130739875000003</v>
      </c>
      <c r="FG35" s="4">
        <v>41.328204749999998</v>
      </c>
      <c r="FH35" s="4">
        <v>40.992859125000003</v>
      </c>
      <c r="FI35" s="4">
        <v>36.380089512555237</v>
      </c>
      <c r="FK35" s="4">
        <v>819.63816930283565</v>
      </c>
      <c r="FL35" s="4">
        <v>35.99264490625</v>
      </c>
      <c r="FM35" s="4">
        <v>819.63816930283565</v>
      </c>
      <c r="FN35" s="4">
        <v>36.461770783278276</v>
      </c>
      <c r="FP35" s="4">
        <v>643.63977017303534</v>
      </c>
      <c r="FQ35" s="4">
        <v>36.397311984375001</v>
      </c>
      <c r="FR35" s="4">
        <v>643.63977017303534</v>
      </c>
      <c r="FS35" s="4">
        <v>36.868680120326268</v>
      </c>
    </row>
    <row r="36" spans="1:175" x14ac:dyDescent="0.15">
      <c r="A36" s="235"/>
      <c r="B36" s="38">
        <v>135</v>
      </c>
      <c r="C36" s="129">
        <f>Anchor!L33</f>
        <v>881.77545499999997</v>
      </c>
      <c r="D36" s="129">
        <f>Anchor!M33</f>
        <v>32.602888</v>
      </c>
      <c r="E36" s="129">
        <f>Anchor!N33</f>
        <v>41.008412999999997</v>
      </c>
      <c r="F36" s="129">
        <f>Anchor!O33</f>
        <v>40.086064</v>
      </c>
      <c r="G36" s="130">
        <f>('Summary (Full)'!$B$34*D36+'Summary (Full)'!$B$35*E36+'Summary (Full)'!$B$36*F36)/'Summary (Full)'!$B$37</f>
        <v>33.595931812499998</v>
      </c>
      <c r="H36" s="129">
        <f>Anchor!P33</f>
        <v>18.636966999999999</v>
      </c>
      <c r="I36" s="129">
        <f>Anchor!Q33</f>
        <v>12.990589</v>
      </c>
      <c r="J36" s="129">
        <f>Anchor!R33</f>
        <v>44.659455999999999</v>
      </c>
      <c r="K36" s="129">
        <f>Anchor!S33</f>
        <v>42.532470000000004</v>
      </c>
      <c r="L36" s="129">
        <f>Anchor!T33</f>
        <v>28.509881</v>
      </c>
      <c r="M36" s="129">
        <f>Anchor!U33</f>
        <v>36.379697999999998</v>
      </c>
      <c r="N36" s="129">
        <f>Anchor!V33</f>
        <v>32.596384999999998</v>
      </c>
      <c r="O36" s="129">
        <f>Anchor!W33</f>
        <v>41.001167000000002</v>
      </c>
      <c r="P36" s="129">
        <f>Anchor!X33</f>
        <v>40.076740999999998</v>
      </c>
      <c r="Q36" s="131">
        <f>10*LOG10(1/(('Summary (Full)'!$B$41/10^(N36/10)+'Summary (Full)'!$B$42/10^(O36/10)+'Summary (Full)'!$B$43/10^(P36/10))/'Summary (Full)'!$B$44))</f>
        <v>34.020026039054841</v>
      </c>
      <c r="R36" s="129">
        <f>Anchor!Y33</f>
        <v>1.5532699999999999</v>
      </c>
      <c r="S36" s="129">
        <f>Anchor!Z33</f>
        <v>1036.8900000000001</v>
      </c>
      <c r="T36" s="132"/>
      <c r="U36" s="129">
        <f>Test!L33</f>
        <v>771.45623599999999</v>
      </c>
      <c r="V36" s="129">
        <f>Test!M33</f>
        <v>32.722861000000002</v>
      </c>
      <c r="W36" s="129">
        <f>Test!N33</f>
        <v>41.142392000000001</v>
      </c>
      <c r="X36" s="129">
        <f>Test!O33</f>
        <v>40.274515999999998</v>
      </c>
      <c r="Y36" s="129">
        <f>('Summary (Full)'!$B$34*V36+'Summary (Full)'!$B$35*W36+'Summary (Full)'!$B$36*X36)/'Summary (Full)'!$B$37</f>
        <v>33.721060125000001</v>
      </c>
      <c r="Z36" s="129">
        <f>Test!P33</f>
        <v>18.996921</v>
      </c>
      <c r="AA36" s="129">
        <f>Test!Q33</f>
        <v>13.108891</v>
      </c>
      <c r="AB36" s="129">
        <f>Test!R33</f>
        <v>46.207160000000002</v>
      </c>
      <c r="AC36" s="129">
        <f>Test!S33</f>
        <v>44.036690999999998</v>
      </c>
      <c r="AD36" s="129">
        <f>Test!T33</f>
        <v>28.64939</v>
      </c>
      <c r="AE36" s="129">
        <f>Test!U33</f>
        <v>36.535355000000003</v>
      </c>
      <c r="AF36" s="129">
        <f>Test!V33</f>
        <v>32.717616999999997</v>
      </c>
      <c r="AG36" s="129">
        <f>Test!W33</f>
        <v>41.135891999999998</v>
      </c>
      <c r="AH36" s="129">
        <f>Test!X33</f>
        <v>40.266393000000001</v>
      </c>
      <c r="AI36" s="129">
        <f>10*LOG10(1/(('Summary (Full)'!$B$41/10^(AF36/10)+'Summary (Full)'!$B$42/10^(AG36/10)+'Summary (Full)'!$B$43/10^(AH36/10))/'Summary (Full)'!$B$44))</f>
        <v>34.144514284801673</v>
      </c>
      <c r="AJ36" s="129">
        <f>Test!Y33</f>
        <v>1.543336</v>
      </c>
      <c r="AK36" s="129">
        <f>Test!Z33</f>
        <v>0</v>
      </c>
      <c r="AL36" s="129">
        <f t="shared" si="2"/>
        <v>0.99360446026769345</v>
      </c>
      <c r="AM36" s="129">
        <f t="shared" si="3"/>
        <v>0</v>
      </c>
      <c r="AO36" s="179"/>
      <c r="AP36" s="165"/>
      <c r="AQ36" s="164"/>
      <c r="AR36" s="164"/>
      <c r="AS36" s="164"/>
      <c r="AT36" s="165"/>
      <c r="AU36" s="164"/>
      <c r="AV36" s="165"/>
      <c r="AW36" s="164"/>
      <c r="AX36" s="165"/>
      <c r="AY36" s="170"/>
      <c r="AZ36" s="165"/>
      <c r="BA36" s="170"/>
      <c r="CL36" s="4">
        <v>819.63816930283565</v>
      </c>
      <c r="CM36" s="4">
        <v>35.307077749999998</v>
      </c>
      <c r="CN36" s="4">
        <v>35.307077749999998</v>
      </c>
      <c r="CO36" s="4">
        <v>41.211665500000002</v>
      </c>
      <c r="CP36" s="4">
        <v>40.371564500000005</v>
      </c>
      <c r="CQ36" s="4">
        <v>35.99264490625</v>
      </c>
      <c r="CR36" s="4">
        <v>18.267339999999997</v>
      </c>
      <c r="CS36" s="4">
        <v>14.420581374999999</v>
      </c>
      <c r="CT36" s="4">
        <v>68.028100124999995</v>
      </c>
      <c r="CU36" s="4">
        <v>65.442292749999993</v>
      </c>
      <c r="CV36" s="4">
        <v>32.088276125</v>
      </c>
      <c r="CW36" s="4">
        <v>37.187747125000001</v>
      </c>
      <c r="CX36" s="4">
        <v>35.275733500000001</v>
      </c>
      <c r="CY36" s="4">
        <v>41.199763000000004</v>
      </c>
      <c r="CZ36" s="4">
        <v>40.359428375</v>
      </c>
      <c r="DA36" s="4">
        <v>36.461770783278276</v>
      </c>
      <c r="DB36" s="4">
        <v>1.49583175</v>
      </c>
      <c r="DC36" s="4">
        <v>5862.1237499999997</v>
      </c>
      <c r="DE36" s="4">
        <v>1021.8660426325949</v>
      </c>
      <c r="DF36" s="4">
        <v>19.718719999999998</v>
      </c>
      <c r="DH36" s="4">
        <v>895.77810006368395</v>
      </c>
      <c r="DI36" s="4">
        <v>14.701996749999999</v>
      </c>
      <c r="DK36" s="4">
        <v>3151.7626989999999</v>
      </c>
      <c r="DL36" s="4">
        <v>93.043031999999997</v>
      </c>
      <c r="DM36" s="4">
        <v>4275.8472300000003</v>
      </c>
      <c r="DN36" s="4">
        <v>93.758025000000004</v>
      </c>
      <c r="DO36" s="4">
        <v>1069.9339606326726</v>
      </c>
      <c r="DP36" s="4">
        <v>33.450627500000003</v>
      </c>
      <c r="DQ36" s="4">
        <v>895.77810006368395</v>
      </c>
      <c r="DR36" s="4">
        <v>37.454434249999998</v>
      </c>
      <c r="DS36" s="4">
        <v>926.7533085177522</v>
      </c>
      <c r="DT36" s="4">
        <v>35.759571999999999</v>
      </c>
      <c r="DU36" s="4">
        <v>35.759571999999999</v>
      </c>
      <c r="DV36" s="4">
        <v>41.561806875000002</v>
      </c>
      <c r="DW36" s="4">
        <v>40.714248499999997</v>
      </c>
      <c r="DX36" s="4">
        <v>36.929286388786529</v>
      </c>
      <c r="DZ36" s="4">
        <v>585.51787579854454</v>
      </c>
      <c r="EA36" s="4">
        <v>35.289162000000005</v>
      </c>
      <c r="EB36" s="4">
        <v>35.289162000000005</v>
      </c>
      <c r="EC36" s="4">
        <v>41.433604000000003</v>
      </c>
      <c r="ED36" s="4">
        <v>41.221089000000006</v>
      </c>
      <c r="EE36" s="4">
        <v>36.043935062499997</v>
      </c>
      <c r="EF36" s="4">
        <v>17.927146</v>
      </c>
      <c r="EG36" s="4">
        <v>14.279158500000001</v>
      </c>
      <c r="EH36" s="4">
        <v>69.447247500000003</v>
      </c>
      <c r="EI36" s="4">
        <v>66.3635795</v>
      </c>
      <c r="EJ36" s="4">
        <v>32.022705999999999</v>
      </c>
      <c r="EK36" s="4">
        <v>37.298788500000001</v>
      </c>
      <c r="EL36" s="4">
        <v>35.262415000000004</v>
      </c>
      <c r="EM36" s="4">
        <v>41.418338499999997</v>
      </c>
      <c r="EN36" s="4">
        <v>41.204339500000003</v>
      </c>
      <c r="EO36" s="4">
        <v>36.51358743232224</v>
      </c>
      <c r="EP36" s="4">
        <v>1.3835</v>
      </c>
      <c r="EQ36" s="4">
        <v>0</v>
      </c>
      <c r="ER36" s="4">
        <v>874.46685079715712</v>
      </c>
      <c r="ES36" s="4">
        <v>20.119456499999998</v>
      </c>
      <c r="ET36" s="4">
        <v>854.97026100000005</v>
      </c>
      <c r="EU36" s="4">
        <v>15.475184</v>
      </c>
      <c r="EV36" s="7">
        <v>2462.231641164487</v>
      </c>
      <c r="EW36" s="7">
        <v>93.755501124999995</v>
      </c>
      <c r="EX36" s="7">
        <v>2462.231641164487</v>
      </c>
      <c r="EY36" s="7">
        <v>91.284824374999999</v>
      </c>
      <c r="EZ36" s="7">
        <v>854.97026100000005</v>
      </c>
      <c r="FA36" s="7">
        <v>33.858094000000001</v>
      </c>
      <c r="FB36" s="7">
        <v>854.97026100000005</v>
      </c>
      <c r="FC36" s="7">
        <v>38.430194</v>
      </c>
      <c r="FD36" s="4">
        <v>585.51787579854454</v>
      </c>
      <c r="FE36" s="4">
        <v>35.262415000000004</v>
      </c>
      <c r="FF36" s="4">
        <v>35.262415000000004</v>
      </c>
      <c r="FG36" s="4">
        <v>41.418338499999997</v>
      </c>
      <c r="FH36" s="4">
        <v>41.204339500000003</v>
      </c>
      <c r="FI36" s="4">
        <v>36.51358743232224</v>
      </c>
      <c r="FK36" s="4">
        <v>926.7533085177522</v>
      </c>
      <c r="FL36" s="4">
        <v>36.462031531249998</v>
      </c>
      <c r="FM36" s="4">
        <v>926.7533085177522</v>
      </c>
      <c r="FN36" s="4">
        <v>36.929286388786529</v>
      </c>
      <c r="FP36" s="4">
        <v>707.53118029642212</v>
      </c>
      <c r="FQ36" s="4">
        <v>36.750688906250005</v>
      </c>
      <c r="FR36" s="4">
        <v>707.53118029642212</v>
      </c>
      <c r="FS36" s="4">
        <v>37.223772808330295</v>
      </c>
    </row>
    <row r="37" spans="1:175" ht="13" customHeight="1" x14ac:dyDescent="0.15">
      <c r="A37" s="235"/>
      <c r="B37" s="38">
        <v>160</v>
      </c>
      <c r="C37" s="129">
        <f>Anchor!L34</f>
        <v>441.66049299999997</v>
      </c>
      <c r="D37" s="129">
        <f>Anchor!M34</f>
        <v>31.466708000000001</v>
      </c>
      <c r="E37" s="129">
        <f>Anchor!N34</f>
        <v>39.653177999999997</v>
      </c>
      <c r="F37" s="129">
        <f>Anchor!O34</f>
        <v>38.819180000000003</v>
      </c>
      <c r="G37" s="130">
        <f>('Summary (Full)'!$B$34*D37+'Summary (Full)'!$B$35*E37+'Summary (Full)'!$B$36*F37)/'Summary (Full)'!$B$37</f>
        <v>32.437891874999998</v>
      </c>
      <c r="H37" s="129">
        <f>Anchor!P34</f>
        <v>15.511334</v>
      </c>
      <c r="I37" s="129">
        <f>Anchor!Q34</f>
        <v>11.742176000000001</v>
      </c>
      <c r="J37" s="129">
        <f>Anchor!R34</f>
        <v>32.834761</v>
      </c>
      <c r="K37" s="129">
        <f>Anchor!S34</f>
        <v>30.986329999999999</v>
      </c>
      <c r="L37" s="129">
        <f>Anchor!T34</f>
        <v>27.270562000000002</v>
      </c>
      <c r="M37" s="129">
        <f>Anchor!U34</f>
        <v>35.024515999999998</v>
      </c>
      <c r="N37" s="129">
        <f>Anchor!V34</f>
        <v>31.451853</v>
      </c>
      <c r="O37" s="129">
        <f>Anchor!W34</f>
        <v>39.643757000000001</v>
      </c>
      <c r="P37" s="129">
        <f>Anchor!X34</f>
        <v>38.809179999999998</v>
      </c>
      <c r="Q37" s="131">
        <f>10*LOG10(1/(('Summary (Full)'!$B$41/10^(N37/10)+'Summary (Full)'!$B$42/10^(O37/10)+'Summary (Full)'!$B$43/10^(P37/10))/'Summary (Full)'!$B$44))</f>
        <v>32.863068315084007</v>
      </c>
      <c r="R37" s="129">
        <f>Anchor!Y34</f>
        <v>1.5919840000000001</v>
      </c>
      <c r="S37" s="129">
        <f>Anchor!Z34</f>
        <v>743.28</v>
      </c>
      <c r="T37" s="132"/>
      <c r="U37" s="129">
        <f>Test!L34</f>
        <v>371.09352200000001</v>
      </c>
      <c r="V37" s="129">
        <f>Test!M34</f>
        <v>31.682635000000001</v>
      </c>
      <c r="W37" s="129">
        <f>Test!N34</f>
        <v>39.881295000000001</v>
      </c>
      <c r="X37" s="129">
        <f>Test!O34</f>
        <v>39.172666999999997</v>
      </c>
      <c r="Y37" s="129">
        <f>('Summary (Full)'!$B$34*V37+'Summary (Full)'!$B$35*W37+'Summary (Full)'!$B$36*X37)/'Summary (Full)'!$B$37</f>
        <v>32.663178250000001</v>
      </c>
      <c r="Z37" s="129">
        <f>Test!P34</f>
        <v>15.886570000000001</v>
      </c>
      <c r="AA37" s="129">
        <f>Test!Q34</f>
        <v>11.912107000000001</v>
      </c>
      <c r="AB37" s="129">
        <f>Test!R34</f>
        <v>35.261004</v>
      </c>
      <c r="AC37" s="129">
        <f>Test!S34</f>
        <v>33.276854999999998</v>
      </c>
      <c r="AD37" s="129">
        <f>Test!T34</f>
        <v>27.511897999999999</v>
      </c>
      <c r="AE37" s="129">
        <f>Test!U34</f>
        <v>35.321967000000001</v>
      </c>
      <c r="AF37" s="129">
        <f>Test!V34</f>
        <v>31.671662000000001</v>
      </c>
      <c r="AG37" s="129">
        <f>Test!W34</f>
        <v>39.872478000000001</v>
      </c>
      <c r="AH37" s="129">
        <f>Test!X34</f>
        <v>39.163330000000002</v>
      </c>
      <c r="AI37" s="129">
        <f>10*LOG10(1/(('Summary (Full)'!$B$41/10^(AF37/10)+'Summary (Full)'!$B$42/10^(AG37/10)+'Summary (Full)'!$B$43/10^(AH37/10))/'Summary (Full)'!$B$44))</f>
        <v>33.088799950052831</v>
      </c>
      <c r="AJ37" s="129">
        <f>Test!Y34</f>
        <v>1.627367</v>
      </c>
      <c r="AK37" s="129">
        <f>Test!Z34</f>
        <v>0</v>
      </c>
      <c r="AL37" s="129">
        <f t="shared" si="2"/>
        <v>1.0222257258866922</v>
      </c>
      <c r="AM37" s="129">
        <f t="shared" si="3"/>
        <v>0</v>
      </c>
      <c r="AO37" s="242" t="s">
        <v>14</v>
      </c>
      <c r="AP37" s="166">
        <f t="array" ref="AP37">bdRateExtend($C36:$C39,D36:D39,$U36:$U39,V36:V39)</f>
        <v>-0.28823651686067331</v>
      </c>
      <c r="AQ37" s="164"/>
      <c r="AR37" s="164"/>
      <c r="AS37" s="164"/>
      <c r="AT37" s="166">
        <f t="array" ref="AT37">bdRateExtend($C36:$C39,H36:H39,$U36:$U39,Z36:Z39)</f>
        <v>-0.25618818744323935</v>
      </c>
      <c r="AU37" s="164"/>
      <c r="AV37" s="166">
        <f t="array" ref="AV37">bdRateExtend($C36:$C39,I36:I39,$U36:$U39,AA36:AA39)</f>
        <v>-0.26509462805990958</v>
      </c>
      <c r="AW37" s="164"/>
      <c r="AX37" s="166">
        <f t="array" ref="AX37">bdRateExtend($C36:$C39,J36:J39,$U36:$U39,AB36:AB39,"None", FALSE,1)</f>
        <v>-0.32236082055987325</v>
      </c>
      <c r="AY37" s="170"/>
      <c r="AZ37" s="244">
        <f t="array" ref="AZ37">testVMAFRange($C36:$C39,J36:J39,$U36:$U39,AB36:AB39)</f>
        <v>0</v>
      </c>
      <c r="BA37" s="170"/>
      <c r="CL37" s="4">
        <v>926.7533085177522</v>
      </c>
      <c r="CM37" s="4">
        <v>35.79222025</v>
      </c>
      <c r="CN37" s="4">
        <v>35.79222025</v>
      </c>
      <c r="CO37" s="4">
        <v>41.574207999999999</v>
      </c>
      <c r="CP37" s="4">
        <v>40.727212999999999</v>
      </c>
      <c r="CQ37" s="4">
        <v>36.462031531249998</v>
      </c>
      <c r="CR37" s="4">
        <v>18.759154124999998</v>
      </c>
      <c r="CS37" s="4">
        <v>14.759306375</v>
      </c>
      <c r="CT37" s="4">
        <v>71.33787925</v>
      </c>
      <c r="CU37" s="4">
        <v>68.772751499999998</v>
      </c>
      <c r="CV37" s="4">
        <v>32.637298000000001</v>
      </c>
      <c r="CW37" s="4">
        <v>37.505897249999997</v>
      </c>
      <c r="CX37" s="4">
        <v>35.759571999999999</v>
      </c>
      <c r="CY37" s="4">
        <v>41.561806875000002</v>
      </c>
      <c r="CZ37" s="4">
        <v>40.714248499999997</v>
      </c>
      <c r="DA37" s="4">
        <v>36.929286388786529</v>
      </c>
      <c r="DB37" s="4">
        <v>1.4660454999999999</v>
      </c>
      <c r="DC37" s="4">
        <v>8089.0574999999999</v>
      </c>
      <c r="DE37" s="4">
        <v>1116.064979326728</v>
      </c>
      <c r="DF37" s="4">
        <v>20.159869999999998</v>
      </c>
      <c r="DH37" s="4">
        <v>978.99101653138121</v>
      </c>
      <c r="DI37" s="4">
        <v>14.983412124999999</v>
      </c>
      <c r="DK37" s="4">
        <v>3902.1872856272043</v>
      </c>
      <c r="DL37" s="4">
        <v>95.320986875000003</v>
      </c>
      <c r="DM37" s="4">
        <v>4753.4997733899008</v>
      </c>
      <c r="DN37" s="4">
        <v>94.267054250000001</v>
      </c>
      <c r="DO37" s="4">
        <v>1169.3250099179247</v>
      </c>
      <c r="DP37" s="4">
        <v>33.904744624999999</v>
      </c>
      <c r="DQ37" s="4">
        <v>978.99101653138121</v>
      </c>
      <c r="DR37" s="4">
        <v>37.721121374999996</v>
      </c>
      <c r="DS37" s="4">
        <v>1016.819488</v>
      </c>
      <c r="DT37" s="4">
        <v>36.152360000000002</v>
      </c>
      <c r="DU37" s="4">
        <v>36.152360000000002</v>
      </c>
      <c r="DV37" s="4">
        <v>41.863934</v>
      </c>
      <c r="DW37" s="4">
        <v>41.003104999999998</v>
      </c>
      <c r="DX37" s="4">
        <v>37.310335302723864</v>
      </c>
      <c r="DZ37" s="4">
        <v>643.63977017303534</v>
      </c>
      <c r="EA37" s="4">
        <v>35.652604750000002</v>
      </c>
      <c r="EB37" s="4">
        <v>35.652604750000002</v>
      </c>
      <c r="EC37" s="4">
        <v>41.723108750000002</v>
      </c>
      <c r="ED37" s="4">
        <v>41.4974165</v>
      </c>
      <c r="EE37" s="4">
        <v>36.397311984375001</v>
      </c>
      <c r="EF37" s="4">
        <v>18.392218499999998</v>
      </c>
      <c r="EG37" s="4">
        <v>14.578164875000001</v>
      </c>
      <c r="EH37" s="4">
        <v>71.583369375000004</v>
      </c>
      <c r="EI37" s="4">
        <v>68.525807624999999</v>
      </c>
      <c r="EJ37" s="4">
        <v>32.481552999999998</v>
      </c>
      <c r="EK37" s="4">
        <v>37.581639875</v>
      </c>
      <c r="EL37" s="4">
        <v>35.626505000000002</v>
      </c>
      <c r="EM37" s="4">
        <v>41.707599375000001</v>
      </c>
      <c r="EN37" s="4">
        <v>41.480831625</v>
      </c>
      <c r="EO37" s="4">
        <v>36.868680120326268</v>
      </c>
      <c r="EP37" s="4">
        <v>1.378558</v>
      </c>
      <c r="EQ37" s="4">
        <v>0</v>
      </c>
      <c r="ER37" s="4">
        <v>958.8389213065509</v>
      </c>
      <c r="ES37" s="4">
        <v>20.555700375000001</v>
      </c>
      <c r="ET37" s="4">
        <v>935.8675739653454</v>
      </c>
      <c r="EU37" s="4">
        <v>15.729048625000001</v>
      </c>
      <c r="EV37" s="7">
        <v>2694.0935989999998</v>
      </c>
      <c r="EW37" s="7">
        <v>94.899514999999994</v>
      </c>
      <c r="EX37" s="7">
        <v>2694.0935989999998</v>
      </c>
      <c r="EY37" s="7">
        <v>92.472568999999993</v>
      </c>
      <c r="EZ37" s="7">
        <v>935.8675739653454</v>
      </c>
      <c r="FA37" s="7">
        <v>34.291948125000005</v>
      </c>
      <c r="FB37" s="7">
        <v>935.8675739653454</v>
      </c>
      <c r="FC37" s="7">
        <v>38.654880249999998</v>
      </c>
      <c r="FD37" s="4">
        <v>643.63977017303534</v>
      </c>
      <c r="FE37" s="4">
        <v>35.626505000000002</v>
      </c>
      <c r="FF37" s="4">
        <v>35.626505000000002</v>
      </c>
      <c r="FG37" s="4">
        <v>41.707599375000001</v>
      </c>
      <c r="FH37" s="4">
        <v>41.480831625</v>
      </c>
      <c r="FI37" s="4">
        <v>36.868680120326268</v>
      </c>
      <c r="FK37" s="4">
        <v>1016.819488</v>
      </c>
      <c r="FL37" s="4">
        <v>36.841932</v>
      </c>
      <c r="FM37" s="4">
        <v>1016.819488</v>
      </c>
      <c r="FN37" s="4">
        <v>37.310335302723864</v>
      </c>
      <c r="FP37" s="4">
        <v>777.76482170619602</v>
      </c>
      <c r="FQ37" s="4">
        <v>37.104065828125002</v>
      </c>
      <c r="FR37" s="4">
        <v>777.76482170619602</v>
      </c>
      <c r="FS37" s="4">
        <v>37.57886549633433</v>
      </c>
    </row>
    <row r="38" spans="1:175" x14ac:dyDescent="0.15">
      <c r="A38" s="235"/>
      <c r="B38" s="38">
        <v>185</v>
      </c>
      <c r="C38" s="129">
        <f>Anchor!L35</f>
        <v>216.33750900000001</v>
      </c>
      <c r="D38" s="129">
        <f>Anchor!M35</f>
        <v>29.620577999999998</v>
      </c>
      <c r="E38" s="129">
        <f>Anchor!N35</f>
        <v>37.833748</v>
      </c>
      <c r="F38" s="129">
        <f>Anchor!O35</f>
        <v>37.222659</v>
      </c>
      <c r="G38" s="130">
        <f>('Summary (Full)'!$B$34*D38+'Summary (Full)'!$B$35*E38+'Summary (Full)'!$B$36*F38)/'Summary (Full)'!$B$37</f>
        <v>30.609031187500001</v>
      </c>
      <c r="H38" s="129">
        <f>Anchor!P35</f>
        <v>12.297753</v>
      </c>
      <c r="I38" s="129">
        <f>Anchor!Q35</f>
        <v>10.079617000000001</v>
      </c>
      <c r="J38" s="129">
        <f>Anchor!R35</f>
        <v>18.626291999999999</v>
      </c>
      <c r="K38" s="129">
        <f>Anchor!S35</f>
        <v>17.343568999999999</v>
      </c>
      <c r="L38" s="129">
        <f>Anchor!T35</f>
        <v>25.371862</v>
      </c>
      <c r="M38" s="129">
        <f>Anchor!U35</f>
        <v>33.082402000000002</v>
      </c>
      <c r="N38" s="129">
        <f>Anchor!V35</f>
        <v>29.595393999999999</v>
      </c>
      <c r="O38" s="129">
        <f>Anchor!W35</f>
        <v>37.824693000000003</v>
      </c>
      <c r="P38" s="129">
        <f>Anchor!X35</f>
        <v>37.215255999999997</v>
      </c>
      <c r="Q38" s="131">
        <f>10*LOG10(1/(('Summary (Full)'!$B$41/10^(N38/10)+'Summary (Full)'!$B$42/10^(O38/10)+'Summary (Full)'!$B$43/10^(P38/10))/'Summary (Full)'!$B$44))</f>
        <v>31.018727065060293</v>
      </c>
      <c r="R38" s="129">
        <f>Anchor!Y35</f>
        <v>1.6152679999999999</v>
      </c>
      <c r="S38" s="129">
        <f>Anchor!Z35</f>
        <v>545.09</v>
      </c>
      <c r="T38" s="132"/>
      <c r="U38" s="129">
        <f>Test!L35</f>
        <v>172.590486</v>
      </c>
      <c r="V38" s="129">
        <f>Test!M35</f>
        <v>29.968299999999999</v>
      </c>
      <c r="W38" s="129">
        <f>Test!N35</f>
        <v>38.248404000000001</v>
      </c>
      <c r="X38" s="129">
        <f>Test!O35</f>
        <v>37.731667000000002</v>
      </c>
      <c r="Y38" s="129">
        <f>('Summary (Full)'!$B$34*V38+'Summary (Full)'!$B$35*W38+'Summary (Full)'!$B$36*X38)/'Summary (Full)'!$B$37</f>
        <v>30.9710169375</v>
      </c>
      <c r="Z38" s="129">
        <f>Test!P35</f>
        <v>12.696494</v>
      </c>
      <c r="AA38" s="129">
        <f>Test!Q35</f>
        <v>10.31171</v>
      </c>
      <c r="AB38" s="129">
        <f>Test!R35</f>
        <v>22.595112</v>
      </c>
      <c r="AC38" s="129">
        <f>Test!S35</f>
        <v>21.021708</v>
      </c>
      <c r="AD38" s="129">
        <f>Test!T35</f>
        <v>25.744213999999999</v>
      </c>
      <c r="AE38" s="129">
        <f>Test!U35</f>
        <v>33.661802000000002</v>
      </c>
      <c r="AF38" s="129">
        <f>Test!V35</f>
        <v>29.949665</v>
      </c>
      <c r="AG38" s="129">
        <f>Test!W35</f>
        <v>38.239719999999998</v>
      </c>
      <c r="AH38" s="129">
        <f>Test!X35</f>
        <v>37.721541999999999</v>
      </c>
      <c r="AI38" s="129">
        <f>10*LOG10(1/(('Summary (Full)'!$B$41/10^(AF38/10)+'Summary (Full)'!$B$42/10^(AG38/10)+'Summary (Full)'!$B$43/10^(AH38/10))/'Summary (Full)'!$B$44))</f>
        <v>31.381080871310289</v>
      </c>
      <c r="AJ38" s="129">
        <f>Test!Y35</f>
        <v>1.6928190000000001</v>
      </c>
      <c r="AK38" s="129">
        <f>Test!Z35</f>
        <v>0</v>
      </c>
      <c r="AL38" s="129">
        <f t="shared" si="2"/>
        <v>1.0480112278581635</v>
      </c>
      <c r="AM38" s="129">
        <f t="shared" si="3"/>
        <v>0</v>
      </c>
      <c r="AO38" s="179"/>
      <c r="AP38" s="165"/>
      <c r="AQ38" s="164"/>
      <c r="AR38" s="164"/>
      <c r="AS38" s="164"/>
      <c r="AT38" s="165"/>
      <c r="AU38" s="164"/>
      <c r="AV38" s="165"/>
      <c r="AW38" s="164"/>
      <c r="AX38" s="165"/>
      <c r="AY38" s="170"/>
      <c r="AZ38" s="165"/>
      <c r="BA38" s="170"/>
      <c r="CL38" s="4">
        <v>1016.819488</v>
      </c>
      <c r="CM38" s="4">
        <v>36.184103</v>
      </c>
      <c r="CN38" s="4">
        <v>36.184103</v>
      </c>
      <c r="CO38" s="4">
        <v>41.876714</v>
      </c>
      <c r="CP38" s="4">
        <v>41.016756000000001</v>
      </c>
      <c r="CQ38" s="4">
        <v>36.841932</v>
      </c>
      <c r="CR38" s="4">
        <v>19.236778999999999</v>
      </c>
      <c r="CS38" s="4">
        <v>15.076618</v>
      </c>
      <c r="CT38" s="4">
        <v>73.885350000000003</v>
      </c>
      <c r="CU38" s="4">
        <v>71.297017999999994</v>
      </c>
      <c r="CV38" s="4">
        <v>33.121369000000001</v>
      </c>
      <c r="CW38" s="4">
        <v>37.817056999999998</v>
      </c>
      <c r="CX38" s="4">
        <v>36.152360000000002</v>
      </c>
      <c r="CY38" s="4">
        <v>41.863934</v>
      </c>
      <c r="CZ38" s="4">
        <v>41.003104999999998</v>
      </c>
      <c r="DA38" s="4">
        <v>37.310335302723864</v>
      </c>
      <c r="DB38" s="4">
        <v>1.4770509999999999</v>
      </c>
      <c r="DC38" s="4">
        <v>8701.07</v>
      </c>
      <c r="DE38" s="4">
        <v>1218.947480503977</v>
      </c>
      <c r="DF38" s="4">
        <v>20.601019999999998</v>
      </c>
      <c r="DH38" s="4">
        <v>1069.9339606326726</v>
      </c>
      <c r="DI38" s="4">
        <v>15.264827499999999</v>
      </c>
      <c r="DK38" s="4">
        <v>4275.8472300000003</v>
      </c>
      <c r="DL38" s="4">
        <v>96.377109000000004</v>
      </c>
      <c r="DM38" s="4">
        <v>7321.8424649999997</v>
      </c>
      <c r="DN38" s="4">
        <v>96.923663000000005</v>
      </c>
      <c r="DO38" s="4">
        <v>1277.9489474388038</v>
      </c>
      <c r="DP38" s="4">
        <v>34.358861750000003</v>
      </c>
      <c r="DQ38" s="4">
        <v>1069.9339606326726</v>
      </c>
      <c r="DR38" s="4">
        <v>37.9878085</v>
      </c>
      <c r="DS38" s="4">
        <v>1110.4578549490138</v>
      </c>
      <c r="DT38" s="4">
        <v>36.467549625000004</v>
      </c>
      <c r="DU38" s="4">
        <v>36.467549625000004</v>
      </c>
      <c r="DV38" s="4">
        <v>42.125022000000001</v>
      </c>
      <c r="DW38" s="4">
        <v>41.289477624999996</v>
      </c>
      <c r="DX38" s="4">
        <v>37.620121343539573</v>
      </c>
      <c r="DZ38" s="4">
        <v>707.53118029642212</v>
      </c>
      <c r="EA38" s="4">
        <v>36.016047499999999</v>
      </c>
      <c r="EB38" s="4">
        <v>36.016047499999999</v>
      </c>
      <c r="EC38" s="4">
        <v>42.0126135</v>
      </c>
      <c r="ED38" s="4">
        <v>41.773744000000001</v>
      </c>
      <c r="EE38" s="4">
        <v>36.750688906250005</v>
      </c>
      <c r="EF38" s="4">
        <v>18.857291</v>
      </c>
      <c r="EG38" s="4">
        <v>14.87717125</v>
      </c>
      <c r="EH38" s="4">
        <v>73.719491250000004</v>
      </c>
      <c r="EI38" s="4">
        <v>70.688035749999997</v>
      </c>
      <c r="EJ38" s="4">
        <v>32.940400000000004</v>
      </c>
      <c r="EK38" s="4">
        <v>37.86449125</v>
      </c>
      <c r="EL38" s="4">
        <v>35.990594999999999</v>
      </c>
      <c r="EM38" s="4">
        <v>41.996860249999997</v>
      </c>
      <c r="EN38" s="4">
        <v>41.757323749999998</v>
      </c>
      <c r="EO38" s="4">
        <v>37.223772808330295</v>
      </c>
      <c r="EP38" s="4">
        <v>1.3736159999999999</v>
      </c>
      <c r="EQ38" s="4">
        <v>0</v>
      </c>
      <c r="ER38" s="4">
        <v>1051.3515477164385</v>
      </c>
      <c r="ES38" s="4">
        <v>20.99194425</v>
      </c>
      <c r="ET38" s="4">
        <v>988.97920738757193</v>
      </c>
      <c r="EU38" s="4">
        <v>15.882243750000001</v>
      </c>
      <c r="EV38" s="7">
        <v>3735.3575660000001</v>
      </c>
      <c r="EW38" s="7">
        <v>96.870913999999999</v>
      </c>
      <c r="EX38" s="7">
        <v>3006.1775640173478</v>
      </c>
      <c r="EY38" s="7">
        <v>93.105863874999997</v>
      </c>
      <c r="EZ38" s="7">
        <v>1024.4193932258677</v>
      </c>
      <c r="FA38" s="7">
        <v>34.725802250000001</v>
      </c>
      <c r="FB38" s="7">
        <v>1024.4193932258677</v>
      </c>
      <c r="FC38" s="7">
        <v>38.879566500000003</v>
      </c>
      <c r="FD38" s="4">
        <v>707.53118029642212</v>
      </c>
      <c r="FE38" s="4">
        <v>35.990594999999999</v>
      </c>
      <c r="FF38" s="4">
        <v>35.990594999999999</v>
      </c>
      <c r="FG38" s="4">
        <v>41.996860249999997</v>
      </c>
      <c r="FH38" s="4">
        <v>41.757323749999998</v>
      </c>
      <c r="FI38" s="4">
        <v>37.223772808330295</v>
      </c>
      <c r="FK38" s="4">
        <v>1110.4578549490138</v>
      </c>
      <c r="FL38" s="4">
        <v>37.151046734375001</v>
      </c>
      <c r="FM38" s="4">
        <v>1110.4578549490138</v>
      </c>
      <c r="FN38" s="4">
        <v>37.620121343539573</v>
      </c>
      <c r="FP38" s="4">
        <v>854.97026100000005</v>
      </c>
      <c r="FQ38" s="4">
        <v>37.457442750000006</v>
      </c>
      <c r="FR38" s="4">
        <v>854.97026100000005</v>
      </c>
      <c r="FS38" s="4">
        <v>37.933958184338358</v>
      </c>
    </row>
    <row r="39" spans="1:175" ht="13" customHeight="1" x14ac:dyDescent="0.15">
      <c r="A39" s="235"/>
      <c r="B39" s="38">
        <v>210</v>
      </c>
      <c r="C39" s="129">
        <f>Anchor!L36</f>
        <v>101.462845</v>
      </c>
      <c r="D39" s="129">
        <f>Anchor!M36</f>
        <v>27.131820999999999</v>
      </c>
      <c r="E39" s="129">
        <f>Anchor!N36</f>
        <v>35.827644999999997</v>
      </c>
      <c r="F39" s="129">
        <f>Anchor!O36</f>
        <v>35.593076000000003</v>
      </c>
      <c r="G39" s="130">
        <f>('Summary (Full)'!$B$34*D39+'Summary (Full)'!$B$35*E39+'Summary (Full)'!$B$36*F39)/'Summary (Full)'!$B$37</f>
        <v>28.204138437499999</v>
      </c>
      <c r="H39" s="129">
        <f>Anchor!P36</f>
        <v>9.2815860000000008</v>
      </c>
      <c r="I39" s="129">
        <f>Anchor!Q36</f>
        <v>8.2434270000000005</v>
      </c>
      <c r="J39" s="129">
        <f>Anchor!R36</f>
        <v>5.3615079999999997</v>
      </c>
      <c r="K39" s="129">
        <f>Anchor!S36</f>
        <v>4.7124509999999997</v>
      </c>
      <c r="L39" s="129">
        <f>Anchor!T36</f>
        <v>22.962786000000001</v>
      </c>
      <c r="M39" s="129">
        <f>Anchor!U36</f>
        <v>30.845033000000001</v>
      </c>
      <c r="N39" s="129">
        <f>Anchor!V36</f>
        <v>27.099571000000001</v>
      </c>
      <c r="O39" s="129">
        <f>Anchor!W36</f>
        <v>35.822482999999998</v>
      </c>
      <c r="P39" s="129">
        <f>Anchor!X36</f>
        <v>35.587068000000002</v>
      </c>
      <c r="Q39" s="131">
        <f>10*LOG10(1/(('Summary (Full)'!$B$41/10^(N39/10)+'Summary (Full)'!$B$42/10^(O39/10)+'Summary (Full)'!$B$43/10^(P39/10))/'Summary (Full)'!$B$44))</f>
        <v>28.570861437761753</v>
      </c>
      <c r="R39" s="129">
        <f>Anchor!Y36</f>
        <v>1.5983830000000001</v>
      </c>
      <c r="S39" s="129">
        <f>Anchor!Z36</f>
        <v>417.86</v>
      </c>
      <c r="T39" s="132"/>
      <c r="U39" s="129">
        <f>Test!L36</f>
        <v>75.963420999999997</v>
      </c>
      <c r="V39" s="129">
        <f>Test!M36</f>
        <v>27.640146999999999</v>
      </c>
      <c r="W39" s="129">
        <f>Test!N36</f>
        <v>36.536627000000003</v>
      </c>
      <c r="X39" s="129">
        <f>Test!O36</f>
        <v>36.214204000000002</v>
      </c>
      <c r="Y39" s="129">
        <f>('Summary (Full)'!$B$34*V39+'Summary (Full)'!$B$35*W39+'Summary (Full)'!$B$36*X39)/'Summary (Full)'!$B$37</f>
        <v>28.732055562499998</v>
      </c>
      <c r="Z39" s="129">
        <f>Test!P36</f>
        <v>9.7601370000000003</v>
      </c>
      <c r="AA39" s="129">
        <f>Test!Q36</f>
        <v>8.5730649999999997</v>
      </c>
      <c r="AB39" s="129">
        <f>Test!R36</f>
        <v>10.259824999999999</v>
      </c>
      <c r="AC39" s="129">
        <f>Test!S36</f>
        <v>9.1967470000000002</v>
      </c>
      <c r="AD39" s="129">
        <f>Test!T36</f>
        <v>23.471606000000001</v>
      </c>
      <c r="AE39" s="129">
        <f>Test!U36</f>
        <v>31.551493000000001</v>
      </c>
      <c r="AF39" s="129">
        <f>Test!V36</f>
        <v>27.616844</v>
      </c>
      <c r="AG39" s="129">
        <f>Test!W36</f>
        <v>36.528241000000001</v>
      </c>
      <c r="AH39" s="129">
        <f>Test!X36</f>
        <v>36.208559000000001</v>
      </c>
      <c r="AI39" s="129">
        <f>10*LOG10(1/(('Summary (Full)'!$B$41/10^(AF39/10)+'Summary (Full)'!$B$42/10^(AG39/10)+'Summary (Full)'!$B$43/10^(AH39/10))/'Summary (Full)'!$B$44))</f>
        <v>29.097344488628522</v>
      </c>
      <c r="AJ39" s="129">
        <f>Test!Y36</f>
        <v>1.740686</v>
      </c>
      <c r="AK39" s="129">
        <f>Test!Z36</f>
        <v>0</v>
      </c>
      <c r="AL39" s="129">
        <f t="shared" si="2"/>
        <v>1.0890293502871338</v>
      </c>
      <c r="AM39" s="129">
        <f t="shared" si="3"/>
        <v>0</v>
      </c>
      <c r="AO39" s="242" t="s">
        <v>15</v>
      </c>
      <c r="AP39" s="166">
        <f t="array" ref="AP39">bdRateExtend($C37:$C40,D37:D40,$U37:$U40,V37:V40)</f>
        <v>-0.338998433278343</v>
      </c>
      <c r="AQ39" s="164"/>
      <c r="AR39" s="164"/>
      <c r="AS39" s="164"/>
      <c r="AT39" s="166">
        <f t="array" ref="AT39">bdRateExtend($C37:$C40,H37:H40,$U37:$U40,Z37:Z40)</f>
        <v>-0.31046781553086045</v>
      </c>
      <c r="AU39" s="164"/>
      <c r="AV39" s="166">
        <f t="array" ref="AV39">bdRateExtend($C37:$C40,I37:I40,$U37:$U40,AA37:AA40)</f>
        <v>-0.32151102278709087</v>
      </c>
      <c r="AW39" s="164"/>
      <c r="AX39" s="166">
        <f t="array" ref="AX39">bdRateExtend($C37:$C40,J37:J40,$U37:$U40,AB37:AB40,"None", FALSE,1)</f>
        <v>-0.39539640606946569</v>
      </c>
      <c r="AY39" s="170"/>
      <c r="AZ39" s="244">
        <f t="array" ref="AZ39">testVMAFRange($C37:$C40,J37:J40,$U37:$U40,AB37:AB40)</f>
        <v>0</v>
      </c>
      <c r="BA39" s="170"/>
      <c r="CL39" s="4">
        <v>1110.4578549490138</v>
      </c>
      <c r="CM39" s="4">
        <v>36.498220375000002</v>
      </c>
      <c r="CN39" s="4">
        <v>36.498220375000002</v>
      </c>
      <c r="CO39" s="4">
        <v>42.138018500000001</v>
      </c>
      <c r="CP39" s="4">
        <v>41.303643999999998</v>
      </c>
      <c r="CQ39" s="4">
        <v>37.151046734375001</v>
      </c>
      <c r="CR39" s="4">
        <v>19.687844124999998</v>
      </c>
      <c r="CS39" s="4">
        <v>15.345905625</v>
      </c>
      <c r="CT39" s="4">
        <v>75.640697750000001</v>
      </c>
      <c r="CU39" s="4">
        <v>73.052784124999988</v>
      </c>
      <c r="CV39" s="4">
        <v>33.575942750000003</v>
      </c>
      <c r="CW39" s="4">
        <v>38.0701325</v>
      </c>
      <c r="CX39" s="4">
        <v>36.467549625000004</v>
      </c>
      <c r="CY39" s="4">
        <v>42.125022000000001</v>
      </c>
      <c r="CZ39" s="4">
        <v>41.289477624999996</v>
      </c>
      <c r="DA39" s="4">
        <v>37.620121343539573</v>
      </c>
      <c r="DB39" s="4">
        <v>1.4671999999999998</v>
      </c>
      <c r="DC39" s="4">
        <v>9114.7574999999997</v>
      </c>
      <c r="DE39" s="4">
        <v>1331.3140253924371</v>
      </c>
      <c r="DF39" s="4">
        <v>21.042169999999999</v>
      </c>
      <c r="DH39" s="4">
        <v>1169.3250099179247</v>
      </c>
      <c r="DI39" s="4">
        <v>15.546242874999999</v>
      </c>
      <c r="DK39" s="4">
        <v>4753.4997733899008</v>
      </c>
      <c r="DL39" s="4">
        <v>96.815694375000007</v>
      </c>
      <c r="DM39" s="4">
        <v>8265.7566733009844</v>
      </c>
      <c r="DN39" s="4">
        <v>97.280257250000005</v>
      </c>
      <c r="DO39" s="4">
        <v>1396.6634583267644</v>
      </c>
      <c r="DP39" s="4">
        <v>34.812978874999999</v>
      </c>
      <c r="DQ39" s="4">
        <v>1169.3250099179247</v>
      </c>
      <c r="DR39" s="4">
        <v>38.254495625000004</v>
      </c>
      <c r="DS39" s="4">
        <v>1212.7193294095921</v>
      </c>
      <c r="DT39" s="4">
        <v>36.782739249999999</v>
      </c>
      <c r="DU39" s="4">
        <v>36.782739249999999</v>
      </c>
      <c r="DV39" s="4">
        <v>42.386110000000002</v>
      </c>
      <c r="DW39" s="4">
        <v>41.575850250000002</v>
      </c>
      <c r="DX39" s="4">
        <v>37.929907384355282</v>
      </c>
      <c r="DZ39" s="4">
        <v>777.76482170619602</v>
      </c>
      <c r="EA39" s="4">
        <v>36.379490250000003</v>
      </c>
      <c r="EB39" s="4">
        <v>36.379490250000003</v>
      </c>
      <c r="EC39" s="4">
        <v>42.302118249999999</v>
      </c>
      <c r="ED39" s="4">
        <v>42.050071500000001</v>
      </c>
      <c r="EE39" s="4">
        <v>37.104065828125002</v>
      </c>
      <c r="EF39" s="4">
        <v>19.322363500000002</v>
      </c>
      <c r="EG39" s="4">
        <v>15.176177625000001</v>
      </c>
      <c r="EH39" s="4">
        <v>75.855613125000005</v>
      </c>
      <c r="EI39" s="4">
        <v>72.850263874999996</v>
      </c>
      <c r="EJ39" s="4">
        <v>33.399247000000003</v>
      </c>
      <c r="EK39" s="4">
        <v>38.147342625</v>
      </c>
      <c r="EL39" s="4">
        <v>36.354685000000003</v>
      </c>
      <c r="EM39" s="4">
        <v>42.286121124999994</v>
      </c>
      <c r="EN39" s="4">
        <v>42.033815875000002</v>
      </c>
      <c r="EO39" s="4">
        <v>37.57886549633433</v>
      </c>
      <c r="EP39" s="4">
        <v>1.3686739999999999</v>
      </c>
      <c r="EQ39" s="4">
        <v>0</v>
      </c>
      <c r="ER39" s="4">
        <v>1152.7901635235764</v>
      </c>
      <c r="ES39" s="4">
        <v>21.428188125000002</v>
      </c>
      <c r="ET39" s="4">
        <v>1024.4193932258677</v>
      </c>
      <c r="EU39" s="4">
        <v>15.982913250000001</v>
      </c>
      <c r="EV39" s="7">
        <v>5200.2518248475744</v>
      </c>
      <c r="EW39" s="7">
        <v>98.346531499999998</v>
      </c>
      <c r="EX39" s="7">
        <v>3735.3575660000001</v>
      </c>
      <c r="EY39" s="7">
        <v>94.540780999999996</v>
      </c>
      <c r="EZ39" s="7">
        <v>1121.3499884077767</v>
      </c>
      <c r="FA39" s="7">
        <v>35.159656374999997</v>
      </c>
      <c r="FB39" s="7">
        <v>1121.3499884077767</v>
      </c>
      <c r="FC39" s="7">
        <v>39.104252750000001</v>
      </c>
      <c r="FD39" s="4">
        <v>777.76482170619602</v>
      </c>
      <c r="FE39" s="4">
        <v>36.354685000000003</v>
      </c>
      <c r="FF39" s="4">
        <v>36.354685000000003</v>
      </c>
      <c r="FG39" s="4">
        <v>42.286121124999994</v>
      </c>
      <c r="FH39" s="4">
        <v>42.033815875000002</v>
      </c>
      <c r="FI39" s="4">
        <v>37.57886549633433</v>
      </c>
      <c r="FK39" s="4">
        <v>1212.7193294095921</v>
      </c>
      <c r="FL39" s="4">
        <v>37.460161468750002</v>
      </c>
      <c r="FM39" s="4">
        <v>1212.7193294095921</v>
      </c>
      <c r="FN39" s="4">
        <v>37.929907384355282</v>
      </c>
      <c r="FP39" s="4">
        <v>935.8675739653454</v>
      </c>
      <c r="FQ39" s="4">
        <v>37.742484101562503</v>
      </c>
      <c r="FR39" s="4">
        <v>935.8675739653454</v>
      </c>
      <c r="FS39" s="4">
        <v>38.219808389472782</v>
      </c>
    </row>
    <row r="40" spans="1:175" ht="14" customHeight="1" x14ac:dyDescent="0.15">
      <c r="A40" s="236"/>
      <c r="B40" s="38">
        <v>235</v>
      </c>
      <c r="C40" s="129">
        <f>Anchor!L37</f>
        <v>48.354106999999999</v>
      </c>
      <c r="D40" s="129">
        <f>Anchor!M37</f>
        <v>24.391721</v>
      </c>
      <c r="E40" s="129">
        <f>Anchor!N37</f>
        <v>34.051827000000003</v>
      </c>
      <c r="F40" s="129">
        <f>Anchor!O37</f>
        <v>34.242398000000001</v>
      </c>
      <c r="G40" s="130">
        <f>('Summary (Full)'!$B$34*D40+'Summary (Full)'!$B$35*E40+'Summary (Full)'!$B$36*F40)/'Summary (Full)'!$B$37</f>
        <v>25.611144937500001</v>
      </c>
      <c r="H40" s="129">
        <f>Anchor!P37</f>
        <v>6.7671760000000001</v>
      </c>
      <c r="I40" s="129">
        <f>Anchor!Q37</f>
        <v>6.5310370000000004</v>
      </c>
      <c r="J40" s="129">
        <f>Anchor!R37</f>
        <v>0</v>
      </c>
      <c r="K40" s="129">
        <f>Anchor!S37</f>
        <v>0</v>
      </c>
      <c r="L40" s="129">
        <f>Anchor!T37</f>
        <v>20.409447</v>
      </c>
      <c r="M40" s="129">
        <f>Anchor!U37</f>
        <v>28.206892</v>
      </c>
      <c r="N40" s="129">
        <f>Anchor!V37</f>
        <v>24.354576999999999</v>
      </c>
      <c r="O40" s="129">
        <f>Anchor!W37</f>
        <v>34.047786000000002</v>
      </c>
      <c r="P40" s="129">
        <f>Anchor!X37</f>
        <v>34.239924000000002</v>
      </c>
      <c r="Q40" s="131">
        <f>10*LOG10(1/(('Summary (Full)'!$B$41/10^(N40/10)+'Summary (Full)'!$B$42/10^(O40/10)+'Summary (Full)'!$B$43/10^(P40/10))/'Summary (Full)'!$B$44))</f>
        <v>25.893273958544732</v>
      </c>
      <c r="R40" s="129">
        <f>Anchor!Y37</f>
        <v>1.2694209999999999</v>
      </c>
      <c r="S40" s="129">
        <f>Anchor!Z37</f>
        <v>285.64999999999998</v>
      </c>
      <c r="T40" s="132"/>
      <c r="U40" s="129">
        <f>Test!L37</f>
        <v>33.072158999999999</v>
      </c>
      <c r="V40" s="129">
        <f>Test!M37</f>
        <v>25.045363999999999</v>
      </c>
      <c r="W40" s="129">
        <f>Test!N37</f>
        <v>35.155543999999999</v>
      </c>
      <c r="X40" s="129">
        <f>Test!O37</f>
        <v>34.931966000000003</v>
      </c>
      <c r="Y40" s="129">
        <f>('Summary (Full)'!$B$34*V40+'Summary (Full)'!$B$35*W40+'Summary (Full)'!$B$36*X40)/'Summary (Full)'!$B$37</f>
        <v>26.295162874999999</v>
      </c>
      <c r="Z40" s="129">
        <f>Test!P37</f>
        <v>7.2949809999999999</v>
      </c>
      <c r="AA40" s="129">
        <f>Test!Q37</f>
        <v>6.9453269999999998</v>
      </c>
      <c r="AB40" s="129">
        <f>Test!R37</f>
        <v>0.17510000000000001</v>
      </c>
      <c r="AC40" s="129">
        <f>Test!S37</f>
        <v>9.8898E-2</v>
      </c>
      <c r="AD40" s="129">
        <f>Test!T37</f>
        <v>21.052778</v>
      </c>
      <c r="AE40" s="129">
        <f>Test!U37</f>
        <v>29.179739999999999</v>
      </c>
      <c r="AF40" s="129">
        <f>Test!V37</f>
        <v>25.019044000000001</v>
      </c>
      <c r="AG40" s="129">
        <f>Test!W37</f>
        <v>35.145040999999999</v>
      </c>
      <c r="AH40" s="129">
        <f>Test!X37</f>
        <v>34.926036000000003</v>
      </c>
      <c r="AI40" s="129">
        <f>10*LOG10(1/(('Summary (Full)'!$B$41/10^(AF40/10)+'Summary (Full)'!$B$42/10^(AG40/10)+'Summary (Full)'!$B$43/10^(AH40/10))/'Summary (Full)'!$B$44))</f>
        <v>26.568782130021912</v>
      </c>
      <c r="AJ40" s="129">
        <f>Test!Y37</f>
        <v>1.59714</v>
      </c>
      <c r="AK40" s="129">
        <f>Test!Z37</f>
        <v>0</v>
      </c>
      <c r="AL40" s="129">
        <f t="shared" si="2"/>
        <v>1.2581641551542002</v>
      </c>
      <c r="AM40" s="129">
        <f t="shared" si="3"/>
        <v>0</v>
      </c>
      <c r="AO40" s="179"/>
      <c r="AP40" s="165"/>
      <c r="AQ40" s="165"/>
      <c r="AR40" s="165"/>
      <c r="AS40" s="165"/>
      <c r="AT40" s="165"/>
      <c r="AU40" s="165"/>
      <c r="AV40" s="165"/>
      <c r="AW40" s="165"/>
      <c r="AX40" s="165"/>
      <c r="AY40" s="171"/>
      <c r="AZ40" s="165"/>
      <c r="BA40" s="171"/>
      <c r="CL40" s="4">
        <v>1212.7193294095921</v>
      </c>
      <c r="CM40" s="4">
        <v>36.812337749999998</v>
      </c>
      <c r="CN40" s="4">
        <v>36.812337749999998</v>
      </c>
      <c r="CO40" s="4">
        <v>42.399322999999995</v>
      </c>
      <c r="CP40" s="4">
        <v>41.590532000000003</v>
      </c>
      <c r="CQ40" s="4">
        <v>37.460161468750002</v>
      </c>
      <c r="CR40" s="4">
        <v>20.138909249999998</v>
      </c>
      <c r="CS40" s="4">
        <v>15.615193250000001</v>
      </c>
      <c r="CT40" s="4">
        <v>77.3960455</v>
      </c>
      <c r="CU40" s="4">
        <v>74.808550249999996</v>
      </c>
      <c r="CV40" s="4">
        <v>34.030516500000004</v>
      </c>
      <c r="CW40" s="4">
        <v>38.323208000000001</v>
      </c>
      <c r="CX40" s="4">
        <v>36.782739249999999</v>
      </c>
      <c r="CY40" s="4">
        <v>42.386110000000002</v>
      </c>
      <c r="CZ40" s="4">
        <v>41.575850250000002</v>
      </c>
      <c r="DA40" s="4">
        <v>37.929907384355282</v>
      </c>
      <c r="DB40" s="4">
        <v>1.4573489999999998</v>
      </c>
      <c r="DC40" s="4">
        <v>9528.4449999999997</v>
      </c>
      <c r="DE40" s="4">
        <v>1454.0388840000001</v>
      </c>
      <c r="DF40" s="4">
        <v>21.483319999999999</v>
      </c>
      <c r="DH40" s="4">
        <v>1277.9489474388038</v>
      </c>
      <c r="DI40" s="4">
        <v>15.827658249999999</v>
      </c>
      <c r="DK40" s="4">
        <v>5284.51061980944</v>
      </c>
      <c r="DL40" s="4">
        <v>97.254279749999995</v>
      </c>
      <c r="DM40" s="4">
        <v>9331.3580166218198</v>
      </c>
      <c r="DN40" s="4">
        <v>97.636851500000006</v>
      </c>
      <c r="DO40" s="4">
        <v>1526.405902</v>
      </c>
      <c r="DP40" s="4">
        <v>35.267096000000002</v>
      </c>
      <c r="DQ40" s="4">
        <v>1277.9489474388038</v>
      </c>
      <c r="DR40" s="4">
        <v>38.521182750000001</v>
      </c>
      <c r="DS40" s="4">
        <v>1324.3980087755574</v>
      </c>
      <c r="DT40" s="4">
        <v>37.097928875000001</v>
      </c>
      <c r="DU40" s="4">
        <v>37.097928875000001</v>
      </c>
      <c r="DV40" s="4">
        <v>42.647198000000003</v>
      </c>
      <c r="DW40" s="4">
        <v>41.862222875</v>
      </c>
      <c r="DX40" s="4">
        <v>38.239693425170991</v>
      </c>
      <c r="DZ40" s="4">
        <v>854.97026100000005</v>
      </c>
      <c r="EA40" s="4">
        <v>36.742933000000001</v>
      </c>
      <c r="EB40" s="4">
        <v>36.742933000000001</v>
      </c>
      <c r="EC40" s="4">
        <v>42.591622999999998</v>
      </c>
      <c r="ED40" s="4">
        <v>42.326399000000002</v>
      </c>
      <c r="EE40" s="4">
        <v>37.457442750000006</v>
      </c>
      <c r="EF40" s="4">
        <v>19.787436</v>
      </c>
      <c r="EG40" s="4">
        <v>15.475184</v>
      </c>
      <c r="EH40" s="4">
        <v>77.991735000000006</v>
      </c>
      <c r="EI40" s="4">
        <v>75.012491999999995</v>
      </c>
      <c r="EJ40" s="4">
        <v>33.858094000000001</v>
      </c>
      <c r="EK40" s="4">
        <v>38.430194</v>
      </c>
      <c r="EL40" s="4">
        <v>36.718775000000001</v>
      </c>
      <c r="EM40" s="4">
        <v>42.575381999999998</v>
      </c>
      <c r="EN40" s="4">
        <v>42.310307999999999</v>
      </c>
      <c r="EO40" s="4">
        <v>37.933958184338358</v>
      </c>
      <c r="EP40" s="4">
        <v>1.3637319999999999</v>
      </c>
      <c r="EQ40" s="4">
        <v>0</v>
      </c>
      <c r="ER40" s="4">
        <v>1264.0159839999999</v>
      </c>
      <c r="ES40" s="4">
        <v>21.864432000000001</v>
      </c>
      <c r="ET40" s="4">
        <v>1084.6096465233036</v>
      </c>
      <c r="EU40" s="4">
        <v>16.151602499999999</v>
      </c>
      <c r="EV40" s="7">
        <v>5802.6493099199215</v>
      </c>
      <c r="EW40" s="7">
        <v>98.921034249999991</v>
      </c>
      <c r="EX40" s="7">
        <v>4660.3917620180509</v>
      </c>
      <c r="EY40" s="7">
        <v>95.639043375</v>
      </c>
      <c r="EZ40" s="7">
        <v>1227.452159552078</v>
      </c>
      <c r="FA40" s="7">
        <v>35.593510500000001</v>
      </c>
      <c r="FB40" s="7">
        <v>1311.422116</v>
      </c>
      <c r="FC40" s="7">
        <v>39.516081</v>
      </c>
      <c r="FD40" s="4">
        <v>854.97026100000005</v>
      </c>
      <c r="FE40" s="4">
        <v>36.718775000000001</v>
      </c>
      <c r="FF40" s="4">
        <v>36.718775000000001</v>
      </c>
      <c r="FG40" s="4">
        <v>42.575381999999998</v>
      </c>
      <c r="FH40" s="4">
        <v>42.310307999999999</v>
      </c>
      <c r="FI40" s="4">
        <v>37.933958184338358</v>
      </c>
      <c r="FK40" s="4">
        <v>1324.3980087755574</v>
      </c>
      <c r="FL40" s="4">
        <v>37.769276203125003</v>
      </c>
      <c r="FM40" s="4">
        <v>1324.3980087755574</v>
      </c>
      <c r="FN40" s="4">
        <v>38.239693425170991</v>
      </c>
      <c r="FP40" s="4">
        <v>1089.5986643581291</v>
      </c>
      <c r="FQ40" s="4">
        <v>38.246051781249996</v>
      </c>
      <c r="FR40" s="4">
        <v>1089.5986643581291</v>
      </c>
      <c r="FS40" s="4">
        <v>38.722694764240856</v>
      </c>
    </row>
    <row r="41" spans="1:175" x14ac:dyDescent="0.15">
      <c r="CL41" s="4">
        <v>1324.3980087755574</v>
      </c>
      <c r="CM41" s="4">
        <v>37.126455125</v>
      </c>
      <c r="CN41" s="4">
        <v>37.126455125</v>
      </c>
      <c r="CO41" s="4">
        <v>42.660627499999997</v>
      </c>
      <c r="CP41" s="4">
        <v>41.877420000000001</v>
      </c>
      <c r="CQ41" s="4">
        <v>37.769276203125003</v>
      </c>
      <c r="CR41" s="4">
        <v>20.589974375000001</v>
      </c>
      <c r="CS41" s="4">
        <v>15.884480875</v>
      </c>
      <c r="CT41" s="4">
        <v>79.151393249999998</v>
      </c>
      <c r="CU41" s="4">
        <v>76.564316375000004</v>
      </c>
      <c r="CV41" s="4">
        <v>34.485090249999999</v>
      </c>
      <c r="CW41" s="4">
        <v>38.576283500000002</v>
      </c>
      <c r="CX41" s="4">
        <v>37.097928875000001</v>
      </c>
      <c r="CY41" s="4">
        <v>42.647198000000003</v>
      </c>
      <c r="CZ41" s="4">
        <v>41.862222875</v>
      </c>
      <c r="DA41" s="4">
        <v>38.239693425170991</v>
      </c>
      <c r="DB41" s="4">
        <v>1.447498</v>
      </c>
      <c r="DC41" s="4">
        <v>9942.1324999999997</v>
      </c>
      <c r="DE41" s="4">
        <v>1580.569483466624</v>
      </c>
      <c r="DF41" s="4">
        <v>21.847618000000001</v>
      </c>
      <c r="DH41" s="4">
        <v>1396.6634583267644</v>
      </c>
      <c r="DI41" s="4">
        <v>16.109073625000001</v>
      </c>
      <c r="DK41" s="4">
        <v>7321.8424649999997</v>
      </c>
      <c r="DL41" s="4">
        <v>98.913037000000003</v>
      </c>
      <c r="DM41" s="4">
        <v>9975.9108579999993</v>
      </c>
      <c r="DN41" s="4">
        <v>97.830258999999998</v>
      </c>
      <c r="DO41" s="4">
        <v>1725.016196432955</v>
      </c>
      <c r="DP41" s="4">
        <v>35.848811499999996</v>
      </c>
      <c r="DQ41" s="4">
        <v>1396.6634583267644</v>
      </c>
      <c r="DR41" s="4">
        <v>38.787869874999998</v>
      </c>
      <c r="DS41" s="4">
        <v>1446.361118448245</v>
      </c>
      <c r="DT41" s="4">
        <v>37.413118499999996</v>
      </c>
      <c r="DU41" s="4">
        <v>37.413118499999996</v>
      </c>
      <c r="DV41" s="4">
        <v>42.908286000000004</v>
      </c>
      <c r="DW41" s="4">
        <v>42.148595499999999</v>
      </c>
      <c r="DX41" s="4">
        <v>38.549479465986693</v>
      </c>
      <c r="DZ41" s="4">
        <v>935.8675739653454</v>
      </c>
      <c r="EA41" s="4">
        <v>37.033844250000001</v>
      </c>
      <c r="EB41" s="4">
        <v>37.033844250000001</v>
      </c>
      <c r="EC41" s="4">
        <v>42.829461625</v>
      </c>
      <c r="ED41" s="4">
        <v>42.5764645</v>
      </c>
      <c r="EE41" s="4">
        <v>37.742484101562503</v>
      </c>
      <c r="EF41" s="4">
        <v>20.225796750000001</v>
      </c>
      <c r="EG41" s="4">
        <v>15.729048625000001</v>
      </c>
      <c r="EH41" s="4">
        <v>79.500332125</v>
      </c>
      <c r="EI41" s="4">
        <v>76.556653499999996</v>
      </c>
      <c r="EJ41" s="4">
        <v>34.291948125000005</v>
      </c>
      <c r="EK41" s="4">
        <v>38.654880249999998</v>
      </c>
      <c r="EL41" s="4">
        <v>37.010442249999997</v>
      </c>
      <c r="EM41" s="4">
        <v>42.813572999999998</v>
      </c>
      <c r="EN41" s="4">
        <v>42.560362124999997</v>
      </c>
      <c r="EO41" s="4">
        <v>38.219808389472782</v>
      </c>
      <c r="EP41" s="4">
        <v>1.3586283749999999</v>
      </c>
      <c r="EQ41" s="4">
        <v>0</v>
      </c>
      <c r="ER41" s="4">
        <v>1458.5751677396936</v>
      </c>
      <c r="ES41" s="4">
        <v>22.478147500000002</v>
      </c>
      <c r="ET41" s="4">
        <v>1189.4871768223077</v>
      </c>
      <c r="EU41" s="4">
        <v>16.420961250000001</v>
      </c>
      <c r="EV41" s="7">
        <v>6474.8285560000004</v>
      </c>
      <c r="EW41" s="7">
        <v>99.495536999999999</v>
      </c>
      <c r="EX41" s="7">
        <v>5200.2518248475744</v>
      </c>
      <c r="EY41" s="7">
        <v>96.27233824999999</v>
      </c>
      <c r="EZ41" s="7">
        <v>1343.5937214645714</v>
      </c>
      <c r="FA41" s="7">
        <v>36.027364625000004</v>
      </c>
      <c r="FB41" s="7">
        <v>1434.915330156223</v>
      </c>
      <c r="FC41" s="7">
        <v>39.722987875000001</v>
      </c>
      <c r="FD41" s="4">
        <v>935.8675739653454</v>
      </c>
      <c r="FE41" s="4">
        <v>37.010442249999997</v>
      </c>
      <c r="FF41" s="4">
        <v>37.010442249999997</v>
      </c>
      <c r="FG41" s="4">
        <v>42.813572999999998</v>
      </c>
      <c r="FH41" s="4">
        <v>42.560362124999997</v>
      </c>
      <c r="FI41" s="4">
        <v>38.219808389472782</v>
      </c>
      <c r="FK41" s="4">
        <v>1446.361118448245</v>
      </c>
      <c r="FL41" s="4">
        <v>38.078390937500004</v>
      </c>
      <c r="FM41" s="4">
        <v>1446.361118448245</v>
      </c>
      <c r="FN41" s="4">
        <v>38.549479465986693</v>
      </c>
      <c r="FP41" s="4">
        <v>1195.3760019355047</v>
      </c>
      <c r="FQ41" s="4">
        <v>38.584247421874991</v>
      </c>
      <c r="FR41" s="4">
        <v>1195.3760019355047</v>
      </c>
      <c r="FS41" s="4">
        <v>39.061994198255128</v>
      </c>
    </row>
    <row r="42" spans="1:175" ht="14" customHeight="1" thickBot="1" x14ac:dyDescent="0.2">
      <c r="CL42" s="4">
        <v>1446.361118448245</v>
      </c>
      <c r="CM42" s="4">
        <v>37.440572500000002</v>
      </c>
      <c r="CN42" s="4">
        <v>37.440572500000002</v>
      </c>
      <c r="CO42" s="4">
        <v>42.921931999999998</v>
      </c>
      <c r="CP42" s="4">
        <v>42.164308000000005</v>
      </c>
      <c r="CQ42" s="4">
        <v>38.078390937500004</v>
      </c>
      <c r="CR42" s="4">
        <v>21.0410395</v>
      </c>
      <c r="CS42" s="4">
        <v>16.153768499999998</v>
      </c>
      <c r="CT42" s="4">
        <v>80.906741000000011</v>
      </c>
      <c r="CU42" s="4">
        <v>78.320082499999998</v>
      </c>
      <c r="CV42" s="4">
        <v>34.939664</v>
      </c>
      <c r="CW42" s="4">
        <v>38.829358999999997</v>
      </c>
      <c r="CX42" s="4">
        <v>37.413118499999996</v>
      </c>
      <c r="CY42" s="4">
        <v>42.908286000000004</v>
      </c>
      <c r="CZ42" s="4">
        <v>42.148595499999999</v>
      </c>
      <c r="DA42" s="4">
        <v>38.549479465986693</v>
      </c>
      <c r="DB42" s="4">
        <v>1.4376469999999999</v>
      </c>
      <c r="DC42" s="4">
        <v>10355.82</v>
      </c>
      <c r="DE42" s="4">
        <v>1718.1107875145024</v>
      </c>
      <c r="DF42" s="4">
        <v>22.211915999999999</v>
      </c>
      <c r="DH42" s="4">
        <v>1526.405902</v>
      </c>
      <c r="DI42" s="4">
        <v>16.390488999999999</v>
      </c>
      <c r="DK42" s="4">
        <v>9975.9108579999993</v>
      </c>
      <c r="DL42" s="4">
        <v>99.885791999999995</v>
      </c>
      <c r="DM42" s="4">
        <v>10534.3341058694</v>
      </c>
      <c r="DN42" s="4">
        <v>97.993445750000006</v>
      </c>
      <c r="DO42" s="4">
        <v>1883.8720223694665</v>
      </c>
      <c r="DP42" s="4">
        <v>36.303385249999998</v>
      </c>
      <c r="DQ42" s="4">
        <v>1526.405902</v>
      </c>
      <c r="DR42" s="4">
        <v>39.054557000000003</v>
      </c>
      <c r="DS42" s="4">
        <v>1579.5557461558958</v>
      </c>
      <c r="DT42" s="4">
        <v>37.728308124999998</v>
      </c>
      <c r="DU42" s="4">
        <v>37.728308124999998</v>
      </c>
      <c r="DV42" s="4">
        <v>43.169373999999998</v>
      </c>
      <c r="DW42" s="4">
        <v>42.434968124999997</v>
      </c>
      <c r="DX42" s="4">
        <v>38.859265506802402</v>
      </c>
      <c r="DZ42" s="4">
        <v>1089.5986643581291</v>
      </c>
      <c r="EA42" s="4">
        <v>37.540726249999999</v>
      </c>
      <c r="EB42" s="4">
        <v>37.540726249999999</v>
      </c>
      <c r="EC42" s="4">
        <v>43.303048249999996</v>
      </c>
      <c r="ED42" s="4">
        <v>43.063612750000004</v>
      </c>
      <c r="EE42" s="4">
        <v>38.246051781249996</v>
      </c>
      <c r="EF42" s="4">
        <v>20.789707499999999</v>
      </c>
      <c r="EG42" s="4">
        <v>16.09408625</v>
      </c>
      <c r="EH42" s="4">
        <v>82.015794</v>
      </c>
      <c r="EI42" s="4">
        <v>79.159329749999998</v>
      </c>
      <c r="EJ42" s="4">
        <v>34.926474249999998</v>
      </c>
      <c r="EK42" s="4">
        <v>38.966614499999999</v>
      </c>
      <c r="EL42" s="4">
        <v>37.516580250000004</v>
      </c>
      <c r="EM42" s="4">
        <v>43.285541500000001</v>
      </c>
      <c r="EN42" s="4">
        <v>43.047757249999997</v>
      </c>
      <c r="EO42" s="4">
        <v>38.722694764240856</v>
      </c>
      <c r="EP42" s="4">
        <v>1.3227307500000001</v>
      </c>
      <c r="EQ42" s="4">
        <v>0</v>
      </c>
      <c r="ER42" s="4">
        <v>1598.1342029970137</v>
      </c>
      <c r="ES42" s="4">
        <v>22.90436725</v>
      </c>
      <c r="ET42" s="4">
        <v>1304.505956</v>
      </c>
      <c r="EU42" s="4">
        <v>16.69032</v>
      </c>
      <c r="EV42" s="7">
        <v>9099.9744869999995</v>
      </c>
      <c r="EW42" s="7">
        <v>99.877617999999998</v>
      </c>
      <c r="EX42" s="7">
        <v>5802.6493099199215</v>
      </c>
      <c r="EY42" s="7">
        <v>96.905633124999994</v>
      </c>
      <c r="EZ42" s="7">
        <v>1470.7246016152578</v>
      </c>
      <c r="FA42" s="7">
        <v>36.46121875</v>
      </c>
      <c r="FB42" s="7">
        <v>1609.8846096412017</v>
      </c>
      <c r="FC42" s="7">
        <v>40.002997750000006</v>
      </c>
      <c r="FD42" s="4">
        <v>1024.4193932258677</v>
      </c>
      <c r="FE42" s="4">
        <v>37.3021095</v>
      </c>
      <c r="FF42" s="4">
        <v>37.3021095</v>
      </c>
      <c r="FG42" s="4">
        <v>43.051763999999999</v>
      </c>
      <c r="FH42" s="4">
        <v>42.810416250000003</v>
      </c>
      <c r="FI42" s="4">
        <v>38.505658594607205</v>
      </c>
      <c r="FK42" s="4">
        <v>1579.5557461558958</v>
      </c>
      <c r="FL42" s="4">
        <v>38.387505671874997</v>
      </c>
      <c r="FM42" s="4">
        <v>1579.5557461558958</v>
      </c>
      <c r="FN42" s="4">
        <v>38.859265506802402</v>
      </c>
      <c r="FP42" s="4">
        <v>1311.422116</v>
      </c>
      <c r="FQ42" s="4">
        <v>38.922443062499994</v>
      </c>
      <c r="FR42" s="4">
        <v>1311.422116</v>
      </c>
      <c r="FS42" s="4">
        <v>39.4012936322694</v>
      </c>
    </row>
    <row r="43" spans="1:175" ht="16" x14ac:dyDescent="0.2">
      <c r="A43" s="271" t="s">
        <v>120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60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CL43" s="4">
        <v>1579.5557461558958</v>
      </c>
      <c r="CM43" s="4">
        <v>37.754689875000004</v>
      </c>
      <c r="CN43" s="4">
        <v>37.754689875000004</v>
      </c>
      <c r="CO43" s="4">
        <v>43.1832365</v>
      </c>
      <c r="CP43" s="4">
        <v>42.451196000000003</v>
      </c>
      <c r="CQ43" s="4">
        <v>38.387505671874997</v>
      </c>
      <c r="CR43" s="4">
        <v>21.492104625</v>
      </c>
      <c r="CS43" s="4">
        <v>16.423056124999999</v>
      </c>
      <c r="CT43" s="4">
        <v>82.662088750000009</v>
      </c>
      <c r="CU43" s="4">
        <v>80.075848624999992</v>
      </c>
      <c r="CV43" s="4">
        <v>35.394237750000002</v>
      </c>
      <c r="CW43" s="4">
        <v>39.082434499999998</v>
      </c>
      <c r="CX43" s="4">
        <v>37.728308124999998</v>
      </c>
      <c r="CY43" s="4">
        <v>43.169373999999998</v>
      </c>
      <c r="CZ43" s="4">
        <v>42.434968124999997</v>
      </c>
      <c r="DA43" s="4">
        <v>38.859265506802402</v>
      </c>
      <c r="DB43" s="4">
        <v>1.4277959999999998</v>
      </c>
      <c r="DC43" s="4">
        <v>10769.5075</v>
      </c>
      <c r="DE43" s="4">
        <v>1867.6209486844982</v>
      </c>
      <c r="DF43" s="4">
        <v>22.576214</v>
      </c>
      <c r="DH43" s="4">
        <v>1883.8720223694665</v>
      </c>
      <c r="DI43" s="4">
        <v>16.961631375</v>
      </c>
      <c r="DK43" s="4">
        <v>19316.047644999999</v>
      </c>
      <c r="DL43" s="4">
        <v>99.975223</v>
      </c>
      <c r="DM43" s="4">
        <v>11892.394960777436</v>
      </c>
      <c r="DN43" s="4">
        <v>98.350040000000007</v>
      </c>
      <c r="DO43" s="4">
        <v>2057.3567969999999</v>
      </c>
      <c r="DP43" s="4">
        <v>36.757959</v>
      </c>
      <c r="DQ43" s="4">
        <v>1883.8720223694665</v>
      </c>
      <c r="DR43" s="4">
        <v>39.588585500000001</v>
      </c>
      <c r="DS43" s="4">
        <v>1725.016196432955</v>
      </c>
      <c r="DT43" s="4">
        <v>38.04349775</v>
      </c>
      <c r="DU43" s="4">
        <v>38.04349775</v>
      </c>
      <c r="DV43" s="4">
        <v>43.430461999999999</v>
      </c>
      <c r="DW43" s="4">
        <v>42.721340749999996</v>
      </c>
      <c r="DX43" s="4">
        <v>39.16905154761811</v>
      </c>
      <c r="DZ43" s="4">
        <v>1195.3760019355047</v>
      </c>
      <c r="EA43" s="4">
        <v>37.884476124999999</v>
      </c>
      <c r="EB43" s="4">
        <v>37.884476124999999</v>
      </c>
      <c r="EC43" s="4">
        <v>43.612085125</v>
      </c>
      <c r="ED43" s="4">
        <v>43.353207875000003</v>
      </c>
      <c r="EE43" s="4">
        <v>38.584247421874991</v>
      </c>
      <c r="EF43" s="4">
        <v>21.250598249999999</v>
      </c>
      <c r="EG43" s="4">
        <v>16.379587125</v>
      </c>
      <c r="EH43" s="4">
        <v>83.881599000000008</v>
      </c>
      <c r="EI43" s="4">
        <v>81.064970875</v>
      </c>
      <c r="EJ43" s="4">
        <v>35.389222125000003</v>
      </c>
      <c r="EK43" s="4">
        <v>39.241347750000003</v>
      </c>
      <c r="EL43" s="4">
        <v>37.861208625000003</v>
      </c>
      <c r="EM43" s="4">
        <v>43.594984750000002</v>
      </c>
      <c r="EN43" s="4">
        <v>43.337473625000001</v>
      </c>
      <c r="EO43" s="4">
        <v>39.061994198255128</v>
      </c>
      <c r="EP43" s="4">
        <v>1.3205553750000001</v>
      </c>
      <c r="EQ43" s="4">
        <v>0</v>
      </c>
      <c r="ER43" s="4">
        <v>1751.0464919999999</v>
      </c>
      <c r="ES43" s="4">
        <v>23.330587000000001</v>
      </c>
      <c r="ET43" s="4">
        <v>1470.7246016152578</v>
      </c>
      <c r="EU43" s="4">
        <v>16.99837175</v>
      </c>
      <c r="EV43" s="7">
        <v>18089.257204000001</v>
      </c>
      <c r="EW43" s="7">
        <v>99.974900000000005</v>
      </c>
      <c r="EX43" s="7">
        <v>6474.8285560000004</v>
      </c>
      <c r="EY43" s="7">
        <v>97.538927999999999</v>
      </c>
      <c r="EZ43" s="7">
        <v>1609.8846096412017</v>
      </c>
      <c r="FA43" s="7">
        <v>36.895072874999997</v>
      </c>
      <c r="FB43" s="7">
        <v>1762.2119419999999</v>
      </c>
      <c r="FC43" s="7">
        <v>40.227684000000004</v>
      </c>
      <c r="FD43" s="4">
        <v>1089.5986643581291</v>
      </c>
      <c r="FE43" s="4">
        <v>37.516580250000004</v>
      </c>
      <c r="FF43" s="4">
        <v>37.516580250000004</v>
      </c>
      <c r="FG43" s="4">
        <v>43.285541500000001</v>
      </c>
      <c r="FH43" s="4">
        <v>43.047757249999997</v>
      </c>
      <c r="FI43" s="4">
        <v>38.722694764240856</v>
      </c>
      <c r="FK43" s="4">
        <v>1725.016196432955</v>
      </c>
      <c r="FL43" s="4">
        <v>38.696620406249998</v>
      </c>
      <c r="FM43" s="4">
        <v>1725.016196432955</v>
      </c>
      <c r="FN43" s="4">
        <v>39.16905154761811</v>
      </c>
      <c r="FP43" s="4">
        <v>1434.915330156223</v>
      </c>
      <c r="FQ43" s="4">
        <v>39.174447093749997</v>
      </c>
      <c r="FR43" s="4">
        <v>1434.915330156223</v>
      </c>
      <c r="FS43" s="4">
        <v>39.654066786628114</v>
      </c>
    </row>
    <row r="44" spans="1:175" ht="16" x14ac:dyDescent="0.2">
      <c r="A44" s="272" t="s">
        <v>8</v>
      </c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40"/>
      <c r="M44" s="93"/>
      <c r="N44" s="93"/>
      <c r="O44" s="93"/>
      <c r="P44" s="93"/>
      <c r="Q44" s="249" t="s">
        <v>25</v>
      </c>
      <c r="R44" s="240"/>
      <c r="S44" s="249" t="s">
        <v>26</v>
      </c>
      <c r="T44" s="240"/>
      <c r="U44" s="249" t="s">
        <v>27</v>
      </c>
      <c r="V44" s="240"/>
      <c r="W44" s="249" t="s">
        <v>28</v>
      </c>
      <c r="X44" s="240"/>
      <c r="Y44" s="248" t="s">
        <v>78</v>
      </c>
      <c r="Z44" s="240"/>
      <c r="AA44" s="248" t="s">
        <v>99</v>
      </c>
      <c r="AB44" s="240"/>
      <c r="AC44" s="248" t="s">
        <v>100</v>
      </c>
      <c r="AD44" s="239"/>
      <c r="AE44" s="239"/>
      <c r="AF44" s="239"/>
      <c r="AG44" s="239"/>
      <c r="AH44" s="240"/>
      <c r="AI44" s="268" t="s">
        <v>8</v>
      </c>
      <c r="AJ44" s="240"/>
      <c r="AK44" s="246" t="s">
        <v>9</v>
      </c>
      <c r="AL44" s="247"/>
      <c r="CL44" s="4">
        <v>1725.016196432955</v>
      </c>
      <c r="CM44" s="4">
        <v>38.068807250000006</v>
      </c>
      <c r="CN44" s="4">
        <v>38.068807250000006</v>
      </c>
      <c r="CO44" s="4">
        <v>43.444541000000001</v>
      </c>
      <c r="CP44" s="4">
        <v>42.738084000000001</v>
      </c>
      <c r="CQ44" s="4">
        <v>38.696620406249998</v>
      </c>
      <c r="CR44" s="4">
        <v>21.943169750000003</v>
      </c>
      <c r="CS44" s="4">
        <v>16.692343749999999</v>
      </c>
      <c r="CT44" s="4">
        <v>84.417436500000008</v>
      </c>
      <c r="CU44" s="4">
        <v>81.83161475</v>
      </c>
      <c r="CV44" s="4">
        <v>35.848811499999996</v>
      </c>
      <c r="CW44" s="4">
        <v>39.335509999999999</v>
      </c>
      <c r="CX44" s="4">
        <v>38.04349775</v>
      </c>
      <c r="CY44" s="4">
        <v>43.430461999999999</v>
      </c>
      <c r="CZ44" s="4">
        <v>42.721340749999996</v>
      </c>
      <c r="DA44" s="4">
        <v>39.16905154761811</v>
      </c>
      <c r="DB44" s="4">
        <v>1.417945</v>
      </c>
      <c r="DC44" s="4">
        <v>11183.195</v>
      </c>
      <c r="DE44" s="4">
        <v>2018.091447</v>
      </c>
      <c r="DF44" s="4">
        <v>22.919107</v>
      </c>
      <c r="DH44" s="4">
        <v>2057.3567969999999</v>
      </c>
      <c r="DI44" s="4">
        <v>17.230919</v>
      </c>
      <c r="DM44" s="4">
        <v>13425.533733957087</v>
      </c>
      <c r="DN44" s="4">
        <v>98.706634249999993</v>
      </c>
      <c r="DO44" s="4">
        <v>2254.3621609284642</v>
      </c>
      <c r="DP44" s="4">
        <v>37.139897500000004</v>
      </c>
      <c r="DQ44" s="4">
        <v>2057.3567969999999</v>
      </c>
      <c r="DR44" s="4">
        <v>39.841661000000002</v>
      </c>
      <c r="DS44" s="4">
        <v>1883.8720223694665</v>
      </c>
      <c r="DT44" s="4">
        <v>38.358687374999995</v>
      </c>
      <c r="DU44" s="4">
        <v>38.358687374999995</v>
      </c>
      <c r="DV44" s="4">
        <v>43.691549999999999</v>
      </c>
      <c r="DW44" s="4">
        <v>43.007713375000002</v>
      </c>
      <c r="DX44" s="4">
        <v>39.478837588433819</v>
      </c>
      <c r="DZ44" s="4">
        <v>1311.422116</v>
      </c>
      <c r="EA44" s="4">
        <v>38.228225999999999</v>
      </c>
      <c r="EB44" s="4">
        <v>38.228225999999999</v>
      </c>
      <c r="EC44" s="4">
        <v>43.921121999999997</v>
      </c>
      <c r="ED44" s="4">
        <v>43.642803000000001</v>
      </c>
      <c r="EE44" s="4">
        <v>38.922443062499994</v>
      </c>
      <c r="EF44" s="4">
        <v>21.711489</v>
      </c>
      <c r="EG44" s="4">
        <v>16.665088000000001</v>
      </c>
      <c r="EH44" s="4">
        <v>85.747404000000003</v>
      </c>
      <c r="EI44" s="4">
        <v>82.970612000000003</v>
      </c>
      <c r="EJ44" s="4">
        <v>35.851970000000001</v>
      </c>
      <c r="EK44" s="4">
        <v>39.516081</v>
      </c>
      <c r="EL44" s="4">
        <v>38.205837000000002</v>
      </c>
      <c r="EM44" s="4">
        <v>43.904428000000003</v>
      </c>
      <c r="EN44" s="4">
        <v>43.627189999999999</v>
      </c>
      <c r="EO44" s="4">
        <v>39.4012936322694</v>
      </c>
      <c r="EP44" s="4">
        <v>1.3183800000000001</v>
      </c>
      <c r="EQ44" s="4">
        <v>0</v>
      </c>
      <c r="ER44" s="4">
        <v>2067.2451703238908</v>
      </c>
      <c r="ES44" s="4">
        <v>23.970835874999999</v>
      </c>
      <c r="ET44" s="4">
        <v>1609.8846096412017</v>
      </c>
      <c r="EU44" s="4">
        <v>17.252236375000003</v>
      </c>
      <c r="EV44" s="7"/>
      <c r="EW44" s="7"/>
      <c r="EX44" s="7">
        <v>7362.1104893122119</v>
      </c>
      <c r="EY44" s="7">
        <v>97.833736125000001</v>
      </c>
      <c r="EZ44" s="7">
        <v>1762.2119419999999</v>
      </c>
      <c r="FA44" s="7">
        <v>37.328927</v>
      </c>
      <c r="FB44" s="7">
        <v>2056.6546120194357</v>
      </c>
      <c r="FC44" s="7">
        <v>40.550615375</v>
      </c>
      <c r="FD44" s="4">
        <v>1195.3760019355047</v>
      </c>
      <c r="FE44" s="4">
        <v>37.861208625000003</v>
      </c>
      <c r="FF44" s="4">
        <v>37.861208625000003</v>
      </c>
      <c r="FG44" s="4">
        <v>43.594984750000002</v>
      </c>
      <c r="FH44" s="4">
        <v>43.337473625000001</v>
      </c>
      <c r="FI44" s="4">
        <v>39.061994198255128</v>
      </c>
      <c r="FK44" s="4">
        <v>1883.8720223694665</v>
      </c>
      <c r="FL44" s="4">
        <v>39.005735140624999</v>
      </c>
      <c r="FM44" s="4">
        <v>1883.8720223694665</v>
      </c>
      <c r="FN44" s="4">
        <v>39.478837588433819</v>
      </c>
      <c r="FP44" s="4">
        <v>1570.0375795075761</v>
      </c>
      <c r="FQ44" s="4">
        <v>39.426451124999993</v>
      </c>
      <c r="FR44" s="4">
        <v>1570.0375795075761</v>
      </c>
      <c r="FS44" s="4">
        <v>39.906839940986828</v>
      </c>
    </row>
    <row r="45" spans="1:175" ht="16" x14ac:dyDescent="0.2">
      <c r="A45" s="95"/>
      <c r="B45" s="93"/>
      <c r="C45" s="249" t="s">
        <v>8</v>
      </c>
      <c r="D45" s="239"/>
      <c r="E45" s="239"/>
      <c r="F45" s="240"/>
      <c r="G45" s="93"/>
      <c r="H45" s="93"/>
      <c r="I45" s="93"/>
      <c r="J45" s="93"/>
      <c r="K45" s="93"/>
      <c r="L45" s="93"/>
      <c r="M45" s="249" t="s">
        <v>9</v>
      </c>
      <c r="N45" s="239"/>
      <c r="O45" s="239"/>
      <c r="P45" s="240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CL45" s="4">
        <v>1883.8720223694665</v>
      </c>
      <c r="CM45" s="4">
        <v>38.382924625000001</v>
      </c>
      <c r="CN45" s="4">
        <v>38.382924625000001</v>
      </c>
      <c r="CO45" s="4">
        <v>43.705845499999995</v>
      </c>
      <c r="CP45" s="4">
        <v>43.024972000000005</v>
      </c>
      <c r="CQ45" s="4">
        <v>39.005735140624999</v>
      </c>
      <c r="CR45" s="4">
        <v>22.394234875000002</v>
      </c>
      <c r="CS45" s="4">
        <v>16.961631375</v>
      </c>
      <c r="CT45" s="4">
        <v>86.172784250000007</v>
      </c>
      <c r="CU45" s="4">
        <v>83.587380875000008</v>
      </c>
      <c r="CV45" s="4">
        <v>36.303385249999998</v>
      </c>
      <c r="CW45" s="4">
        <v>39.588585500000001</v>
      </c>
      <c r="CX45" s="4">
        <v>38.358687374999995</v>
      </c>
      <c r="CY45" s="4">
        <v>43.691549999999999</v>
      </c>
      <c r="CZ45" s="4">
        <v>43.007713375000002</v>
      </c>
      <c r="DA45" s="4">
        <v>39.478837588433819</v>
      </c>
      <c r="DB45" s="4">
        <v>1.408094</v>
      </c>
      <c r="DC45" s="4">
        <v>11596.8825</v>
      </c>
      <c r="DE45" s="4">
        <v>2206.8046007790981</v>
      </c>
      <c r="DF45" s="4">
        <v>23.30481</v>
      </c>
      <c r="DH45" s="4">
        <v>2254.3621609284642</v>
      </c>
      <c r="DI45" s="4">
        <v>17.426782500000002</v>
      </c>
      <c r="DM45" s="4">
        <v>15156.321046861445</v>
      </c>
      <c r="DN45" s="4">
        <v>99.063228499999994</v>
      </c>
      <c r="DO45" s="4">
        <v>2470.2320764374749</v>
      </c>
      <c r="DP45" s="4">
        <v>37.521836</v>
      </c>
      <c r="DQ45" s="4">
        <v>2254.3621609284642</v>
      </c>
      <c r="DR45" s="4">
        <v>40.026009000000002</v>
      </c>
      <c r="DS45" s="4">
        <v>2057.3567969999999</v>
      </c>
      <c r="DT45" s="4">
        <v>38.673876999999997</v>
      </c>
      <c r="DU45" s="4">
        <v>38.673876999999997</v>
      </c>
      <c r="DV45" s="4">
        <v>43.952638</v>
      </c>
      <c r="DW45" s="4">
        <v>43.294086</v>
      </c>
      <c r="DX45" s="4">
        <v>39.788623629249528</v>
      </c>
      <c r="DZ45" s="4">
        <v>1434.915330156223</v>
      </c>
      <c r="EA45" s="4">
        <v>38.479728125000001</v>
      </c>
      <c r="EB45" s="4">
        <v>38.479728125000001</v>
      </c>
      <c r="EC45" s="4">
        <v>44.17264625</v>
      </c>
      <c r="ED45" s="4">
        <v>43.902313499999998</v>
      </c>
      <c r="EE45" s="4">
        <v>39.174447093749997</v>
      </c>
      <c r="EF45" s="4">
        <v>22.117373125</v>
      </c>
      <c r="EG45" s="4">
        <v>16.882888625</v>
      </c>
      <c r="EH45" s="4">
        <v>86.891417875000002</v>
      </c>
      <c r="EI45" s="4">
        <v>84.158356624999996</v>
      </c>
      <c r="EJ45" s="4">
        <v>36.253492625</v>
      </c>
      <c r="EK45" s="4">
        <v>39.722987875000001</v>
      </c>
      <c r="EL45" s="4">
        <v>38.458202249999999</v>
      </c>
      <c r="EM45" s="4">
        <v>44.156068125000004</v>
      </c>
      <c r="EN45" s="4">
        <v>43.886757000000003</v>
      </c>
      <c r="EO45" s="4">
        <v>39.654066786628114</v>
      </c>
      <c r="EP45" s="4">
        <v>1.30778025</v>
      </c>
      <c r="EQ45" s="4">
        <v>0</v>
      </c>
      <c r="ER45" s="4">
        <v>2266.6328043397966</v>
      </c>
      <c r="ES45" s="4">
        <v>24.371739250000001</v>
      </c>
      <c r="ET45" s="4">
        <v>1762.2119419999999</v>
      </c>
      <c r="EU45" s="4">
        <v>17.506101000000001</v>
      </c>
      <c r="EV45" s="7"/>
      <c r="EW45" s="7"/>
      <c r="EX45" s="7">
        <v>8370.9816233844504</v>
      </c>
      <c r="EY45" s="7">
        <v>98.128544250000004</v>
      </c>
      <c r="EZ45" s="7">
        <v>1935.7193664858712</v>
      </c>
      <c r="FA45" s="7">
        <v>37.684692249999998</v>
      </c>
      <c r="FB45" s="7">
        <v>2250.3244345340777</v>
      </c>
      <c r="FC45" s="7">
        <v>40.757522249999994</v>
      </c>
      <c r="FD45" s="4">
        <v>1311.422116</v>
      </c>
      <c r="FE45" s="4">
        <v>38.205837000000002</v>
      </c>
      <c r="FF45" s="4">
        <v>38.205837000000002</v>
      </c>
      <c r="FG45" s="4">
        <v>43.904428000000003</v>
      </c>
      <c r="FH45" s="4">
        <v>43.627189999999999</v>
      </c>
      <c r="FI45" s="4">
        <v>39.4012936322694</v>
      </c>
      <c r="FK45" s="4">
        <v>2057.3567969999999</v>
      </c>
      <c r="FL45" s="4">
        <v>39.314849875</v>
      </c>
      <c r="FM45" s="4">
        <v>2057.3567969999999</v>
      </c>
      <c r="FN45" s="4">
        <v>39.788623629249528</v>
      </c>
      <c r="FP45" s="4">
        <v>1717.8839400911766</v>
      </c>
      <c r="FQ45" s="4">
        <v>39.678455156249996</v>
      </c>
      <c r="FR45" s="4">
        <v>1717.8839400911766</v>
      </c>
      <c r="FS45" s="4">
        <v>40.159613095345541</v>
      </c>
    </row>
    <row r="46" spans="1:175" ht="17" customHeight="1" thickBot="1" x14ac:dyDescent="0.25">
      <c r="A46" s="250" t="s">
        <v>33</v>
      </c>
      <c r="B46" s="251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73" t="s">
        <v>36</v>
      </c>
      <c r="AJ46" s="251"/>
      <c r="AK46" s="274" t="s">
        <v>36</v>
      </c>
      <c r="AL46" s="275"/>
      <c r="AN46" s="1" t="s">
        <v>121</v>
      </c>
      <c r="AP46" s="1" t="s">
        <v>122</v>
      </c>
      <c r="CL46" s="4">
        <v>2057.3567969999999</v>
      </c>
      <c r="CM46" s="4">
        <v>38.697042000000003</v>
      </c>
      <c r="CN46" s="4">
        <v>38.697042000000003</v>
      </c>
      <c r="CO46" s="4">
        <v>43.967149999999997</v>
      </c>
      <c r="CP46" s="4">
        <v>43.311860000000003</v>
      </c>
      <c r="CQ46" s="4">
        <v>39.314849875</v>
      </c>
      <c r="CR46" s="4">
        <v>22.845300000000002</v>
      </c>
      <c r="CS46" s="4">
        <v>17.230919</v>
      </c>
      <c r="CT46" s="4">
        <v>87.928132000000005</v>
      </c>
      <c r="CU46" s="4">
        <v>85.343147000000002</v>
      </c>
      <c r="CV46" s="4">
        <v>36.757959</v>
      </c>
      <c r="CW46" s="4">
        <v>39.841661000000002</v>
      </c>
      <c r="CX46" s="4">
        <v>38.673876999999997</v>
      </c>
      <c r="CY46" s="4">
        <v>43.952638</v>
      </c>
      <c r="CZ46" s="4">
        <v>43.294086</v>
      </c>
      <c r="DA46" s="4">
        <v>39.788623629249528</v>
      </c>
      <c r="DB46" s="4">
        <v>1.3982429999999999</v>
      </c>
      <c r="DC46" s="4">
        <v>12010.57</v>
      </c>
      <c r="DE46" s="4">
        <v>2398.8409432145454</v>
      </c>
      <c r="DF46" s="4">
        <v>23.669108000000001</v>
      </c>
      <c r="DH46" s="4">
        <v>2470.2320764374749</v>
      </c>
      <c r="DI46" s="4">
        <v>17.622646</v>
      </c>
      <c r="DM46" s="4">
        <v>17110.237270829759</v>
      </c>
      <c r="DN46" s="4">
        <v>99.419822749999994</v>
      </c>
      <c r="DO46" s="4">
        <v>2706.7729476737904</v>
      </c>
      <c r="DP46" s="4">
        <v>37.903774499999997</v>
      </c>
      <c r="DQ46" s="4">
        <v>2886.1897336208435</v>
      </c>
      <c r="DR46" s="4">
        <v>40.591440625000004</v>
      </c>
      <c r="DS46" s="4">
        <v>2886.1897336208435</v>
      </c>
      <c r="DT46" s="4">
        <v>39.612543250000002</v>
      </c>
      <c r="DU46" s="4">
        <v>39.612543250000002</v>
      </c>
      <c r="DV46" s="4">
        <v>45.01998725</v>
      </c>
      <c r="DW46" s="4">
        <v>44.398245125000003</v>
      </c>
      <c r="DX46" s="4">
        <v>40.747492841919225</v>
      </c>
      <c r="DZ46" s="4">
        <v>1570.0375795075761</v>
      </c>
      <c r="EA46" s="4">
        <v>38.731230249999996</v>
      </c>
      <c r="EB46" s="4">
        <v>38.731230249999996</v>
      </c>
      <c r="EC46" s="4">
        <v>44.424170499999995</v>
      </c>
      <c r="ED46" s="4">
        <v>44.161824000000003</v>
      </c>
      <c r="EE46" s="4">
        <v>39.426451124999993</v>
      </c>
      <c r="EF46" s="4">
        <v>22.52325725</v>
      </c>
      <c r="EG46" s="4">
        <v>17.100689250000002</v>
      </c>
      <c r="EH46" s="4">
        <v>88.035431750000001</v>
      </c>
      <c r="EI46" s="4">
        <v>85.346101250000004</v>
      </c>
      <c r="EJ46" s="4">
        <v>36.655015250000005</v>
      </c>
      <c r="EK46" s="4">
        <v>39.929894750000003</v>
      </c>
      <c r="EL46" s="4">
        <v>38.710567500000003</v>
      </c>
      <c r="EM46" s="4">
        <v>44.407708249999999</v>
      </c>
      <c r="EN46" s="4">
        <v>44.146324</v>
      </c>
      <c r="EO46" s="4">
        <v>39.906839940986828</v>
      </c>
      <c r="EP46" s="4">
        <v>1.2971805000000001</v>
      </c>
      <c r="EQ46" s="4">
        <v>0</v>
      </c>
      <c r="ER46" s="4">
        <v>2485.2515528694375</v>
      </c>
      <c r="ES46" s="4">
        <v>24.772642625000003</v>
      </c>
      <c r="ET46" s="4">
        <v>1935.7193664858712</v>
      </c>
      <c r="EU46" s="4">
        <v>17.687412625</v>
      </c>
      <c r="EV46" s="7"/>
      <c r="EW46" s="7"/>
      <c r="EX46" s="7">
        <v>9518.1040057423434</v>
      </c>
      <c r="EY46" s="7">
        <v>98.423352374999993</v>
      </c>
      <c r="EZ46" s="7">
        <v>2126.3103355977919</v>
      </c>
      <c r="FA46" s="7">
        <v>38.040457500000002</v>
      </c>
      <c r="FB46" s="7">
        <v>2462.231641164487</v>
      </c>
      <c r="FC46" s="7">
        <v>40.964429124999995</v>
      </c>
      <c r="FD46" s="4">
        <v>1434.915330156223</v>
      </c>
      <c r="FE46" s="4">
        <v>38.458202249999999</v>
      </c>
      <c r="FF46" s="4">
        <v>38.458202249999999</v>
      </c>
      <c r="FG46" s="4">
        <v>44.156068125000004</v>
      </c>
      <c r="FH46" s="4">
        <v>43.886757000000003</v>
      </c>
      <c r="FI46" s="4">
        <v>39.654066786628114</v>
      </c>
      <c r="FK46" s="4">
        <v>2642.9944047187773</v>
      </c>
      <c r="FL46" s="4">
        <v>39.992080796874994</v>
      </c>
      <c r="FM46" s="4">
        <v>2642.9944047187773</v>
      </c>
      <c r="FN46" s="4">
        <v>40.467646175106296</v>
      </c>
      <c r="FP46" s="4">
        <v>1879.6526084100315</v>
      </c>
      <c r="FQ46" s="4">
        <v>39.930459187499991</v>
      </c>
      <c r="FR46" s="4">
        <v>1879.6526084100315</v>
      </c>
      <c r="FS46" s="4">
        <v>40.412386249704255</v>
      </c>
    </row>
    <row r="47" spans="1:175" x14ac:dyDescent="0.15">
      <c r="A47" s="245" t="s">
        <v>13</v>
      </c>
      <c r="B47" s="172">
        <f>bdRateROI($CL5:$CL63,CM5:CM63,$DZ5:$DZ63,EA5:EA63,CJ11,CJ6,1, 0, TRUE)</f>
        <v>-0.24981592454467538</v>
      </c>
      <c r="C47" s="172">
        <f t="shared" ref="C47:H47" si="4">bdRateExtend($CL5:$CL63,CN5:CN63,$DZ5:$DZ63,EB5:EB63, "None", FALSE, 0, TRUE)</f>
        <v>-0.31023004132739096</v>
      </c>
      <c r="D47" s="172" t="e">
        <f t="shared" si="4"/>
        <v>#N/A</v>
      </c>
      <c r="E47" s="172" t="e">
        <f t="shared" si="4"/>
        <v>#N/A</v>
      </c>
      <c r="F47" s="172">
        <f t="shared" si="4"/>
        <v>-0.32073184244027775</v>
      </c>
      <c r="G47" s="172" t="e">
        <f t="shared" si="4"/>
        <v>#N/A</v>
      </c>
      <c r="H47" s="172" t="e">
        <f t="shared" si="4"/>
        <v>#N/A</v>
      </c>
      <c r="I47" s="172" t="e">
        <f>bdRateExtend($CL5:$CL63,CT5:CT63,$DZ5:$DZ63,EH5:EH63,"None", FALSE,2,TRUE)</f>
        <v>#N/A</v>
      </c>
      <c r="J47" s="172" t="e">
        <f>bdRateExtend($CL5:$CL63,CU5:CU63,$DZ5:$DZ63,EI5:EI63,"None", FALSE,2,TRUE)</f>
        <v>#N/A</v>
      </c>
      <c r="K47" s="172">
        <f t="shared" ref="K47:P47" si="5">bdRateExtend($CL5:$CL63,CV5:CV63,$DZ5:$DZ63,EJ5:EJ63, "None", FALSE, 0, TRUE)</f>
        <v>-0.29819788679233528</v>
      </c>
      <c r="L47" s="172">
        <f t="shared" si="5"/>
        <v>-0.35121255594294531</v>
      </c>
      <c r="M47" s="172">
        <f t="shared" si="5"/>
        <v>-0.31145170307405823</v>
      </c>
      <c r="N47" s="172" t="e">
        <f t="shared" si="5"/>
        <v>#N/A</v>
      </c>
      <c r="O47" s="172" t="e">
        <f t="shared" si="5"/>
        <v>#N/A</v>
      </c>
      <c r="P47" s="172">
        <f t="shared" si="5"/>
        <v>-0.32078654163858511</v>
      </c>
      <c r="Q47" s="172">
        <f>bdRateROI($DE5:$DE63,DF5:DF63,$ER5:$ER63,ES5:ES63,CJ11,CJ6,1, 0, TRUE)</f>
        <v>-0.20068695262638414</v>
      </c>
      <c r="R47" s="172">
        <f>bdRateExtend($DE5:$DE63,DF5:DF63,$ER5:$ER63,ES5:ES63, "None", FALSE, 0, TRUE)</f>
        <v>-0.25393297416956839</v>
      </c>
      <c r="S47" s="172">
        <f>bdRateROI($DH5:$DH63,DI5:DI63,$ET5:$ET63,EU5:EU63,CJ11,CJ6,1, 0, TRUE)</f>
        <v>-0.22303738460030487</v>
      </c>
      <c r="T47" s="172">
        <f>bdRateExtend($DH5:$DH63,DI5:DI63,$ET5:$ET63,EU5:EU63, "None", FALSE, 0, TRUE)</f>
        <v>-0.28559785661203374</v>
      </c>
      <c r="U47" s="172">
        <f>bdRateROI($DK5:$DK63,DL5:DL63,$EV5:$EV63,EW5:EW63,$CJ11,$CJ6,1,2,TRUE)</f>
        <v>-0.21671439169780216</v>
      </c>
      <c r="V47" s="172">
        <f>bdRateExtend($DK5:$DK63,DL5:DL63,$EV5:$EV63,EW5:EW63,"None", FALSE,2,TRUE)</f>
        <v>-0.36831475428401239</v>
      </c>
      <c r="W47" s="172">
        <f>bdRateROI(DM5:DM63,DN5:DN63,EX5:EX63,EY5:EY63,$CJ11,$CJ6,1,2,TRUE)</f>
        <v>-0.25247330093940368</v>
      </c>
      <c r="X47" s="172">
        <f>bdRateExtend(DM5:DM63,DN5:DN63,EX5:EX63,EY5:EY63,"None", FALSE,2,TRUE)</f>
        <v>-0.35078311054713629</v>
      </c>
      <c r="Y47" s="172">
        <f>bdRateROI(DO5:DO63,DP5:DP63,EZ5:EZ63,FA5:FA63,$CJ11,$CJ6,1, 0, TRUE)</f>
        <v>-0.2295593539487446</v>
      </c>
      <c r="Z47" s="172">
        <f>bdRateExtend(DO5:DO63,DP5:DP63,EZ5:EZ63,FA5:FA63, "None", FALSE, 0, TRUE)</f>
        <v>-0.29346283317619559</v>
      </c>
      <c r="AA47" s="172">
        <f>bdRateROI(DQ5:DQ63,DR5:DR63,FB5:FB63,FC5:FC63,$CJ11,$CJ6,1, 0, TRUE)</f>
        <v>-0.27543724748262299</v>
      </c>
      <c r="AB47" s="172">
        <f>bdRateExtend(DQ5:DQ63,DR5:DR63,FB5:FB63,FC5:FC63, "None", FALSE, 0, TRUE)</f>
        <v>-0.34552453650462289</v>
      </c>
      <c r="AC47" s="172">
        <f>bdRateROI(DS5:DS63,DT5:DT63,FD5:FD63,FE5:FE63,$CJ11,$CJ6,1, 0, TRUE)</f>
        <v>-0.25133239845944311</v>
      </c>
      <c r="AD47" s="172">
        <f>bdRateExtend(DS5:DS63,DT5:DT63,FD5:FD63,FE5:FE63, "None", FALSE, 0, TRUE)</f>
        <v>-0.31190863200177266</v>
      </c>
      <c r="AE47" s="172">
        <f>bdRateExtend($DS5:$DS63,DU5:DU63,$FD5:$FD63,FF5:FF63, "None", FALSE, 0, TRUE)</f>
        <v>-0.31190863200177266</v>
      </c>
      <c r="AF47" s="172" t="e">
        <f>bdRateExtend($DS5:$DS63,DV5:DV63,$FD5:$FD63,FG5:FG63, "None", FALSE, 0, TRUE)</f>
        <v>#N/A</v>
      </c>
      <c r="AG47" s="172" t="e">
        <f>bdRateExtend($DS5:$DS63,DW5:DW63,$FD5:$FD63,FH5:FH63, "None", FALSE, 0, TRUE)</f>
        <v>#N/A</v>
      </c>
      <c r="AH47" s="172">
        <f>bdRateExtend($DS5:$DS63,DX5:DX63,$FD5:$FD63,FI5:FI63, "None", FALSE, 0, TRUE)</f>
        <v>-0.32127752418653233</v>
      </c>
      <c r="AI47" s="172">
        <f>bdRateROI($FK5:$FK63,FL5:FL63,$FP5:$FP63,FQ5:FQ63,$CJ11,$CJ6,1, 0, TRUE)</f>
        <v>-0.26875020306193453</v>
      </c>
      <c r="AJ47" s="172">
        <f>bdRateExtend($FK5:$FK63,FL5:FL63,$FP5:$FP63,FQ5:FQ63, "None", FALSE, 0, TRUE)</f>
        <v>-0.3204011357920622</v>
      </c>
      <c r="AK47" s="172">
        <f>bdRateROI($FM5:$FM63,FN5:FN63,$FR5:$FR63,FS5:FS63,$CJ11,$CJ6,1, 0, TRUE)</f>
        <v>-0.27078197715288232</v>
      </c>
      <c r="AL47" s="188">
        <f>bdRateExtend($FM5:$FM63,FN5:FN63,$FR5:$FR63,FS5:FS63, "None", FALSE, 0, TRUE)</f>
        <v>-0.32049516746656959</v>
      </c>
      <c r="AM47" s="255"/>
      <c r="AN47" s="254">
        <f t="array" ref="AN47">testVMAFRange($DK5:$DK63,DL5:DL63,$EV5:$EV63,EW5:EW63)</f>
        <v>0</v>
      </c>
      <c r="AO47" s="118"/>
      <c r="AP47" s="254">
        <f t="array" ref="AP47">testVMAFRange(DM5:DM63,DN5:DN63,EX5:EX63,EY5:EY63)</f>
        <v>0</v>
      </c>
      <c r="CL47" s="4">
        <v>2886.1897336208435</v>
      </c>
      <c r="CM47" s="4">
        <v>39.633663999999996</v>
      </c>
      <c r="CN47" s="4">
        <v>39.633663999999996</v>
      </c>
      <c r="CO47" s="4">
        <v>45.039474499999997</v>
      </c>
      <c r="CP47" s="4">
        <v>44.421056374999999</v>
      </c>
      <c r="CQ47" s="4">
        <v>40.270739179687496</v>
      </c>
      <c r="CR47" s="4">
        <v>24.128758250000001</v>
      </c>
      <c r="CS47" s="4">
        <v>17.93922525</v>
      </c>
      <c r="CT47" s="4">
        <v>91.695055999999994</v>
      </c>
      <c r="CU47" s="4">
        <v>89.466694749999988</v>
      </c>
      <c r="CV47" s="4">
        <v>38.115980749999999</v>
      </c>
      <c r="CW47" s="4">
        <v>40.591440625000004</v>
      </c>
      <c r="CX47" s="4">
        <v>39.612543250000002</v>
      </c>
      <c r="CY47" s="4">
        <v>45.01998725</v>
      </c>
      <c r="CZ47" s="4">
        <v>44.398245125000003</v>
      </c>
      <c r="DA47" s="4">
        <v>40.747492841919225</v>
      </c>
      <c r="DB47" s="4">
        <v>1.3231467499999998</v>
      </c>
      <c r="DC47" s="4">
        <v>16584.68</v>
      </c>
      <c r="DE47" s="4">
        <v>2607.5883061014479</v>
      </c>
      <c r="DF47" s="4">
        <v>24.033405999999999</v>
      </c>
      <c r="DH47" s="4">
        <v>2706.7729476737904</v>
      </c>
      <c r="DI47" s="4">
        <v>17.818509500000001</v>
      </c>
      <c r="DM47" s="4">
        <v>19316.047644999999</v>
      </c>
      <c r="DN47" s="4">
        <v>99.776416999999995</v>
      </c>
      <c r="DO47" s="4">
        <v>2965.9641537911589</v>
      </c>
      <c r="DP47" s="4">
        <v>38.285713000000001</v>
      </c>
      <c r="DQ47" s="4">
        <v>3151.7626989999999</v>
      </c>
      <c r="DR47" s="4">
        <v>40.819645000000001</v>
      </c>
      <c r="DS47" s="4">
        <v>3151.7626989999999</v>
      </c>
      <c r="DT47" s="4">
        <v>39.891973999999998</v>
      </c>
      <c r="DU47" s="4">
        <v>39.891973999999998</v>
      </c>
      <c r="DV47" s="4">
        <v>45.288584</v>
      </c>
      <c r="DW47" s="4">
        <v>44.692625</v>
      </c>
      <c r="DX47" s="4">
        <v>41.027339508732162</v>
      </c>
      <c r="DZ47" s="4">
        <v>1762.2119419999999</v>
      </c>
      <c r="EA47" s="4">
        <v>39.070222999999999</v>
      </c>
      <c r="EB47" s="4">
        <v>39.070222999999999</v>
      </c>
      <c r="EC47" s="4">
        <v>44.494332</v>
      </c>
      <c r="ED47" s="4">
        <v>44.326923000000001</v>
      </c>
      <c r="EE47" s="4">
        <v>39.737773562499996</v>
      </c>
      <c r="EF47" s="4">
        <v>23.294322000000001</v>
      </c>
      <c r="EG47" s="4">
        <v>17.506101000000001</v>
      </c>
      <c r="EH47" s="4">
        <v>90.060512000000003</v>
      </c>
      <c r="EI47" s="4">
        <v>87.365784000000005</v>
      </c>
      <c r="EJ47" s="4">
        <v>37.328927</v>
      </c>
      <c r="EK47" s="4">
        <v>40.227684000000004</v>
      </c>
      <c r="EL47" s="4">
        <v>39.052112999999999</v>
      </c>
      <c r="EM47" s="4">
        <v>44.480910000000002</v>
      </c>
      <c r="EN47" s="4">
        <v>44.310741</v>
      </c>
      <c r="EO47" s="4">
        <v>40.220759825413744</v>
      </c>
      <c r="EP47" s="4">
        <v>1.3229029999999999</v>
      </c>
      <c r="EQ47" s="4">
        <v>0</v>
      </c>
      <c r="ER47" s="4">
        <v>2724.9562740000001</v>
      </c>
      <c r="ES47" s="4">
        <v>25.173546000000002</v>
      </c>
      <c r="ET47" s="4">
        <v>2462.231641164487</v>
      </c>
      <c r="EU47" s="4">
        <v>18.189692375</v>
      </c>
      <c r="EV47" s="7"/>
      <c r="EW47" s="7"/>
      <c r="EX47" s="7">
        <v>10822.422977378408</v>
      </c>
      <c r="EY47" s="7">
        <v>98.718160499999996</v>
      </c>
      <c r="EZ47" s="7">
        <v>2462.231641164487</v>
      </c>
      <c r="FA47" s="7">
        <v>38.662628375000004</v>
      </c>
      <c r="FB47" s="7">
        <v>2694.0935989999998</v>
      </c>
      <c r="FC47" s="7">
        <v>41.171335999999997</v>
      </c>
      <c r="FD47" s="4">
        <v>1570.0375795075761</v>
      </c>
      <c r="FE47" s="4">
        <v>38.710567500000003</v>
      </c>
      <c r="FF47" s="4">
        <v>38.710567500000003</v>
      </c>
      <c r="FG47" s="4">
        <v>44.407708249999999</v>
      </c>
      <c r="FH47" s="4">
        <v>44.146324</v>
      </c>
      <c r="FI47" s="4">
        <v>39.906839940986828</v>
      </c>
      <c r="FK47" s="4">
        <v>2886.1897336208435</v>
      </c>
      <c r="FL47" s="4">
        <v>40.270739179687496</v>
      </c>
      <c r="FM47" s="4">
        <v>2886.1897336208435</v>
      </c>
      <c r="FN47" s="4">
        <v>40.747492841919225</v>
      </c>
      <c r="FP47" s="4">
        <v>2056.6546120194357</v>
      </c>
      <c r="FQ47" s="4">
        <v>40.182463218749994</v>
      </c>
      <c r="FR47" s="4">
        <v>2056.6546120194357</v>
      </c>
      <c r="FS47" s="4">
        <v>40.665159404062969</v>
      </c>
    </row>
    <row r="48" spans="1:175" x14ac:dyDescent="0.15">
      <c r="A48" s="179"/>
      <c r="B48" s="165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5"/>
      <c r="R48" s="164"/>
      <c r="S48" s="165"/>
      <c r="T48" s="164"/>
      <c r="U48" s="165"/>
      <c r="V48" s="164"/>
      <c r="W48" s="165"/>
      <c r="X48" s="164"/>
      <c r="Y48" s="165"/>
      <c r="Z48" s="164"/>
      <c r="AA48" s="165"/>
      <c r="AB48" s="164"/>
      <c r="AC48" s="165"/>
      <c r="AD48" s="164"/>
      <c r="AE48" s="164"/>
      <c r="AF48" s="164"/>
      <c r="AG48" s="164"/>
      <c r="AH48" s="164"/>
      <c r="AI48" s="165"/>
      <c r="AJ48" s="164"/>
      <c r="AK48" s="165"/>
      <c r="AL48" s="170"/>
      <c r="AM48" s="165"/>
      <c r="AN48" s="270"/>
      <c r="AO48" s="118"/>
      <c r="AP48" s="254"/>
      <c r="CL48" s="4">
        <v>3151.7626989999999</v>
      </c>
      <c r="CM48" s="4">
        <v>39.911853999999998</v>
      </c>
      <c r="CN48" s="4">
        <v>39.911853999999998</v>
      </c>
      <c r="CO48" s="4">
        <v>45.30838</v>
      </c>
      <c r="CP48" s="4">
        <v>44.716025000000002</v>
      </c>
      <c r="CQ48" s="4">
        <v>40.54939756249999</v>
      </c>
      <c r="CR48" s="4">
        <v>24.550184000000002</v>
      </c>
      <c r="CS48" s="4">
        <v>18.174600999999999</v>
      </c>
      <c r="CT48" s="4">
        <v>93.043031999999997</v>
      </c>
      <c r="CU48" s="4">
        <v>90.838218999999995</v>
      </c>
      <c r="CV48" s="4">
        <v>38.544812</v>
      </c>
      <c r="CW48" s="4">
        <v>40.819645000000001</v>
      </c>
      <c r="CX48" s="4">
        <v>39.891973999999998</v>
      </c>
      <c r="CY48" s="4">
        <v>45.288584</v>
      </c>
      <c r="CZ48" s="4">
        <v>44.692625</v>
      </c>
      <c r="DA48" s="4">
        <v>41.027339508732162</v>
      </c>
      <c r="DB48" s="4">
        <v>1.3076829999999999</v>
      </c>
      <c r="DC48" s="4">
        <v>17351.189999999999</v>
      </c>
      <c r="DE48" s="4">
        <v>2834.500884</v>
      </c>
      <c r="DF48" s="4">
        <v>24.397704000000001</v>
      </c>
      <c r="DH48" s="4">
        <v>3128.8489970000001</v>
      </c>
      <c r="DI48" s="4">
        <v>18.166212999999999</v>
      </c>
      <c r="DO48" s="4">
        <v>3128.8489970000001</v>
      </c>
      <c r="DP48" s="4">
        <v>38.523581</v>
      </c>
      <c r="DQ48" s="4">
        <v>3501.9655542521537</v>
      </c>
      <c r="DR48" s="4">
        <v>40.9825005</v>
      </c>
      <c r="DS48" s="4">
        <v>3501.9655542521537</v>
      </c>
      <c r="DT48" s="4">
        <v>40.072362624999997</v>
      </c>
      <c r="DU48" s="4">
        <v>40.072362624999997</v>
      </c>
      <c r="DV48" s="4">
        <v>45.509947375000003</v>
      </c>
      <c r="DW48" s="4">
        <v>44.946960750000002</v>
      </c>
      <c r="DX48" s="4">
        <v>41.21519957310592</v>
      </c>
      <c r="DZ48" s="4">
        <v>2056.6546120194357</v>
      </c>
      <c r="EA48" s="4">
        <v>39.485736625000001</v>
      </c>
      <c r="EB48" s="4">
        <v>39.485736625000001</v>
      </c>
      <c r="EC48" s="4">
        <v>45.178743249999997</v>
      </c>
      <c r="ED48" s="4">
        <v>44.940355500000003</v>
      </c>
      <c r="EE48" s="4">
        <v>40.182463218749994</v>
      </c>
      <c r="EF48" s="4">
        <v>23.740909625</v>
      </c>
      <c r="EG48" s="4">
        <v>17.754091124999999</v>
      </c>
      <c r="EH48" s="4">
        <v>91.467473374999997</v>
      </c>
      <c r="EI48" s="4">
        <v>88.909335124999998</v>
      </c>
      <c r="EJ48" s="4">
        <v>37.859583125</v>
      </c>
      <c r="EK48" s="4">
        <v>40.550615375</v>
      </c>
      <c r="EL48" s="4">
        <v>39.467663250000001</v>
      </c>
      <c r="EM48" s="4">
        <v>45.162628625000004</v>
      </c>
      <c r="EN48" s="4">
        <v>44.925025000000005</v>
      </c>
      <c r="EO48" s="4">
        <v>40.665159404062969</v>
      </c>
      <c r="EP48" s="4">
        <v>1.2653812499999999</v>
      </c>
      <c r="EQ48" s="4">
        <v>0</v>
      </c>
      <c r="ER48" s="4">
        <v>3735.3575660000001</v>
      </c>
      <c r="ES48" s="4">
        <v>26.217247</v>
      </c>
      <c r="ET48" s="4">
        <v>2694.0935989999998</v>
      </c>
      <c r="EU48" s="4">
        <v>18.407492999999999</v>
      </c>
      <c r="EV48" s="7"/>
      <c r="EW48" s="7"/>
      <c r="EX48" s="7">
        <v>12305.48006521318</v>
      </c>
      <c r="EY48" s="7">
        <v>99.012968624999999</v>
      </c>
      <c r="EZ48" s="7">
        <v>2694.0935989999998</v>
      </c>
      <c r="FA48" s="7">
        <v>39.064151000000003</v>
      </c>
      <c r="FB48" s="7">
        <v>3006.1775640173478</v>
      </c>
      <c r="FC48" s="7">
        <v>41.317453999999998</v>
      </c>
      <c r="FD48" s="4">
        <v>1762.2119419999999</v>
      </c>
      <c r="FE48" s="4">
        <v>39.052112999999999</v>
      </c>
      <c r="FF48" s="4">
        <v>39.052112999999999</v>
      </c>
      <c r="FG48" s="4">
        <v>44.480910000000002</v>
      </c>
      <c r="FH48" s="4">
        <v>44.310741</v>
      </c>
      <c r="FI48" s="4">
        <v>40.220759825413744</v>
      </c>
      <c r="FK48" s="4">
        <v>3151.7626989999999</v>
      </c>
      <c r="FL48" s="4">
        <v>40.54939756249999</v>
      </c>
      <c r="FM48" s="4">
        <v>3151.7626989999999</v>
      </c>
      <c r="FN48" s="4">
        <v>41.027339508732162</v>
      </c>
      <c r="FP48" s="4">
        <v>2250.3244345340777</v>
      </c>
      <c r="FQ48" s="4">
        <v>40.434467249999997</v>
      </c>
      <c r="FR48" s="4">
        <v>2250.3244345340777</v>
      </c>
      <c r="FS48" s="4">
        <v>40.917932558421683</v>
      </c>
    </row>
    <row r="49" spans="1:175" x14ac:dyDescent="0.15">
      <c r="A49" s="242" t="s">
        <v>14</v>
      </c>
      <c r="B49" s="166">
        <f>bdRateROI($CL5:$CL63,CM5:CM63,$DZ5:$DZ63,EA5:EA63,CJ10,CJ11,1, 0, TRUE)</f>
        <v>-0.30313815948222389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6">
        <f>bdRateROI($DE5:$DE63,DF5:DF63,$ER5:$ER63,ES5:ES63,CJ10,CJ11,1, 0, TRUE)</f>
        <v>-0.24488783728884722</v>
      </c>
      <c r="R49" s="164"/>
      <c r="S49" s="166">
        <f>bdRateROI($DH5:$DH63,DI5:DI63,$ET5:$ET63,EU5:EU63,CJ10,CJ11,1, 0, TRUE)</f>
        <v>-0.28102745390728923</v>
      </c>
      <c r="T49" s="164"/>
      <c r="U49" s="166">
        <f>bdRateROI($DK5:$DK63,DL5:DL63,$EV5:$EV63,EW5:EW63,$CJ$10,$CJ$11,1,2,TRUE)</f>
        <v>-0.37072866925443837</v>
      </c>
      <c r="V49" s="164"/>
      <c r="W49" s="166">
        <f>bdRateROI(DM5:DM63,DN5:DN63,EX5:EX63,EY5:EY63,$CJ$10,$CJ$11,1,2,TRUE)</f>
        <v>-0.35570821590091106</v>
      </c>
      <c r="X49" s="164"/>
      <c r="Y49" s="166">
        <f>bdRateROI(DO5:DO63,DP5:DP63,EZ5:EZ63,FA5:FA63,$CJ$10,$CJ$11,1, 0, TRUE)</f>
        <v>-0.30040945051204293</v>
      </c>
      <c r="Z49" s="164"/>
      <c r="AA49" s="166">
        <f>bdRateROI(DQ5:DQ63,DR5:DR63,FB5:FB63,FC5:FC63,$CJ$10,$CJ$11,1, 0, TRUE)</f>
        <v>-0.34264651678664393</v>
      </c>
      <c r="AB49" s="164"/>
      <c r="AC49" s="166">
        <f>bdRateROI(DS5:DS63,DT5:DT63,FD5:FD63,FE5:FE63,$CJ$10,$CJ$11,1, 0, TRUE)</f>
        <v>-0.30425444991036721</v>
      </c>
      <c r="AD49" s="164"/>
      <c r="AE49" s="164"/>
      <c r="AF49" s="164"/>
      <c r="AG49" s="164"/>
      <c r="AH49" s="164"/>
      <c r="AI49" s="166">
        <f>bdRateROI($FK5:$FK63,FL5:FL63,$FP5:$FP63,FQ5:FQ63,$CJ$10,$CJ$11,1, 0, TRUE)</f>
        <v>-0.31412545482428123</v>
      </c>
      <c r="AJ49" s="164"/>
      <c r="AK49" s="166">
        <f>bdRateROI($FM5:$FM63,FN5:FN63,$FR5:$FR63,FS5:FS63,$CJ$10,$CJ$11,1, 0, TRUE)</f>
        <v>-0.31389790093341963</v>
      </c>
      <c r="AL49" s="170"/>
      <c r="AM49" s="243"/>
      <c r="AN49" s="270"/>
      <c r="AO49" s="118"/>
      <c r="AP49" s="254"/>
      <c r="CL49" s="4">
        <v>3501.9655542521537</v>
      </c>
      <c r="CM49" s="4">
        <v>40.091890499999998</v>
      </c>
      <c r="CN49" s="4">
        <v>40.091890499999998</v>
      </c>
      <c r="CO49" s="4">
        <v>45.529397375000002</v>
      </c>
      <c r="CP49" s="4">
        <v>44.969981500000003</v>
      </c>
      <c r="CQ49" s="4">
        <v>40.73661536718749</v>
      </c>
      <c r="CR49" s="4">
        <v>24.872518625000001</v>
      </c>
      <c r="CS49" s="4">
        <v>18.327397625</v>
      </c>
      <c r="CT49" s="4">
        <v>93.776782624999996</v>
      </c>
      <c r="CU49" s="4">
        <v>91.598899500000002</v>
      </c>
      <c r="CV49" s="4">
        <v>38.865765000000003</v>
      </c>
      <c r="CW49" s="4">
        <v>40.9825005</v>
      </c>
      <c r="CX49" s="4">
        <v>40.072362624999997</v>
      </c>
      <c r="CY49" s="4">
        <v>45.509947375000003</v>
      </c>
      <c r="CZ49" s="4">
        <v>44.946960750000002</v>
      </c>
      <c r="DA49" s="4">
        <v>41.21519957310592</v>
      </c>
      <c r="DB49" s="4">
        <v>1.2962251249999999</v>
      </c>
      <c r="DC49" s="4">
        <v>18866.556249999998</v>
      </c>
      <c r="DE49" s="4">
        <v>3128.8489970000001</v>
      </c>
      <c r="DF49" s="4">
        <v>24.805914999999999</v>
      </c>
      <c r="DH49" s="4">
        <v>3902.1872856272043</v>
      </c>
      <c r="DI49" s="4">
        <v>18.6019635</v>
      </c>
      <c r="DO49" s="4">
        <v>3561.180929308031</v>
      </c>
      <c r="DP49" s="4">
        <v>39.049590000000002</v>
      </c>
      <c r="DQ49" s="4">
        <v>4275.8472300000003</v>
      </c>
      <c r="DR49" s="4">
        <v>41.316445000000002</v>
      </c>
      <c r="DS49" s="4">
        <v>4275.8472300000003</v>
      </c>
      <c r="DT49" s="4">
        <v>40.432017999999999</v>
      </c>
      <c r="DU49" s="4">
        <v>40.432017999999999</v>
      </c>
      <c r="DV49" s="4">
        <v>45.651060999999999</v>
      </c>
      <c r="DW49" s="4">
        <v>45.327080000000002</v>
      </c>
      <c r="DX49" s="4">
        <v>41.562755252118507</v>
      </c>
      <c r="DZ49" s="4">
        <v>2250.3244345340777</v>
      </c>
      <c r="EA49" s="4">
        <v>39.737238750000003</v>
      </c>
      <c r="EB49" s="4">
        <v>39.737238750000003</v>
      </c>
      <c r="EC49" s="4">
        <v>45.430267499999999</v>
      </c>
      <c r="ED49" s="4">
        <v>45.199866</v>
      </c>
      <c r="EE49" s="4">
        <v>40.434467249999997</v>
      </c>
      <c r="EF49" s="4">
        <v>24.146793750000001</v>
      </c>
      <c r="EG49" s="4">
        <v>17.971891749999998</v>
      </c>
      <c r="EH49" s="4">
        <v>92.611487249999996</v>
      </c>
      <c r="EI49" s="4">
        <v>90.097079749999992</v>
      </c>
      <c r="EJ49" s="4">
        <v>38.261105749999999</v>
      </c>
      <c r="EK49" s="4">
        <v>40.757522249999994</v>
      </c>
      <c r="EL49" s="4">
        <v>39.720028499999998</v>
      </c>
      <c r="EM49" s="4">
        <v>45.414268750000005</v>
      </c>
      <c r="EN49" s="4">
        <v>45.184592000000002</v>
      </c>
      <c r="EO49" s="4">
        <v>40.917932558421683</v>
      </c>
      <c r="EP49" s="4">
        <v>1.2547815</v>
      </c>
      <c r="EQ49" s="4">
        <v>0</v>
      </c>
      <c r="ER49" s="4">
        <v>4175.1365135478654</v>
      </c>
      <c r="ES49" s="4">
        <v>26.468443874999998</v>
      </c>
      <c r="ET49" s="4">
        <v>3735.3575660000001</v>
      </c>
      <c r="EU49" s="4">
        <v>18.956593999999999</v>
      </c>
      <c r="EV49" s="7"/>
      <c r="EW49" s="7"/>
      <c r="EX49" s="7">
        <v>13991.768751958349</v>
      </c>
      <c r="EY49" s="7">
        <v>99.307776749999988</v>
      </c>
      <c r="EZ49" s="7">
        <v>3400.5402975304132</v>
      </c>
      <c r="FA49" s="7">
        <v>39.819283750000004</v>
      </c>
      <c r="FB49" s="7">
        <v>3354.4133543673747</v>
      </c>
      <c r="FC49" s="7">
        <v>41.463571999999999</v>
      </c>
      <c r="FD49" s="4">
        <v>2056.6546120194357</v>
      </c>
      <c r="FE49" s="4">
        <v>39.467663250000001</v>
      </c>
      <c r="FF49" s="4">
        <v>39.467663250000001</v>
      </c>
      <c r="FG49" s="4">
        <v>45.162628625000004</v>
      </c>
      <c r="FH49" s="4">
        <v>44.925025000000005</v>
      </c>
      <c r="FI49" s="4">
        <v>40.665159404062969</v>
      </c>
      <c r="FK49" s="4">
        <v>3501.9655542521537</v>
      </c>
      <c r="FL49" s="4">
        <v>40.73661536718749</v>
      </c>
      <c r="FM49" s="4">
        <v>3501.9655542521537</v>
      </c>
      <c r="FN49" s="4">
        <v>41.21519957310592</v>
      </c>
      <c r="FP49" s="4">
        <v>2462.231641164487</v>
      </c>
      <c r="FQ49" s="4">
        <v>40.686471281249993</v>
      </c>
      <c r="FR49" s="4">
        <v>2462.231641164487</v>
      </c>
      <c r="FS49" s="4">
        <v>41.170705712780396</v>
      </c>
    </row>
    <row r="50" spans="1:175" x14ac:dyDescent="0.15">
      <c r="A50" s="179"/>
      <c r="B50" s="165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5"/>
      <c r="R50" s="164"/>
      <c r="S50" s="165"/>
      <c r="T50" s="164"/>
      <c r="U50" s="165"/>
      <c r="V50" s="164"/>
      <c r="W50" s="165"/>
      <c r="X50" s="164"/>
      <c r="Y50" s="165"/>
      <c r="Z50" s="164"/>
      <c r="AA50" s="165"/>
      <c r="AB50" s="164"/>
      <c r="AC50" s="165"/>
      <c r="AD50" s="164"/>
      <c r="AE50" s="164"/>
      <c r="AF50" s="164"/>
      <c r="AG50" s="164"/>
      <c r="AH50" s="164"/>
      <c r="AI50" s="165"/>
      <c r="AJ50" s="164"/>
      <c r="AK50" s="165"/>
      <c r="AL50" s="170"/>
      <c r="AM50" s="165"/>
      <c r="AN50" s="270"/>
      <c r="AO50" s="118"/>
      <c r="AP50" s="254"/>
      <c r="CL50" s="4">
        <v>3891.0806156376152</v>
      </c>
      <c r="CM50" s="4">
        <v>40.271926999999998</v>
      </c>
      <c r="CN50" s="4">
        <v>40.271926999999998</v>
      </c>
      <c r="CO50" s="4">
        <v>45.750414749999997</v>
      </c>
      <c r="CP50" s="4">
        <v>45.223938000000004</v>
      </c>
      <c r="CQ50" s="4">
        <v>40.923833171874989</v>
      </c>
      <c r="CR50" s="4">
        <v>25.194853250000001</v>
      </c>
      <c r="CS50" s="4">
        <v>18.48019425</v>
      </c>
      <c r="CT50" s="4">
        <v>94.510533249999995</v>
      </c>
      <c r="CU50" s="4">
        <v>92.359579999999994</v>
      </c>
      <c r="CV50" s="4">
        <v>39.186717999999999</v>
      </c>
      <c r="CW50" s="4">
        <v>41.145356</v>
      </c>
      <c r="CX50" s="4">
        <v>40.252751249999996</v>
      </c>
      <c r="CY50" s="4">
        <v>45.731310749999999</v>
      </c>
      <c r="CZ50" s="4">
        <v>45.201296499999998</v>
      </c>
      <c r="DA50" s="4">
        <v>41.403059637479672</v>
      </c>
      <c r="DB50" s="4">
        <v>1.28476725</v>
      </c>
      <c r="DC50" s="4">
        <v>20381.922500000001</v>
      </c>
      <c r="DE50" s="4">
        <v>4275.8472300000003</v>
      </c>
      <c r="DF50" s="4">
        <v>25.897234999999998</v>
      </c>
      <c r="DH50" s="4">
        <v>4275.8472300000003</v>
      </c>
      <c r="DI50" s="4">
        <v>18.797827000000002</v>
      </c>
      <c r="DO50" s="4">
        <v>3902.1872856272043</v>
      </c>
      <c r="DP50" s="4">
        <v>39.431528499999999</v>
      </c>
      <c r="DQ50" s="4">
        <v>5337.5911501644496</v>
      </c>
      <c r="DR50" s="4">
        <v>41.633922500000004</v>
      </c>
      <c r="DS50" s="4">
        <v>4803.8224331402216</v>
      </c>
      <c r="DT50" s="4">
        <v>40.613528500000001</v>
      </c>
      <c r="DU50" s="4">
        <v>40.613528500000001</v>
      </c>
      <c r="DV50" s="4">
        <v>46.174037499999997</v>
      </c>
      <c r="DW50" s="4">
        <v>45.709968000000003</v>
      </c>
      <c r="DX50" s="4">
        <v>41.778779766227181</v>
      </c>
      <c r="DZ50" s="4">
        <v>2462.231641164487</v>
      </c>
      <c r="EA50" s="4">
        <v>39.988740874999998</v>
      </c>
      <c r="EB50" s="4">
        <v>39.988740874999998</v>
      </c>
      <c r="EC50" s="4">
        <v>45.681791749999995</v>
      </c>
      <c r="ED50" s="4">
        <v>45.459376500000005</v>
      </c>
      <c r="EE50" s="4">
        <v>40.686471281249993</v>
      </c>
      <c r="EF50" s="4">
        <v>24.552677875000001</v>
      </c>
      <c r="EG50" s="4">
        <v>18.189692375</v>
      </c>
      <c r="EH50" s="4">
        <v>93.755501124999995</v>
      </c>
      <c r="EI50" s="4">
        <v>91.284824374999999</v>
      </c>
      <c r="EJ50" s="4">
        <v>38.662628375000004</v>
      </c>
      <c r="EK50" s="4">
        <v>40.964429124999995</v>
      </c>
      <c r="EL50" s="4">
        <v>39.972393750000002</v>
      </c>
      <c r="EM50" s="4">
        <v>45.665908875</v>
      </c>
      <c r="EN50" s="4">
        <v>45.444158999999999</v>
      </c>
      <c r="EO50" s="4">
        <v>41.170705712780396</v>
      </c>
      <c r="EP50" s="4">
        <v>1.2441817500000001</v>
      </c>
      <c r="EQ50" s="4">
        <v>0</v>
      </c>
      <c r="ER50" s="4">
        <v>5501.4014452366682</v>
      </c>
      <c r="ES50" s="4">
        <v>27.156366875000003</v>
      </c>
      <c r="ET50" s="4">
        <v>4175.1365135478654</v>
      </c>
      <c r="EU50" s="4">
        <v>19.065162624999999</v>
      </c>
      <c r="EV50" s="7"/>
      <c r="EW50" s="7"/>
      <c r="EX50" s="7">
        <v>15909.138999111956</v>
      </c>
      <c r="EY50" s="7">
        <v>99.602584874999991</v>
      </c>
      <c r="EZ50" s="7">
        <v>3735.3575660000001</v>
      </c>
      <c r="FA50" s="7">
        <v>40.175049000000001</v>
      </c>
      <c r="FB50" s="7">
        <v>3742.9887996773264</v>
      </c>
      <c r="FC50" s="7">
        <v>41.609690000000001</v>
      </c>
      <c r="FD50" s="4">
        <v>2250.3244345340777</v>
      </c>
      <c r="FE50" s="4">
        <v>39.720028499999998</v>
      </c>
      <c r="FF50" s="4">
        <v>39.720028499999998</v>
      </c>
      <c r="FG50" s="4">
        <v>45.414268750000005</v>
      </c>
      <c r="FH50" s="4">
        <v>45.184592000000002</v>
      </c>
      <c r="FI50" s="4">
        <v>40.917932558421683</v>
      </c>
      <c r="FK50" s="4">
        <v>3891.0806156376152</v>
      </c>
      <c r="FL50" s="4">
        <v>40.923833171874989</v>
      </c>
      <c r="FM50" s="4">
        <v>3891.0806156376152</v>
      </c>
      <c r="FN50" s="4">
        <v>41.403059637479672</v>
      </c>
      <c r="FP50" s="4">
        <v>2694.0935989999998</v>
      </c>
      <c r="FQ50" s="4">
        <v>40.938475312499996</v>
      </c>
      <c r="FR50" s="4">
        <v>2694.0935989999998</v>
      </c>
      <c r="FS50" s="4">
        <v>41.42347886713911</v>
      </c>
    </row>
    <row r="51" spans="1:175" x14ac:dyDescent="0.15">
      <c r="A51" s="242" t="s">
        <v>15</v>
      </c>
      <c r="B51" s="166">
        <f>bdRateROI($CL5:$CL63,CM5:CM63,$DZ5:$DZ63,EA5:EA63,CJ5,CJ10,1, 0, TRUE)</f>
        <v>-0.38512609277738874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6">
        <f>bdRateROI($DE5:$DE63,DF5:DF63,$ER5:$ER63,ES5:ES63,CJ5,CJ10,1, 0, TRUE)</f>
        <v>-0.363750548269555</v>
      </c>
      <c r="R51" s="164"/>
      <c r="S51" s="166">
        <f>bdRateROI($DH5:$DH63,DI5:DI63,$ET5:$ET63,EU5:EU63,CJ5,CJ10,1, 0, TRUE)</f>
        <v>-0.38193905961470953</v>
      </c>
      <c r="T51" s="164"/>
      <c r="U51" s="166">
        <f>bdRateROI($DK5:$DK63,DL5:DL63,$EV5:$EV63,EW5:EW63,$CJ$5,$CJ$10,1,2,TRUE)</f>
        <v>-0.42615447840726717</v>
      </c>
      <c r="V51" s="164"/>
      <c r="W51" s="166">
        <f>bdRateROI(DM5:DM63,DN5:DN63,EX5:EX63,EY5:EY63,$CJ$5,$CJ$10,1,2,TRUE)</f>
        <v>-0.41370762679016926</v>
      </c>
      <c r="X51" s="164"/>
      <c r="Y51" s="166">
        <f>bdRateROI(DO5:DO63,DP5:DP63,EZ5:EZ63,FA5:FA63,$CJ$5,$CJ$10,1, 0, TRUE)</f>
        <v>-0.39221573934913712</v>
      </c>
      <c r="Z51" s="164"/>
      <c r="AA51" s="166">
        <f>bdRateROI(DQ5:DQ63,DR5:DR63,FB5:FB63,FC5:FC63,$CJ$5,$CJ$10,1, 0, TRUE)</f>
        <v>-0.44403961662223912</v>
      </c>
      <c r="AB51" s="164"/>
      <c r="AC51" s="166">
        <f>bdRateROI(DS5:DS63,DT5:DT63,FD5:FD63,FE5:FE63,$CJ$5,$CJ$10,1, 0, TRUE)</f>
        <v>-0.38653861824647662</v>
      </c>
      <c r="AD51" s="164"/>
      <c r="AE51" s="164"/>
      <c r="AF51" s="164"/>
      <c r="AG51" s="164"/>
      <c r="AH51" s="164"/>
      <c r="AI51" s="166">
        <f>bdRateROI($FK5:$FK63,FL5:FL63,$FP5:$FP63,FQ5:FQ63,$CJ$5,$CJ$10,1, 0, TRUE)</f>
        <v>-0.39562906950602039</v>
      </c>
      <c r="AJ51" s="164"/>
      <c r="AK51" s="166">
        <f>bdRateROI($FM5:$FM63,FN5:FN63,$FR5:$FR63,FS5:FS63,$CJ$5,$CJ$10,1, 0, TRUE)</f>
        <v>-0.39154377188283596</v>
      </c>
      <c r="AL51" s="170"/>
      <c r="AM51" s="243"/>
      <c r="AN51" s="270"/>
      <c r="AO51" s="118"/>
      <c r="AP51" s="254"/>
      <c r="CL51" s="4">
        <v>4275.8472300000003</v>
      </c>
      <c r="CM51" s="4">
        <v>40.445788</v>
      </c>
      <c r="CN51" s="4">
        <v>40.445788</v>
      </c>
      <c r="CO51" s="4">
        <v>45.664115000000002</v>
      </c>
      <c r="CP51" s="4">
        <v>45.345528999999999</v>
      </c>
      <c r="CQ51" s="4">
        <v>41.078167250000007</v>
      </c>
      <c r="CR51" s="4">
        <v>25.897234999999998</v>
      </c>
      <c r="CS51" s="4">
        <v>18.797827000000002</v>
      </c>
      <c r="CT51" s="4">
        <v>96.377109000000004</v>
      </c>
      <c r="CU51" s="4">
        <v>93.758025000000004</v>
      </c>
      <c r="CV51" s="4">
        <v>39.813467000000003</v>
      </c>
      <c r="CW51" s="4">
        <v>41.316445000000002</v>
      </c>
      <c r="CX51" s="4">
        <v>40.432017999999999</v>
      </c>
      <c r="CY51" s="4">
        <v>45.651060999999999</v>
      </c>
      <c r="CZ51" s="4">
        <v>45.327080000000002</v>
      </c>
      <c r="DA51" s="4">
        <v>41.562755252118507</v>
      </c>
      <c r="DB51" s="4">
        <v>1.2895719999999999</v>
      </c>
      <c r="DC51" s="4">
        <v>18279.650000000001</v>
      </c>
      <c r="DE51" s="4">
        <v>4753.4997733899008</v>
      </c>
      <c r="DF51" s="4">
        <v>26.161880874999998</v>
      </c>
      <c r="DH51" s="4">
        <v>4753.4997733899008</v>
      </c>
      <c r="DI51" s="4">
        <v>18.915637625000002</v>
      </c>
      <c r="DO51" s="4">
        <v>4275.8472300000003</v>
      </c>
      <c r="DP51" s="4">
        <v>39.813467000000003</v>
      </c>
      <c r="DQ51" s="4">
        <v>5930.6686878703467</v>
      </c>
      <c r="DR51" s="4">
        <v>41.796778000000003</v>
      </c>
      <c r="DS51" s="4">
        <v>5337.5911501644496</v>
      </c>
      <c r="DT51" s="4">
        <v>40.793917125</v>
      </c>
      <c r="DU51" s="4">
        <v>40.793917125</v>
      </c>
      <c r="DV51" s="4">
        <v>46.395400875</v>
      </c>
      <c r="DW51" s="4">
        <v>45.964303749999999</v>
      </c>
      <c r="DX51" s="4">
        <v>41.96663983060094</v>
      </c>
      <c r="DZ51" s="4">
        <v>2694.0935989999998</v>
      </c>
      <c r="EA51" s="4">
        <v>40.240243</v>
      </c>
      <c r="EB51" s="4">
        <v>40.240243</v>
      </c>
      <c r="EC51" s="4">
        <v>45.933315999999998</v>
      </c>
      <c r="ED51" s="4">
        <v>45.718887000000002</v>
      </c>
      <c r="EE51" s="4">
        <v>40.938475312499996</v>
      </c>
      <c r="EF51" s="4">
        <v>24.958562000000001</v>
      </c>
      <c r="EG51" s="4">
        <v>18.407492999999999</v>
      </c>
      <c r="EH51" s="4">
        <v>94.899514999999994</v>
      </c>
      <c r="EI51" s="4">
        <v>92.472568999999993</v>
      </c>
      <c r="EJ51" s="4">
        <v>39.064151000000003</v>
      </c>
      <c r="EK51" s="4">
        <v>41.171335999999997</v>
      </c>
      <c r="EL51" s="4">
        <v>40.224758999999999</v>
      </c>
      <c r="EM51" s="4">
        <v>45.917549000000001</v>
      </c>
      <c r="EN51" s="4">
        <v>45.703726000000003</v>
      </c>
      <c r="EO51" s="4">
        <v>41.42347886713911</v>
      </c>
      <c r="EP51" s="4">
        <v>1.233582</v>
      </c>
      <c r="EQ51" s="4">
        <v>0</v>
      </c>
      <c r="ER51" s="4">
        <v>6082.204565</v>
      </c>
      <c r="ES51" s="4">
        <v>27.439627000000002</v>
      </c>
      <c r="ET51" s="4">
        <v>4666.6924380755891</v>
      </c>
      <c r="EU51" s="4">
        <v>19.173731249999999</v>
      </c>
      <c r="EV51" s="7"/>
      <c r="EW51" s="7"/>
      <c r="EX51" s="7">
        <v>18089.257204000001</v>
      </c>
      <c r="EY51" s="7">
        <v>99.897392999999994</v>
      </c>
      <c r="EZ51" s="7">
        <v>4175.1365135478654</v>
      </c>
      <c r="FA51" s="7">
        <v>40.405796375000001</v>
      </c>
      <c r="FB51" s="7">
        <v>4176.5768480110655</v>
      </c>
      <c r="FC51" s="7">
        <v>41.755808000000002</v>
      </c>
      <c r="FD51" s="4">
        <v>2462.231641164487</v>
      </c>
      <c r="FE51" s="4">
        <v>39.972393750000002</v>
      </c>
      <c r="FF51" s="4">
        <v>39.972393750000002</v>
      </c>
      <c r="FG51" s="4">
        <v>45.665908875</v>
      </c>
      <c r="FH51" s="4">
        <v>45.444158999999999</v>
      </c>
      <c r="FI51" s="4">
        <v>41.170705712780396</v>
      </c>
      <c r="FK51" s="4">
        <v>4323.4315480364676</v>
      </c>
      <c r="FL51" s="4">
        <v>41.111050976562488</v>
      </c>
      <c r="FM51" s="4">
        <v>4323.4315480364676</v>
      </c>
      <c r="FN51" s="4">
        <v>41.590919701853423</v>
      </c>
      <c r="FP51" s="4">
        <v>3006.1775640173478</v>
      </c>
      <c r="FQ51" s="4">
        <v>41.1024618671875</v>
      </c>
      <c r="FR51" s="4">
        <v>3006.1775640173478</v>
      </c>
      <c r="FS51" s="4">
        <v>41.587106019502151</v>
      </c>
    </row>
    <row r="52" spans="1:175" ht="14" customHeight="1" x14ac:dyDescent="0.15">
      <c r="A52" s="179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71"/>
      <c r="AM52" s="165"/>
      <c r="AN52" s="270"/>
      <c r="AO52" s="118"/>
      <c r="AP52" s="254"/>
      <c r="CL52" s="4">
        <v>4803.8224331402216</v>
      </c>
      <c r="CM52" s="4">
        <v>40.631999999999998</v>
      </c>
      <c r="CN52" s="4">
        <v>40.631999999999998</v>
      </c>
      <c r="CO52" s="4">
        <v>46.192449499999995</v>
      </c>
      <c r="CP52" s="4">
        <v>45.731851000000006</v>
      </c>
      <c r="CQ52" s="4">
        <v>41.298268781249988</v>
      </c>
      <c r="CR52" s="4">
        <v>25.839522500000001</v>
      </c>
      <c r="CS52" s="4">
        <v>18.785787499999998</v>
      </c>
      <c r="CT52" s="4">
        <v>95.978034500000007</v>
      </c>
      <c r="CU52" s="4">
        <v>93.880941000000007</v>
      </c>
      <c r="CV52" s="4">
        <v>39.828624000000005</v>
      </c>
      <c r="CW52" s="4">
        <v>41.471067000000005</v>
      </c>
      <c r="CX52" s="4">
        <v>40.613528500000001</v>
      </c>
      <c r="CY52" s="4">
        <v>46.174037499999997</v>
      </c>
      <c r="CZ52" s="4">
        <v>45.709968000000003</v>
      </c>
      <c r="DA52" s="4">
        <v>41.778779766227181</v>
      </c>
      <c r="DB52" s="4">
        <v>1.2618515000000001</v>
      </c>
      <c r="DC52" s="4">
        <v>23412.654999999999</v>
      </c>
      <c r="DE52" s="4">
        <v>5548.0712374824798</v>
      </c>
      <c r="DF52" s="4">
        <v>26.591337250000002</v>
      </c>
      <c r="DH52" s="4">
        <v>5284.51061980944</v>
      </c>
      <c r="DI52" s="4">
        <v>19.033448249999999</v>
      </c>
      <c r="DO52" s="4">
        <v>4753.4997733899008</v>
      </c>
      <c r="DP52" s="4">
        <v>40.066215625000005</v>
      </c>
      <c r="DQ52" s="4">
        <v>6589.6450469425927</v>
      </c>
      <c r="DR52" s="4">
        <v>41.959633500000002</v>
      </c>
      <c r="DS52" s="4">
        <v>5930.6686878703467</v>
      </c>
      <c r="DT52" s="4">
        <v>40.974305749999999</v>
      </c>
      <c r="DU52" s="4">
        <v>40.974305749999999</v>
      </c>
      <c r="DV52" s="4">
        <v>46.616764250000003</v>
      </c>
      <c r="DW52" s="4">
        <v>46.218639500000002</v>
      </c>
      <c r="DX52" s="4">
        <v>42.154499894974691</v>
      </c>
      <c r="DZ52" s="4">
        <v>3006.1775640173478</v>
      </c>
      <c r="EA52" s="4">
        <v>40.399201249999997</v>
      </c>
      <c r="EB52" s="4">
        <v>40.399201249999997</v>
      </c>
      <c r="EC52" s="4">
        <v>46.123967999999998</v>
      </c>
      <c r="ED52" s="4">
        <v>45.926604375000004</v>
      </c>
      <c r="EE52" s="4">
        <v>41.1024618671875</v>
      </c>
      <c r="EF52" s="4">
        <v>25.261144625</v>
      </c>
      <c r="EG52" s="4">
        <v>18.54658775</v>
      </c>
      <c r="EH52" s="4">
        <v>95.474017750000002</v>
      </c>
      <c r="EI52" s="4">
        <v>93.105863874999997</v>
      </c>
      <c r="EJ52" s="4">
        <v>39.354457750000002</v>
      </c>
      <c r="EK52" s="4">
        <v>41.317453999999998</v>
      </c>
      <c r="EL52" s="4">
        <v>40.383623874999998</v>
      </c>
      <c r="EM52" s="4">
        <v>46.108439125000004</v>
      </c>
      <c r="EN52" s="4">
        <v>45.911333375000005</v>
      </c>
      <c r="EO52" s="4">
        <v>41.587106019502151</v>
      </c>
      <c r="EP52" s="4">
        <v>1.2263537499999999</v>
      </c>
      <c r="EQ52" s="4">
        <v>0</v>
      </c>
      <c r="ER52" s="4">
        <v>9099.9744869999995</v>
      </c>
      <c r="ES52" s="4">
        <v>28.226821999999999</v>
      </c>
      <c r="ET52" s="4">
        <v>5216.1212551792296</v>
      </c>
      <c r="EU52" s="4">
        <v>19.282299875</v>
      </c>
      <c r="EV52" s="7"/>
      <c r="EW52" s="7"/>
      <c r="EX52" s="7"/>
      <c r="EY52" s="7"/>
      <c r="EZ52" s="7">
        <v>4666.6924380755891</v>
      </c>
      <c r="FA52" s="7">
        <v>40.636543750000001</v>
      </c>
      <c r="FB52" s="7">
        <v>4660.3917620180509</v>
      </c>
      <c r="FC52" s="7">
        <v>41.901925999999996</v>
      </c>
      <c r="FD52" s="4">
        <v>2694.0935989999998</v>
      </c>
      <c r="FE52" s="4">
        <v>40.224758999999999</v>
      </c>
      <c r="FF52" s="4">
        <v>40.224758999999999</v>
      </c>
      <c r="FG52" s="4">
        <v>45.917549000000001</v>
      </c>
      <c r="FH52" s="4">
        <v>45.703726000000003</v>
      </c>
      <c r="FI52" s="4">
        <v>41.42347886713911</v>
      </c>
      <c r="FK52" s="4">
        <v>4803.8224331402216</v>
      </c>
      <c r="FL52" s="4">
        <v>41.298268781249988</v>
      </c>
      <c r="FM52" s="4">
        <v>4803.8224331402216</v>
      </c>
      <c r="FN52" s="4">
        <v>41.778779766227181</v>
      </c>
      <c r="FP52" s="4">
        <v>3354.4133543673747</v>
      </c>
      <c r="FQ52" s="4">
        <v>41.266448421874998</v>
      </c>
      <c r="FR52" s="4">
        <v>3354.4133543673747</v>
      </c>
      <c r="FS52" s="4">
        <v>41.750733171865193</v>
      </c>
    </row>
    <row r="53" spans="1:175" x14ac:dyDescent="0.15">
      <c r="CL53" s="4">
        <v>5337.5911501644496</v>
      </c>
      <c r="CM53" s="4">
        <v>40.812036499999998</v>
      </c>
      <c r="CN53" s="4">
        <v>40.812036499999998</v>
      </c>
      <c r="CO53" s="4">
        <v>46.413466874999997</v>
      </c>
      <c r="CP53" s="4">
        <v>45.9858075</v>
      </c>
      <c r="CQ53" s="4">
        <v>41.485486585937494</v>
      </c>
      <c r="CR53" s="4">
        <v>26.161857125000001</v>
      </c>
      <c r="CS53" s="4">
        <v>18.938584124999998</v>
      </c>
      <c r="CT53" s="4">
        <v>96.711785125000006</v>
      </c>
      <c r="CU53" s="4">
        <v>94.641621499999999</v>
      </c>
      <c r="CV53" s="4">
        <v>40.149577000000001</v>
      </c>
      <c r="CW53" s="4">
        <v>41.633922500000004</v>
      </c>
      <c r="CX53" s="4">
        <v>40.793917125</v>
      </c>
      <c r="CY53" s="4">
        <v>46.395400875</v>
      </c>
      <c r="CZ53" s="4">
        <v>45.964303749999999</v>
      </c>
      <c r="DA53" s="4">
        <v>41.96663983060094</v>
      </c>
      <c r="DB53" s="4">
        <v>1.2503936250000001</v>
      </c>
      <c r="DC53" s="4">
        <v>24928.021249999998</v>
      </c>
      <c r="DE53" s="4">
        <v>6103.8183373178854</v>
      </c>
      <c r="DF53" s="4">
        <v>26.888907625000002</v>
      </c>
      <c r="DH53" s="4">
        <v>5874.8403959560255</v>
      </c>
      <c r="DI53" s="4">
        <v>19.151258875</v>
      </c>
      <c r="DO53" s="4">
        <v>5284.51061980944</v>
      </c>
      <c r="DP53" s="4">
        <v>40.318964250000001</v>
      </c>
      <c r="DQ53" s="4">
        <v>7321.8424649999997</v>
      </c>
      <c r="DR53" s="4">
        <v>42.122489000000002</v>
      </c>
      <c r="DS53" s="4">
        <v>6589.6450469425927</v>
      </c>
      <c r="DT53" s="4">
        <v>41.154694374999998</v>
      </c>
      <c r="DU53" s="4">
        <v>41.154694374999998</v>
      </c>
      <c r="DV53" s="4">
        <v>46.838127624999998</v>
      </c>
      <c r="DW53" s="4">
        <v>46.472975249999998</v>
      </c>
      <c r="DX53" s="4">
        <v>42.342359959348443</v>
      </c>
      <c r="DZ53" s="4">
        <v>3354.4133543673747</v>
      </c>
      <c r="EA53" s="4">
        <v>40.558159500000002</v>
      </c>
      <c r="EB53" s="4">
        <v>40.558159500000002</v>
      </c>
      <c r="EC53" s="4">
        <v>46.314619999999998</v>
      </c>
      <c r="ED53" s="4">
        <v>46.134321749999998</v>
      </c>
      <c r="EE53" s="4">
        <v>41.266448421874998</v>
      </c>
      <c r="EF53" s="4">
        <v>25.563727249999999</v>
      </c>
      <c r="EG53" s="4">
        <v>18.685682499999999</v>
      </c>
      <c r="EH53" s="4">
        <v>96.048520499999995</v>
      </c>
      <c r="EI53" s="4">
        <v>93.739158750000001</v>
      </c>
      <c r="EJ53" s="4">
        <v>39.644764500000001</v>
      </c>
      <c r="EK53" s="4">
        <v>41.463571999999999</v>
      </c>
      <c r="EL53" s="4">
        <v>40.542488749999997</v>
      </c>
      <c r="EM53" s="4">
        <v>46.29932925</v>
      </c>
      <c r="EN53" s="4">
        <v>46.11894075</v>
      </c>
      <c r="EO53" s="4">
        <v>41.750733171865193</v>
      </c>
      <c r="EP53" s="4">
        <v>1.2191255000000001</v>
      </c>
      <c r="EQ53" s="4">
        <v>0</v>
      </c>
      <c r="ER53" s="4">
        <v>15909.138999111956</v>
      </c>
      <c r="ES53" s="4">
        <v>29.005470000000003</v>
      </c>
      <c r="ET53" s="4">
        <v>6474.8285560000004</v>
      </c>
      <c r="EU53" s="4">
        <v>19.520250999999998</v>
      </c>
      <c r="EV53" s="7"/>
      <c r="EW53" s="7"/>
      <c r="EX53" s="7"/>
      <c r="EY53" s="7"/>
      <c r="EZ53" s="7">
        <v>5216.1212551792296</v>
      </c>
      <c r="FA53" s="7">
        <v>40.867291125000001</v>
      </c>
      <c r="FB53" s="7">
        <v>5200.2518248475744</v>
      </c>
      <c r="FC53" s="7">
        <v>42.048043999999997</v>
      </c>
      <c r="FD53" s="4">
        <v>3006.1775640173478</v>
      </c>
      <c r="FE53" s="4">
        <v>40.383623874999998</v>
      </c>
      <c r="FF53" s="4">
        <v>40.383623874999998</v>
      </c>
      <c r="FG53" s="4">
        <v>46.108439125000004</v>
      </c>
      <c r="FH53" s="4">
        <v>45.911333375000005</v>
      </c>
      <c r="FI53" s="4">
        <v>41.587106019502151</v>
      </c>
      <c r="FK53" s="4">
        <v>5337.5911501644496</v>
      </c>
      <c r="FL53" s="4">
        <v>41.485486585937494</v>
      </c>
      <c r="FM53" s="4">
        <v>5337.5911501644496</v>
      </c>
      <c r="FN53" s="4">
        <v>41.96663983060094</v>
      </c>
      <c r="FP53" s="4">
        <v>3742.9887996773264</v>
      </c>
      <c r="FQ53" s="4">
        <v>41.430434976562495</v>
      </c>
      <c r="FR53" s="4">
        <v>3742.9887996773264</v>
      </c>
      <c r="FS53" s="4">
        <v>41.914360324228234</v>
      </c>
    </row>
    <row r="54" spans="1:175" x14ac:dyDescent="0.15">
      <c r="AP54" s="9"/>
      <c r="CL54" s="4">
        <v>5930.6686878703467</v>
      </c>
      <c r="CM54" s="4">
        <v>40.992072999999998</v>
      </c>
      <c r="CN54" s="4">
        <v>40.992072999999998</v>
      </c>
      <c r="CO54" s="4">
        <v>46.63448425</v>
      </c>
      <c r="CP54" s="4">
        <v>46.239764000000001</v>
      </c>
      <c r="CQ54" s="4">
        <v>41.672704390624993</v>
      </c>
      <c r="CR54" s="4">
        <v>26.484191750000001</v>
      </c>
      <c r="CS54" s="4">
        <v>19.091380749999999</v>
      </c>
      <c r="CT54" s="4">
        <v>97.445535750000005</v>
      </c>
      <c r="CU54" s="4">
        <v>95.402302000000006</v>
      </c>
      <c r="CV54" s="4">
        <v>40.470530000000004</v>
      </c>
      <c r="CW54" s="4">
        <v>41.796778000000003</v>
      </c>
      <c r="CX54" s="4">
        <v>40.974305749999999</v>
      </c>
      <c r="CY54" s="4">
        <v>46.616764250000003</v>
      </c>
      <c r="CZ54" s="4">
        <v>46.218639500000002</v>
      </c>
      <c r="DA54" s="4">
        <v>42.154499894974691</v>
      </c>
      <c r="DB54" s="4">
        <v>1.23893575</v>
      </c>
      <c r="DC54" s="4">
        <v>26443.387499999997</v>
      </c>
      <c r="DE54" s="4">
        <v>6715.2343039999996</v>
      </c>
      <c r="DF54" s="4">
        <v>27.186478000000001</v>
      </c>
      <c r="DH54" s="4">
        <v>6531.1155868585083</v>
      </c>
      <c r="DI54" s="4">
        <v>19.269069500000001</v>
      </c>
      <c r="DO54" s="4">
        <v>5874.8403959560255</v>
      </c>
      <c r="DP54" s="4">
        <v>40.571712875000003</v>
      </c>
      <c r="DQ54" s="4">
        <v>8265.7566733009844</v>
      </c>
      <c r="DR54" s="4">
        <v>42.242648625000001</v>
      </c>
      <c r="DS54" s="4">
        <v>7321.8424649999997</v>
      </c>
      <c r="DT54" s="4">
        <v>41.335082999999997</v>
      </c>
      <c r="DU54" s="4">
        <v>41.335082999999997</v>
      </c>
      <c r="DV54" s="4">
        <v>47.059491000000001</v>
      </c>
      <c r="DW54" s="4">
        <v>46.727311</v>
      </c>
      <c r="DX54" s="4">
        <v>42.530220023722201</v>
      </c>
      <c r="DZ54" s="4">
        <v>3742.9887996773264</v>
      </c>
      <c r="EA54" s="4">
        <v>40.71711775</v>
      </c>
      <c r="EB54" s="4">
        <v>40.71711775</v>
      </c>
      <c r="EC54" s="4">
        <v>46.505271999999998</v>
      </c>
      <c r="ED54" s="4">
        <v>46.342039124999999</v>
      </c>
      <c r="EE54" s="4">
        <v>41.430434976562495</v>
      </c>
      <c r="EF54" s="4">
        <v>25.866309874999999</v>
      </c>
      <c r="EG54" s="4">
        <v>18.824777249999997</v>
      </c>
      <c r="EH54" s="4">
        <v>96.623023249999989</v>
      </c>
      <c r="EI54" s="4">
        <v>94.372453624999991</v>
      </c>
      <c r="EJ54" s="4">
        <v>39.93507125</v>
      </c>
      <c r="EK54" s="4">
        <v>41.609690000000001</v>
      </c>
      <c r="EL54" s="4">
        <v>40.701353624999996</v>
      </c>
      <c r="EM54" s="4">
        <v>46.490219375000002</v>
      </c>
      <c r="EN54" s="4">
        <v>46.326548125000002</v>
      </c>
      <c r="EO54" s="4">
        <v>41.914360324228234</v>
      </c>
      <c r="EP54" s="4">
        <v>1.21189725</v>
      </c>
      <c r="EQ54" s="4">
        <v>0</v>
      </c>
      <c r="ER54" s="4">
        <v>18089.257204000001</v>
      </c>
      <c r="ES54" s="4">
        <v>29.237791000000001</v>
      </c>
      <c r="ET54" s="4">
        <v>8141.4484149495675</v>
      </c>
      <c r="EU54" s="4">
        <v>19.716574375</v>
      </c>
      <c r="EV54" s="7"/>
      <c r="EW54" s="7"/>
      <c r="EX54" s="7"/>
      <c r="EY54" s="7"/>
      <c r="EZ54" s="7">
        <v>6474.8285560000004</v>
      </c>
      <c r="FA54" s="7">
        <v>41.386605000000003</v>
      </c>
      <c r="FB54" s="7">
        <v>5802.6493099199215</v>
      </c>
      <c r="FC54" s="7">
        <v>42.194161999999999</v>
      </c>
      <c r="FD54" s="4">
        <v>3354.4133543673747</v>
      </c>
      <c r="FE54" s="4">
        <v>40.542488749999997</v>
      </c>
      <c r="FF54" s="4">
        <v>40.542488749999997</v>
      </c>
      <c r="FG54" s="4">
        <v>46.29932925</v>
      </c>
      <c r="FH54" s="4">
        <v>46.11894075</v>
      </c>
      <c r="FI54" s="4">
        <v>41.750733171865193</v>
      </c>
      <c r="FK54" s="4">
        <v>5930.6686878703467</v>
      </c>
      <c r="FL54" s="4">
        <v>41.672704390624993</v>
      </c>
      <c r="FM54" s="4">
        <v>5930.6686878703467</v>
      </c>
      <c r="FN54" s="4">
        <v>42.154499894974691</v>
      </c>
      <c r="FP54" s="4">
        <v>4176.5768480110655</v>
      </c>
      <c r="FQ54" s="4">
        <v>41.594421531249999</v>
      </c>
      <c r="FR54" s="4">
        <v>4176.5768480110655</v>
      </c>
      <c r="FS54" s="4">
        <v>42.077987476591275</v>
      </c>
    </row>
    <row r="55" spans="1:175" x14ac:dyDescent="0.15">
      <c r="AP55" s="9"/>
      <c r="CL55" s="4">
        <v>6589.6450469425927</v>
      </c>
      <c r="CM55" s="4">
        <v>41.172109499999998</v>
      </c>
      <c r="CN55" s="4">
        <v>41.172109499999998</v>
      </c>
      <c r="CO55" s="4">
        <v>46.855501624999995</v>
      </c>
      <c r="CP55" s="4">
        <v>46.493720500000002</v>
      </c>
      <c r="CQ55" s="4">
        <v>41.859922195312492</v>
      </c>
      <c r="CR55" s="4">
        <v>26.806526375000001</v>
      </c>
      <c r="CS55" s="4">
        <v>19.244177375</v>
      </c>
      <c r="CT55" s="4">
        <v>98.179286375000004</v>
      </c>
      <c r="CU55" s="4">
        <v>96.162982499999998</v>
      </c>
      <c r="CV55" s="4">
        <v>40.791482999999999</v>
      </c>
      <c r="CW55" s="4">
        <v>41.959633500000002</v>
      </c>
      <c r="CX55" s="4">
        <v>41.154694374999998</v>
      </c>
      <c r="CY55" s="4">
        <v>46.838127624999998</v>
      </c>
      <c r="CZ55" s="4">
        <v>46.472975249999998</v>
      </c>
      <c r="DA55" s="4">
        <v>42.342359959348443</v>
      </c>
      <c r="DB55" s="4">
        <v>1.2274778750000002</v>
      </c>
      <c r="DC55" s="4">
        <v>27958.75375</v>
      </c>
      <c r="DE55" s="4">
        <v>9975.9108579999993</v>
      </c>
      <c r="DF55" s="4">
        <v>28.014402</v>
      </c>
      <c r="DH55" s="4">
        <v>7321.8424649999997</v>
      </c>
      <c r="DI55" s="4">
        <v>19.396974</v>
      </c>
      <c r="DO55" s="4">
        <v>6531.1155868585083</v>
      </c>
      <c r="DP55" s="4">
        <v>40.824461499999998</v>
      </c>
      <c r="DQ55" s="4">
        <v>9331.3580166218198</v>
      </c>
      <c r="DR55" s="4">
        <v>42.36280825</v>
      </c>
      <c r="DS55" s="4">
        <v>8265.7566733009844</v>
      </c>
      <c r="DT55" s="4">
        <v>41.443405499999997</v>
      </c>
      <c r="DU55" s="4">
        <v>41.443405499999997</v>
      </c>
      <c r="DV55" s="4">
        <v>47.227750749999998</v>
      </c>
      <c r="DW55" s="4">
        <v>46.919869625000004</v>
      </c>
      <c r="DX55" s="4">
        <v>42.646886973647767</v>
      </c>
      <c r="DZ55" s="4">
        <v>4176.5768480110655</v>
      </c>
      <c r="EA55" s="4">
        <v>40.876075999999998</v>
      </c>
      <c r="EB55" s="4">
        <v>40.876075999999998</v>
      </c>
      <c r="EC55" s="4">
        <v>46.695923999999998</v>
      </c>
      <c r="ED55" s="4">
        <v>46.549756500000001</v>
      </c>
      <c r="EE55" s="4">
        <v>41.594421531249999</v>
      </c>
      <c r="EF55" s="4">
        <v>26.168892499999998</v>
      </c>
      <c r="EG55" s="4">
        <v>18.963871999999999</v>
      </c>
      <c r="EH55" s="4">
        <v>97.197525999999996</v>
      </c>
      <c r="EI55" s="4">
        <v>95.005748499999996</v>
      </c>
      <c r="EJ55" s="4">
        <v>40.225378000000006</v>
      </c>
      <c r="EK55" s="4">
        <v>41.755808000000002</v>
      </c>
      <c r="EL55" s="4">
        <v>40.860218500000002</v>
      </c>
      <c r="EM55" s="4">
        <v>46.681109500000005</v>
      </c>
      <c r="EN55" s="4">
        <v>46.534155499999997</v>
      </c>
      <c r="EO55" s="4">
        <v>42.077987476591275</v>
      </c>
      <c r="EP55" s="4">
        <v>1.204669</v>
      </c>
      <c r="EQ55" s="4">
        <v>0</v>
      </c>
      <c r="ET55" s="4">
        <v>9099.9744869999995</v>
      </c>
      <c r="EU55" s="4">
        <v>19.825143000000001</v>
      </c>
      <c r="EV55" s="7"/>
      <c r="EW55" s="7"/>
      <c r="EX55" s="7"/>
      <c r="EY55" s="7"/>
      <c r="EZ55" s="7">
        <v>8141.4484149495675</v>
      </c>
      <c r="FA55" s="7">
        <v>41.790280625000001</v>
      </c>
      <c r="FB55" s="7">
        <v>6474.8285560000004</v>
      </c>
      <c r="FC55" s="7">
        <v>42.34028</v>
      </c>
      <c r="FD55" s="4">
        <v>3742.9887996773264</v>
      </c>
      <c r="FE55" s="4">
        <v>40.701353624999996</v>
      </c>
      <c r="FF55" s="4">
        <v>40.701353624999996</v>
      </c>
      <c r="FG55" s="4">
        <v>46.490219375000002</v>
      </c>
      <c r="FH55" s="4">
        <v>46.326548125000002</v>
      </c>
      <c r="FI55" s="4">
        <v>41.914360324228234</v>
      </c>
      <c r="FK55" s="4">
        <v>6589.6450469425927</v>
      </c>
      <c r="FL55" s="4">
        <v>41.859922195312492</v>
      </c>
      <c r="FM55" s="4">
        <v>6589.6450469425927</v>
      </c>
      <c r="FN55" s="4">
        <v>42.342359959348443</v>
      </c>
      <c r="FP55" s="4">
        <v>4660.3917620180509</v>
      </c>
      <c r="FQ55" s="4">
        <v>41.758408085937504</v>
      </c>
      <c r="FR55" s="4">
        <v>4660.3917620180509</v>
      </c>
      <c r="FS55" s="4">
        <v>42.241614628954324</v>
      </c>
    </row>
    <row r="56" spans="1:175" x14ac:dyDescent="0.1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7321.8424649999997</v>
      </c>
      <c r="CM56" s="4">
        <v>41.352145999999998</v>
      </c>
      <c r="CN56" s="4">
        <v>41.352145999999998</v>
      </c>
      <c r="CO56" s="4">
        <v>47.076518999999998</v>
      </c>
      <c r="CP56" s="4">
        <v>46.747677000000003</v>
      </c>
      <c r="CQ56" s="4">
        <v>42.047139999999992</v>
      </c>
      <c r="CR56" s="4">
        <v>27.128861000000001</v>
      </c>
      <c r="CS56" s="4">
        <v>19.396974</v>
      </c>
      <c r="CT56" s="4">
        <v>98.913037000000003</v>
      </c>
      <c r="CU56" s="4">
        <v>96.923663000000005</v>
      </c>
      <c r="CV56" s="4">
        <v>41.112436000000002</v>
      </c>
      <c r="CW56" s="4">
        <v>42.122489000000002</v>
      </c>
      <c r="CX56" s="4">
        <v>41.335082999999997</v>
      </c>
      <c r="CY56" s="4">
        <v>47.059491000000001</v>
      </c>
      <c r="CZ56" s="4">
        <v>46.727311</v>
      </c>
      <c r="DA56" s="4">
        <v>42.530220023722201</v>
      </c>
      <c r="DB56" s="4">
        <v>1.2160200000000001</v>
      </c>
      <c r="DC56" s="4">
        <v>29474.12</v>
      </c>
      <c r="DE56" s="4">
        <v>19316.047644999999</v>
      </c>
      <c r="DF56" s="4">
        <v>28.980315000000001</v>
      </c>
      <c r="DH56" s="4">
        <v>8071.7920499598358</v>
      </c>
      <c r="DI56" s="4">
        <v>19.504690750000002</v>
      </c>
      <c r="DO56" s="4">
        <v>7321.8424649999997</v>
      </c>
      <c r="DP56" s="4">
        <v>41.112436000000002</v>
      </c>
      <c r="DQ56" s="4">
        <v>10534.3341058694</v>
      </c>
      <c r="DR56" s="4">
        <v>42.482967875</v>
      </c>
      <c r="DS56" s="4">
        <v>9331.3580166218198</v>
      </c>
      <c r="DT56" s="4">
        <v>41.551727999999997</v>
      </c>
      <c r="DU56" s="4">
        <v>41.551727999999997</v>
      </c>
      <c r="DV56" s="4">
        <v>47.396010500000003</v>
      </c>
      <c r="DW56" s="4">
        <v>47.112428250000001</v>
      </c>
      <c r="DX56" s="4">
        <v>42.763553923573333</v>
      </c>
      <c r="DZ56" s="4">
        <v>4660.3917620180509</v>
      </c>
      <c r="EA56" s="4">
        <v>41.035034250000002</v>
      </c>
      <c r="EB56" s="4">
        <v>41.035034250000002</v>
      </c>
      <c r="EC56" s="4">
        <v>46.886575999999998</v>
      </c>
      <c r="ED56" s="4">
        <v>46.757473875000002</v>
      </c>
      <c r="EE56" s="4">
        <v>41.758408085937504</v>
      </c>
      <c r="EF56" s="4">
        <v>26.471475125000001</v>
      </c>
      <c r="EG56" s="4">
        <v>19.10296675</v>
      </c>
      <c r="EH56" s="4">
        <v>97.772028750000004</v>
      </c>
      <c r="EI56" s="4">
        <v>95.639043375</v>
      </c>
      <c r="EJ56" s="4">
        <v>40.515684750000005</v>
      </c>
      <c r="EK56" s="4">
        <v>41.901925999999996</v>
      </c>
      <c r="EL56" s="4">
        <v>41.019083375000001</v>
      </c>
      <c r="EM56" s="4">
        <v>46.871999625000001</v>
      </c>
      <c r="EN56" s="4">
        <v>46.741762874999999</v>
      </c>
      <c r="EO56" s="4">
        <v>42.241614628954324</v>
      </c>
      <c r="EP56" s="4">
        <v>1.1974407499999999</v>
      </c>
      <c r="EQ56" s="4">
        <v>0</v>
      </c>
      <c r="ET56" s="4">
        <v>13991.768751958349</v>
      </c>
      <c r="EU56" s="4">
        <v>20.101341999999999</v>
      </c>
      <c r="EV56" s="7"/>
      <c r="EW56" s="7"/>
      <c r="EX56" s="7"/>
      <c r="EY56" s="7"/>
      <c r="EZ56" s="7">
        <v>9099.9744869999995</v>
      </c>
      <c r="FA56" s="7">
        <v>42.021028000000001</v>
      </c>
      <c r="FB56" s="7">
        <v>7362.1104893122119</v>
      </c>
      <c r="FC56" s="7">
        <v>42.4488445</v>
      </c>
      <c r="FD56" s="4">
        <v>4176.5768480110655</v>
      </c>
      <c r="FE56" s="4">
        <v>40.860218500000002</v>
      </c>
      <c r="FF56" s="4">
        <v>40.860218500000002</v>
      </c>
      <c r="FG56" s="4">
        <v>46.681109500000005</v>
      </c>
      <c r="FH56" s="4">
        <v>46.534155499999997</v>
      </c>
      <c r="FI56" s="4">
        <v>42.077987476591275</v>
      </c>
      <c r="FK56" s="4">
        <v>7321.8424649999997</v>
      </c>
      <c r="FL56" s="4">
        <v>42.047139999999992</v>
      </c>
      <c r="FM56" s="4">
        <v>7321.8424649999997</v>
      </c>
      <c r="FN56" s="4">
        <v>42.530220023722201</v>
      </c>
      <c r="FP56" s="4">
        <v>5200.2518248475744</v>
      </c>
      <c r="FQ56" s="4">
        <v>41.922394640625001</v>
      </c>
      <c r="FR56" s="4">
        <v>5200.2518248475744</v>
      </c>
      <c r="FS56" s="4">
        <v>42.405241781317365</v>
      </c>
    </row>
    <row r="57" spans="1:175" x14ac:dyDescent="0.15">
      <c r="R57" s="1">
        <f>GEOMEAN(R5:R40)</f>
        <v>1.4151535247171683</v>
      </c>
      <c r="S57" s="1">
        <f>GEOMEAN(S5:S40)</f>
        <v>3162.8531559185553</v>
      </c>
      <c r="AJ57" s="1">
        <f>GEOMEAN(AJ5:AJ40)</f>
        <v>1.4287956623950226</v>
      </c>
      <c r="AK57" s="1" t="e">
        <f>GEOMEAN(AK5:AK40)</f>
        <v>#NUM!</v>
      </c>
      <c r="AL57" s="1">
        <f>GEOMEAN(AL5:AL40)</f>
        <v>1.0096400407726651</v>
      </c>
      <c r="AM57" s="1" t="e">
        <f>GEOMEAN(AM5:AM40)</f>
        <v>#NUM!</v>
      </c>
      <c r="CL57" s="4">
        <v>8265.7566733009844</v>
      </c>
      <c r="CM57" s="4">
        <v>41.464950999999999</v>
      </c>
      <c r="CN57" s="4">
        <v>41.464950999999999</v>
      </c>
      <c r="CO57" s="4">
        <v>47.246286124999997</v>
      </c>
      <c r="CP57" s="4">
        <v>46.941301000000003</v>
      </c>
      <c r="CQ57" s="4">
        <v>42.16855632031249</v>
      </c>
      <c r="CR57" s="4">
        <v>27.360292749999999</v>
      </c>
      <c r="CS57" s="4">
        <v>19.498122875</v>
      </c>
      <c r="CT57" s="4">
        <v>99.045810250000002</v>
      </c>
      <c r="CU57" s="4">
        <v>97.280257250000005</v>
      </c>
      <c r="CV57" s="4">
        <v>41.321180375000004</v>
      </c>
      <c r="CW57" s="4">
        <v>42.242648625000001</v>
      </c>
      <c r="CX57" s="4">
        <v>41.443405499999997</v>
      </c>
      <c r="CY57" s="4">
        <v>47.227750749999998</v>
      </c>
      <c r="CZ57" s="4">
        <v>46.919869625000004</v>
      </c>
      <c r="DA57" s="4">
        <v>42.646886973647767</v>
      </c>
      <c r="DB57" s="4">
        <v>1.2117838750000001</v>
      </c>
      <c r="DC57" s="4">
        <v>29521.39875</v>
      </c>
      <c r="DH57" s="4">
        <v>8973.4875023433542</v>
      </c>
      <c r="DI57" s="4">
        <v>19.622501374999999</v>
      </c>
      <c r="DO57" s="4">
        <v>8071.7920499598358</v>
      </c>
      <c r="DP57" s="4">
        <v>41.329958750000003</v>
      </c>
      <c r="DQ57" s="4">
        <v>11892.394960777436</v>
      </c>
      <c r="DR57" s="4">
        <v>42.603127499999999</v>
      </c>
      <c r="DS57" s="4">
        <v>10534.3341058694</v>
      </c>
      <c r="DT57" s="4">
        <v>41.660050499999997</v>
      </c>
      <c r="DU57" s="4">
        <v>41.660050499999997</v>
      </c>
      <c r="DV57" s="4">
        <v>47.56427025</v>
      </c>
      <c r="DW57" s="4">
        <v>47.304986874999997</v>
      </c>
      <c r="DX57" s="4">
        <v>42.880220873498899</v>
      </c>
      <c r="DZ57" s="4">
        <v>5200.2518248475744</v>
      </c>
      <c r="EA57" s="4">
        <v>41.1939925</v>
      </c>
      <c r="EB57" s="4">
        <v>41.1939925</v>
      </c>
      <c r="EC57" s="4">
        <v>47.077227999999998</v>
      </c>
      <c r="ED57" s="4">
        <v>46.965191250000004</v>
      </c>
      <c r="EE57" s="4">
        <v>41.922394640625001</v>
      </c>
      <c r="EF57" s="4">
        <v>26.774057750000001</v>
      </c>
      <c r="EG57" s="4">
        <v>19.242061499999998</v>
      </c>
      <c r="EH57" s="4">
        <v>98.346531499999998</v>
      </c>
      <c r="EI57" s="4">
        <v>96.27233824999999</v>
      </c>
      <c r="EJ57" s="4">
        <v>40.805991500000005</v>
      </c>
      <c r="EK57" s="4">
        <v>42.048043999999997</v>
      </c>
      <c r="EL57" s="4">
        <v>41.17794825</v>
      </c>
      <c r="EM57" s="4">
        <v>47.062889750000004</v>
      </c>
      <c r="EN57" s="4">
        <v>46.949370250000001</v>
      </c>
      <c r="EO57" s="4">
        <v>42.405241781317365</v>
      </c>
      <c r="EP57" s="4">
        <v>1.1902124999999999</v>
      </c>
      <c r="EQ57" s="4">
        <v>0</v>
      </c>
      <c r="ET57" s="4">
        <v>15909.138999111956</v>
      </c>
      <c r="EU57" s="4">
        <v>20.198190499999999</v>
      </c>
      <c r="EV57" s="7"/>
      <c r="EW57" s="7"/>
      <c r="EX57" s="7"/>
      <c r="EY57" s="7"/>
      <c r="EZ57" s="7">
        <v>13991.768751958349</v>
      </c>
      <c r="FA57" s="7">
        <v>42.555834000000004</v>
      </c>
      <c r="FB57" s="7">
        <v>8370.9816233844504</v>
      </c>
      <c r="FC57" s="7">
        <v>42.557409</v>
      </c>
      <c r="FD57" s="4">
        <v>4660.3917620180509</v>
      </c>
      <c r="FE57" s="4">
        <v>41.019083375000001</v>
      </c>
      <c r="FF57" s="4">
        <v>41.019083375000001</v>
      </c>
      <c r="FG57" s="4">
        <v>46.871999625000001</v>
      </c>
      <c r="FH57" s="4">
        <v>46.741762874999999</v>
      </c>
      <c r="FI57" s="4">
        <v>42.241614628954324</v>
      </c>
      <c r="FK57" s="4">
        <v>8265.7566733009844</v>
      </c>
      <c r="FL57" s="4">
        <v>42.16855632031249</v>
      </c>
      <c r="FM57" s="4">
        <v>8265.7566733009844</v>
      </c>
      <c r="FN57" s="4">
        <v>42.646886973647767</v>
      </c>
      <c r="FP57" s="4">
        <v>5802.6493099199215</v>
      </c>
      <c r="FQ57" s="4">
        <v>42.086381195312498</v>
      </c>
      <c r="FR57" s="4">
        <v>5802.6493099199215</v>
      </c>
      <c r="FS57" s="4">
        <v>42.568868933680406</v>
      </c>
    </row>
    <row r="58" spans="1:175" x14ac:dyDescent="0.15">
      <c r="R58" s="1">
        <f>SUM(R5:R40)</f>
        <v>51.162519999999994</v>
      </c>
      <c r="S58" s="1">
        <f>SUM(S5:S40)</f>
        <v>226542.64999999997</v>
      </c>
      <c r="AJ58" s="1">
        <f>SUM(AJ5:AJ40)</f>
        <v>51.754902000000001</v>
      </c>
      <c r="AK58" s="1">
        <f>SUM(AK5:AK40)</f>
        <v>0</v>
      </c>
      <c r="AL58" s="1">
        <f>AVERAGE(AL5:AL40)</f>
        <v>1.0130180532841451</v>
      </c>
      <c r="AM58" s="1">
        <f>AVERAGE(AM5:AM40)</f>
        <v>0</v>
      </c>
      <c r="CL58" s="4">
        <v>9331.3580166218198</v>
      </c>
      <c r="CM58" s="4">
        <v>41.577756000000001</v>
      </c>
      <c r="CN58" s="4">
        <v>41.577756000000001</v>
      </c>
      <c r="CO58" s="4">
        <v>47.416053249999997</v>
      </c>
      <c r="CP58" s="4">
        <v>47.134925000000003</v>
      </c>
      <c r="CQ58" s="4">
        <v>42.289972640624995</v>
      </c>
      <c r="CR58" s="4">
        <v>27.591724500000002</v>
      </c>
      <c r="CS58" s="4">
        <v>19.59927175</v>
      </c>
      <c r="CT58" s="4">
        <v>99.178583500000002</v>
      </c>
      <c r="CU58" s="4">
        <v>97.636851500000006</v>
      </c>
      <c r="CV58" s="4">
        <v>41.529924749999999</v>
      </c>
      <c r="CW58" s="4">
        <v>42.36280825</v>
      </c>
      <c r="CX58" s="4">
        <v>41.551727999999997</v>
      </c>
      <c r="CY58" s="4">
        <v>47.396010500000003</v>
      </c>
      <c r="CZ58" s="4">
        <v>47.112428250000001</v>
      </c>
      <c r="DA58" s="4">
        <v>42.763553923573333</v>
      </c>
      <c r="DB58" s="4">
        <v>1.20754775</v>
      </c>
      <c r="DC58" s="4">
        <v>29568.677499999998</v>
      </c>
      <c r="DH58" s="4">
        <v>9975.9108579999993</v>
      </c>
      <c r="DI58" s="4">
        <v>19.740311999999999</v>
      </c>
      <c r="DO58" s="4">
        <v>8973.4875023433542</v>
      </c>
      <c r="DP58" s="4">
        <v>41.582707374999998</v>
      </c>
      <c r="DQ58" s="4">
        <v>13425.533733957087</v>
      </c>
      <c r="DR58" s="4">
        <v>42.723287124999999</v>
      </c>
      <c r="DS58" s="4">
        <v>11892.394960777436</v>
      </c>
      <c r="DT58" s="4">
        <v>41.768372999999997</v>
      </c>
      <c r="DU58" s="4">
        <v>41.768372999999997</v>
      </c>
      <c r="DV58" s="4">
        <v>47.732529999999997</v>
      </c>
      <c r="DW58" s="4">
        <v>47.497545500000001</v>
      </c>
      <c r="DX58" s="4">
        <v>42.996887823424458</v>
      </c>
      <c r="DZ58" s="4">
        <v>5802.6493099199215</v>
      </c>
      <c r="EA58" s="4">
        <v>41.352950750000005</v>
      </c>
      <c r="EB58" s="4">
        <v>41.352950750000005</v>
      </c>
      <c r="EC58" s="4">
        <v>47.267879999999998</v>
      </c>
      <c r="ED58" s="4">
        <v>47.172908624999998</v>
      </c>
      <c r="EE58" s="4">
        <v>42.086381195312498</v>
      </c>
      <c r="EF58" s="4">
        <v>27.076640375</v>
      </c>
      <c r="EG58" s="4">
        <v>19.381156249999997</v>
      </c>
      <c r="EH58" s="4">
        <v>98.921034249999991</v>
      </c>
      <c r="EI58" s="4">
        <v>96.905633124999994</v>
      </c>
      <c r="EJ58" s="4">
        <v>41.096298250000004</v>
      </c>
      <c r="EK58" s="4">
        <v>42.194161999999999</v>
      </c>
      <c r="EL58" s="4">
        <v>41.336813124999999</v>
      </c>
      <c r="EM58" s="4">
        <v>47.253779874999999</v>
      </c>
      <c r="EN58" s="4">
        <v>47.156977624999996</v>
      </c>
      <c r="EO58" s="4">
        <v>42.568868933680406</v>
      </c>
      <c r="EP58" s="4">
        <v>1.1829842500000001</v>
      </c>
      <c r="EQ58" s="4">
        <v>0</v>
      </c>
      <c r="ET58" s="4">
        <v>18089.257204000001</v>
      </c>
      <c r="EU58" s="4">
        <v>20.295038999999999</v>
      </c>
      <c r="EV58" s="7"/>
      <c r="EW58" s="7"/>
      <c r="EX58" s="7"/>
      <c r="EY58" s="7"/>
      <c r="EZ58" s="7">
        <v>15909.138999111956</v>
      </c>
      <c r="FA58" s="7">
        <v>42.750705500000002</v>
      </c>
      <c r="FB58" s="7">
        <v>9518.1040057423434</v>
      </c>
      <c r="FC58" s="7">
        <v>42.6659735</v>
      </c>
      <c r="FD58" s="4">
        <v>5200.2518248475744</v>
      </c>
      <c r="FE58" s="4">
        <v>41.17794825</v>
      </c>
      <c r="FF58" s="4">
        <v>41.17794825</v>
      </c>
      <c r="FG58" s="4">
        <v>47.062889750000004</v>
      </c>
      <c r="FH58" s="4">
        <v>46.949370250000001</v>
      </c>
      <c r="FI58" s="4">
        <v>42.405241781317365</v>
      </c>
      <c r="FK58" s="4">
        <v>9331.3580166218198</v>
      </c>
      <c r="FL58" s="4">
        <v>42.289972640624995</v>
      </c>
      <c r="FM58" s="4">
        <v>9331.3580166218198</v>
      </c>
      <c r="FN58" s="4">
        <v>42.763553923573333</v>
      </c>
      <c r="FP58" s="4">
        <v>6474.8285560000004</v>
      </c>
      <c r="FQ58" s="4">
        <v>42.250367750000002</v>
      </c>
      <c r="FR58" s="4">
        <v>6474.8285560000004</v>
      </c>
      <c r="FS58" s="4">
        <v>42.732496086043447</v>
      </c>
    </row>
    <row r="59" spans="1:175" x14ac:dyDescent="0.15">
      <c r="R59" s="1">
        <f>MAX(R5:R40)</f>
        <v>1.6152679999999999</v>
      </c>
      <c r="S59" s="1">
        <f>MAX(S5:S40)</f>
        <v>29852.35</v>
      </c>
      <c r="AJ59" s="1">
        <f>MAX(AJ5:AJ40)</f>
        <v>1.740686</v>
      </c>
      <c r="AK59" s="1">
        <f>MAX(AK5:AK40)</f>
        <v>0</v>
      </c>
      <c r="AL59" s="1">
        <f>MAX(AL5:AL40)</f>
        <v>1.2581641551542002</v>
      </c>
      <c r="AM59" s="1">
        <f>MAX(AM5:AM40)</f>
        <v>0</v>
      </c>
      <c r="CL59" s="4">
        <v>10534.3341058694</v>
      </c>
      <c r="CM59" s="4">
        <v>41.690561000000002</v>
      </c>
      <c r="CN59" s="4">
        <v>41.690561000000002</v>
      </c>
      <c r="CO59" s="4">
        <v>47.585820374999997</v>
      </c>
      <c r="CP59" s="4">
        <v>47.328549000000002</v>
      </c>
      <c r="CQ59" s="4">
        <v>42.411388960937494</v>
      </c>
      <c r="CR59" s="4">
        <v>27.82315625</v>
      </c>
      <c r="CS59" s="4">
        <v>19.700420625</v>
      </c>
      <c r="CT59" s="4">
        <v>99.311356750000002</v>
      </c>
      <c r="CU59" s="4">
        <v>97.993445750000006</v>
      </c>
      <c r="CV59" s="4">
        <v>41.738669125000001</v>
      </c>
      <c r="CW59" s="4">
        <v>42.482967875</v>
      </c>
      <c r="CX59" s="4">
        <v>41.660050499999997</v>
      </c>
      <c r="CY59" s="4">
        <v>47.56427025</v>
      </c>
      <c r="CZ59" s="4">
        <v>47.304986874999997</v>
      </c>
      <c r="DA59" s="4">
        <v>42.880220873498899</v>
      </c>
      <c r="DB59" s="4">
        <v>1.203311625</v>
      </c>
      <c r="DC59" s="4">
        <v>29615.956249999999</v>
      </c>
      <c r="DH59" s="4">
        <v>17110.237270829759</v>
      </c>
      <c r="DI59" s="4">
        <v>20.105016124999999</v>
      </c>
      <c r="DO59" s="4">
        <v>9975.9108579999993</v>
      </c>
      <c r="DP59" s="4">
        <v>41.835456000000001</v>
      </c>
      <c r="DQ59" s="4">
        <v>15156.321046861445</v>
      </c>
      <c r="DR59" s="4">
        <v>42.843446749999998</v>
      </c>
      <c r="DS59" s="4">
        <v>13425.533733957087</v>
      </c>
      <c r="DT59" s="4">
        <v>41.876695500000004</v>
      </c>
      <c r="DU59" s="4">
        <v>41.876695500000004</v>
      </c>
      <c r="DV59" s="4">
        <v>47.900789750000001</v>
      </c>
      <c r="DW59" s="4">
        <v>47.690104125000005</v>
      </c>
      <c r="DX59" s="4">
        <v>43.113554773350025</v>
      </c>
      <c r="DZ59" s="4">
        <v>6474.8285560000004</v>
      </c>
      <c r="EA59" s="4">
        <v>41.511909000000003</v>
      </c>
      <c r="EB59" s="4">
        <v>41.511909000000003</v>
      </c>
      <c r="EC59" s="4">
        <v>47.458531999999998</v>
      </c>
      <c r="ED59" s="4">
        <v>47.380625999999999</v>
      </c>
      <c r="EE59" s="4">
        <v>42.250367750000002</v>
      </c>
      <c r="EF59" s="4">
        <v>27.379223</v>
      </c>
      <c r="EG59" s="4">
        <v>19.520250999999998</v>
      </c>
      <c r="EH59" s="4">
        <v>99.495536999999999</v>
      </c>
      <c r="EI59" s="4">
        <v>97.538927999999999</v>
      </c>
      <c r="EJ59" s="4">
        <v>41.386605000000003</v>
      </c>
      <c r="EK59" s="4">
        <v>42.34028</v>
      </c>
      <c r="EL59" s="4">
        <v>41.495677999999998</v>
      </c>
      <c r="EM59" s="4">
        <v>47.444670000000002</v>
      </c>
      <c r="EN59" s="4">
        <v>47.364584999999998</v>
      </c>
      <c r="EO59" s="4">
        <v>42.732496086043447</v>
      </c>
      <c r="EP59" s="4">
        <v>1.175756</v>
      </c>
      <c r="EQ59" s="4">
        <v>0</v>
      </c>
      <c r="EV59" s="7"/>
      <c r="EW59" s="7"/>
      <c r="EX59" s="7"/>
      <c r="EY59" s="7"/>
      <c r="EZ59" s="7">
        <v>18089.257204000001</v>
      </c>
      <c r="FA59" s="7">
        <v>42.945577</v>
      </c>
      <c r="FB59" s="7">
        <v>10822.422977378408</v>
      </c>
      <c r="FC59" s="7">
        <v>42.774538</v>
      </c>
      <c r="FD59" s="4">
        <v>5802.6493099199215</v>
      </c>
      <c r="FE59" s="4">
        <v>41.336813124999999</v>
      </c>
      <c r="FF59" s="4">
        <v>41.336813124999999</v>
      </c>
      <c r="FG59" s="4">
        <v>47.253779874999999</v>
      </c>
      <c r="FH59" s="4">
        <v>47.156977624999996</v>
      </c>
      <c r="FI59" s="4">
        <v>42.568868933680406</v>
      </c>
      <c r="FK59" s="4">
        <v>10534.3341058694</v>
      </c>
      <c r="FL59" s="4">
        <v>42.411388960937494</v>
      </c>
      <c r="FM59" s="4">
        <v>10534.3341058694</v>
      </c>
      <c r="FN59" s="4">
        <v>42.880220873498899</v>
      </c>
      <c r="FP59" s="4">
        <v>7362.1104893122119</v>
      </c>
      <c r="FQ59" s="4">
        <v>42.361252796875</v>
      </c>
      <c r="FR59" s="4">
        <v>7362.1104893122119</v>
      </c>
      <c r="FS59" s="4">
        <v>42.838351220032195</v>
      </c>
    </row>
    <row r="60" spans="1:175" x14ac:dyDescent="0.15">
      <c r="R60" s="1">
        <f>MIN(R5:R40)</f>
        <v>1.182131</v>
      </c>
      <c r="S60" s="1">
        <f>MIN(S5:S40)</f>
        <v>285.64999999999998</v>
      </c>
      <c r="AJ60" s="1">
        <f>MIN(AJ5:AJ40)</f>
        <v>1.063008</v>
      </c>
      <c r="AK60" s="1">
        <f>MIN(AK5:AK40)</f>
        <v>0</v>
      </c>
      <c r="AL60" s="1">
        <f>MIN(AL5:AL40)</f>
        <v>0.83615361936185351</v>
      </c>
      <c r="AM60" s="1">
        <f>MIN(AM5:AM40)</f>
        <v>0</v>
      </c>
      <c r="CL60" s="4">
        <v>11892.394960777436</v>
      </c>
      <c r="CM60" s="4">
        <v>41.803365999999997</v>
      </c>
      <c r="CN60" s="4">
        <v>41.803365999999997</v>
      </c>
      <c r="CO60" s="4">
        <v>47.755587499999997</v>
      </c>
      <c r="CP60" s="4">
        <v>47.522173000000002</v>
      </c>
      <c r="CQ60" s="4">
        <v>42.532805281249992</v>
      </c>
      <c r="CR60" s="4">
        <v>28.054588000000003</v>
      </c>
      <c r="CS60" s="4">
        <v>19.801569499999999</v>
      </c>
      <c r="CT60" s="4">
        <v>99.444130000000001</v>
      </c>
      <c r="CU60" s="4">
        <v>98.350040000000007</v>
      </c>
      <c r="CV60" s="4">
        <v>41.947413499999996</v>
      </c>
      <c r="CW60" s="4">
        <v>42.603127499999999</v>
      </c>
      <c r="CX60" s="4">
        <v>41.768372999999997</v>
      </c>
      <c r="CY60" s="4">
        <v>47.732529999999997</v>
      </c>
      <c r="CZ60" s="4">
        <v>47.497545500000001</v>
      </c>
      <c r="DA60" s="4">
        <v>42.996887823424458</v>
      </c>
      <c r="DB60" s="4">
        <v>1.1990755000000002</v>
      </c>
      <c r="DC60" s="4">
        <v>29663.235000000001</v>
      </c>
      <c r="DH60" s="4">
        <v>19316.047644999999</v>
      </c>
      <c r="DI60" s="4">
        <v>20.206164999999999</v>
      </c>
      <c r="DO60" s="4">
        <v>17110.237270829759</v>
      </c>
      <c r="DP60" s="4">
        <v>42.573646624999995</v>
      </c>
      <c r="DQ60" s="4">
        <v>17110.237270829759</v>
      </c>
      <c r="DR60" s="4">
        <v>42.963606374999998</v>
      </c>
      <c r="DS60" s="4">
        <v>15156.321046861445</v>
      </c>
      <c r="DT60" s="4">
        <v>41.985018000000004</v>
      </c>
      <c r="DU60" s="4">
        <v>41.985018000000004</v>
      </c>
      <c r="DV60" s="4">
        <v>48.069049499999998</v>
      </c>
      <c r="DW60" s="4">
        <v>47.882662750000001</v>
      </c>
      <c r="DX60" s="4">
        <v>43.230221723275591</v>
      </c>
      <c r="DZ60" s="4">
        <v>7362.1104893122119</v>
      </c>
      <c r="EA60" s="4">
        <v>41.6168665</v>
      </c>
      <c r="EB60" s="4">
        <v>41.6168665</v>
      </c>
      <c r="EC60" s="4">
        <v>47.605633374999996</v>
      </c>
      <c r="ED60" s="4">
        <v>47.538280374999999</v>
      </c>
      <c r="EE60" s="4">
        <v>42.361252796875</v>
      </c>
      <c r="EF60" s="4">
        <v>27.611543999999999</v>
      </c>
      <c r="EG60" s="4">
        <v>19.617099499999998</v>
      </c>
      <c r="EH60" s="4">
        <v>99.555457375000003</v>
      </c>
      <c r="EI60" s="4">
        <v>97.833736125000001</v>
      </c>
      <c r="EJ60" s="4">
        <v>41.581476500000001</v>
      </c>
      <c r="EK60" s="4">
        <v>42.4488445</v>
      </c>
      <c r="EL60" s="4">
        <v>41.596014624999995</v>
      </c>
      <c r="EM60" s="4">
        <v>47.590192875</v>
      </c>
      <c r="EN60" s="4">
        <v>47.520856375000001</v>
      </c>
      <c r="EO60" s="4">
        <v>42.838351220032195</v>
      </c>
      <c r="EP60" s="4">
        <v>1.1616625</v>
      </c>
      <c r="EQ60" s="4">
        <v>0</v>
      </c>
      <c r="EV60" s="7"/>
      <c r="EW60" s="7"/>
      <c r="EX60" s="7"/>
      <c r="EY60" s="7"/>
      <c r="EZ60" s="7"/>
      <c r="FA60" s="7"/>
      <c r="FB60" s="7">
        <v>12305.48006521318</v>
      </c>
      <c r="FC60" s="7">
        <v>42.8831025</v>
      </c>
      <c r="FD60" s="4">
        <v>6474.8285560000004</v>
      </c>
      <c r="FE60" s="4">
        <v>41.495677999999998</v>
      </c>
      <c r="FF60" s="4">
        <v>41.495677999999998</v>
      </c>
      <c r="FG60" s="4">
        <v>47.444670000000002</v>
      </c>
      <c r="FH60" s="4">
        <v>47.364584999999998</v>
      </c>
      <c r="FI60" s="4">
        <v>42.732496086043447</v>
      </c>
      <c r="FK60" s="4">
        <v>11892.394960777436</v>
      </c>
      <c r="FL60" s="4">
        <v>42.532805281249992</v>
      </c>
      <c r="FM60" s="4">
        <v>11892.394960777436</v>
      </c>
      <c r="FN60" s="4">
        <v>42.996887823424458</v>
      </c>
      <c r="FP60" s="4">
        <v>8370.9816233844504</v>
      </c>
      <c r="FQ60" s="4">
        <v>42.472137843750005</v>
      </c>
      <c r="FR60" s="4">
        <v>8370.9816233844504</v>
      </c>
      <c r="FS60" s="4">
        <v>42.944206354020935</v>
      </c>
    </row>
    <row r="61" spans="1:175" x14ac:dyDescent="0.15">
      <c r="AJ61" s="1">
        <f>AJ57/R57</f>
        <v>1.0096400407726651</v>
      </c>
      <c r="AK61" s="1" t="e">
        <f>AK57/S57</f>
        <v>#NUM!</v>
      </c>
      <c r="CL61" s="4">
        <v>13425.533733957087</v>
      </c>
      <c r="CM61" s="4">
        <v>41.916170999999999</v>
      </c>
      <c r="CN61" s="4">
        <v>41.916170999999999</v>
      </c>
      <c r="CO61" s="4">
        <v>47.925354624999997</v>
      </c>
      <c r="CP61" s="4">
        <v>47.715797000000002</v>
      </c>
      <c r="CQ61" s="4">
        <v>42.654221601562497</v>
      </c>
      <c r="CR61" s="4">
        <v>28.286019750000001</v>
      </c>
      <c r="CS61" s="4">
        <v>19.902718374999999</v>
      </c>
      <c r="CT61" s="4">
        <v>99.576903250000001</v>
      </c>
      <c r="CU61" s="4">
        <v>98.706634249999993</v>
      </c>
      <c r="CV61" s="4">
        <v>42.156157874999998</v>
      </c>
      <c r="CW61" s="4">
        <v>42.723287124999999</v>
      </c>
      <c r="CX61" s="4">
        <v>41.876695500000004</v>
      </c>
      <c r="CY61" s="4">
        <v>47.900789750000001</v>
      </c>
      <c r="CZ61" s="4">
        <v>47.690104125000005</v>
      </c>
      <c r="DA61" s="4">
        <v>43.113554773350025</v>
      </c>
      <c r="DB61" s="4">
        <v>1.1948393750000001</v>
      </c>
      <c r="DC61" s="4">
        <v>29710.513749999998</v>
      </c>
      <c r="DO61" s="4">
        <v>19316.047644999999</v>
      </c>
      <c r="DP61" s="4">
        <v>42.782390999999997</v>
      </c>
      <c r="DQ61" s="4">
        <v>19316.047644999999</v>
      </c>
      <c r="DR61" s="4">
        <v>43.083765999999997</v>
      </c>
      <c r="DS61" s="4">
        <v>17110.237270829759</v>
      </c>
      <c r="DT61" s="4">
        <v>42.093340500000004</v>
      </c>
      <c r="DU61" s="4">
        <v>42.093340500000004</v>
      </c>
      <c r="DV61" s="4">
        <v>48.237309250000003</v>
      </c>
      <c r="DW61" s="4">
        <v>48.075221374999998</v>
      </c>
      <c r="DX61" s="4">
        <v>43.346888673201157</v>
      </c>
      <c r="DZ61" s="4">
        <v>8370.9816233844504</v>
      </c>
      <c r="EA61" s="4">
        <v>41.721823999999998</v>
      </c>
      <c r="EB61" s="4">
        <v>41.721823999999998</v>
      </c>
      <c r="EC61" s="4">
        <v>47.752734750000002</v>
      </c>
      <c r="ED61" s="4">
        <v>47.695934749999999</v>
      </c>
      <c r="EE61" s="4">
        <v>42.472137843750005</v>
      </c>
      <c r="EF61" s="4">
        <v>27.843865000000001</v>
      </c>
      <c r="EG61" s="4">
        <v>19.713947999999998</v>
      </c>
      <c r="EH61" s="4">
        <v>99.615377749999993</v>
      </c>
      <c r="EI61" s="4">
        <v>98.128544250000004</v>
      </c>
      <c r="EJ61" s="4">
        <v>41.776347999999999</v>
      </c>
      <c r="EK61" s="4">
        <v>42.557409</v>
      </c>
      <c r="EL61" s="4">
        <v>41.696351249999999</v>
      </c>
      <c r="EM61" s="4">
        <v>47.735715750000004</v>
      </c>
      <c r="EN61" s="4">
        <v>47.677127749999997</v>
      </c>
      <c r="EO61" s="4">
        <v>42.944206354020935</v>
      </c>
      <c r="EP61" s="4">
        <v>1.1475690000000001</v>
      </c>
      <c r="EQ61" s="4">
        <v>0</v>
      </c>
      <c r="EV61" s="7"/>
      <c r="EW61" s="7"/>
      <c r="EX61" s="7"/>
      <c r="EY61" s="7"/>
      <c r="EZ61" s="7"/>
      <c r="FA61" s="7"/>
      <c r="FB61" s="7">
        <v>13991.768751958349</v>
      </c>
      <c r="FC61" s="7">
        <v>42.991667</v>
      </c>
      <c r="FD61" s="4">
        <v>7362.1104893122119</v>
      </c>
      <c r="FE61" s="4">
        <v>41.596014624999995</v>
      </c>
      <c r="FF61" s="4">
        <v>41.596014624999995</v>
      </c>
      <c r="FG61" s="4">
        <v>47.590192875</v>
      </c>
      <c r="FH61" s="4">
        <v>47.520856375000001</v>
      </c>
      <c r="FI61" s="4">
        <v>42.838351220032195</v>
      </c>
      <c r="FK61" s="4">
        <v>13425.533733957087</v>
      </c>
      <c r="FL61" s="4">
        <v>42.654221601562497</v>
      </c>
      <c r="FM61" s="4">
        <v>13425.533733957087</v>
      </c>
      <c r="FN61" s="4">
        <v>43.113554773350025</v>
      </c>
      <c r="FP61" s="4">
        <v>9518.1040057423434</v>
      </c>
      <c r="FQ61" s="4">
        <v>42.583022890625003</v>
      </c>
      <c r="FR61" s="4">
        <v>9518.1040057423434</v>
      </c>
      <c r="FS61" s="4">
        <v>43.050061488009675</v>
      </c>
    </row>
    <row r="62" spans="1:175" x14ac:dyDescent="0.15">
      <c r="CL62" s="4">
        <v>15156.321046861445</v>
      </c>
      <c r="CM62" s="4">
        <v>42.028976</v>
      </c>
      <c r="CN62" s="4">
        <v>42.028976</v>
      </c>
      <c r="CO62" s="4">
        <v>48.095121749999997</v>
      </c>
      <c r="CP62" s="4">
        <v>47.909421000000002</v>
      </c>
      <c r="CQ62" s="4">
        <v>42.775637921874996</v>
      </c>
      <c r="CR62" s="4">
        <v>28.5174515</v>
      </c>
      <c r="CS62" s="4">
        <v>20.003867249999999</v>
      </c>
      <c r="CT62" s="4">
        <v>99.7096765</v>
      </c>
      <c r="CU62" s="4">
        <v>99.063228499999994</v>
      </c>
      <c r="CV62" s="4">
        <v>42.36490225</v>
      </c>
      <c r="CW62" s="4">
        <v>42.843446749999998</v>
      </c>
      <c r="CX62" s="4">
        <v>41.985018000000004</v>
      </c>
      <c r="CY62" s="4">
        <v>48.069049499999998</v>
      </c>
      <c r="CZ62" s="4">
        <v>47.882662750000001</v>
      </c>
      <c r="DA62" s="4">
        <v>43.230221723275591</v>
      </c>
      <c r="DB62" s="4">
        <v>1.1906032500000001</v>
      </c>
      <c r="DC62" s="4">
        <v>29757.7925</v>
      </c>
      <c r="DS62" s="4">
        <v>19316.047644999999</v>
      </c>
      <c r="DT62" s="4">
        <v>42.201663000000003</v>
      </c>
      <c r="DU62" s="4">
        <v>42.201663000000003</v>
      </c>
      <c r="DV62" s="4">
        <v>48.405569</v>
      </c>
      <c r="DW62" s="4">
        <v>48.267780000000002</v>
      </c>
      <c r="DX62" s="4">
        <v>43.463555623126723</v>
      </c>
      <c r="DZ62" s="4">
        <v>9518.1040057423434</v>
      </c>
      <c r="EA62" s="4">
        <v>41.826781500000003</v>
      </c>
      <c r="EB62" s="4">
        <v>41.826781500000003</v>
      </c>
      <c r="EC62" s="4">
        <v>47.899836125</v>
      </c>
      <c r="ED62" s="4">
        <v>47.853589124999999</v>
      </c>
      <c r="EE62" s="4">
        <v>42.583022890625003</v>
      </c>
      <c r="EF62" s="4">
        <v>28.076186</v>
      </c>
      <c r="EG62" s="4">
        <v>19.810796499999999</v>
      </c>
      <c r="EH62" s="4">
        <v>99.675298124999998</v>
      </c>
      <c r="EI62" s="4">
        <v>98.423352374999993</v>
      </c>
      <c r="EJ62" s="4">
        <v>41.971219500000004</v>
      </c>
      <c r="EK62" s="4">
        <v>42.6659735</v>
      </c>
      <c r="EL62" s="4">
        <v>41.796687875000003</v>
      </c>
      <c r="EM62" s="4">
        <v>47.881238625000002</v>
      </c>
      <c r="EN62" s="4">
        <v>47.833399125</v>
      </c>
      <c r="EO62" s="4">
        <v>43.050061488009675</v>
      </c>
      <c r="EP62" s="4">
        <v>1.1334755000000001</v>
      </c>
      <c r="EQ62" s="4">
        <v>0</v>
      </c>
      <c r="EV62" s="7"/>
      <c r="EW62" s="7"/>
      <c r="EX62" s="7"/>
      <c r="EY62" s="7"/>
      <c r="EZ62" s="7"/>
      <c r="FA62" s="7"/>
      <c r="FB62" s="7">
        <v>15909.138999111956</v>
      </c>
      <c r="FC62" s="7">
        <v>43.1002315</v>
      </c>
      <c r="FD62" s="4">
        <v>8370.9816233844504</v>
      </c>
      <c r="FE62" s="4">
        <v>41.696351249999999</v>
      </c>
      <c r="FF62" s="4">
        <v>41.696351249999999</v>
      </c>
      <c r="FG62" s="4">
        <v>47.735715750000004</v>
      </c>
      <c r="FH62" s="4">
        <v>47.677127749999997</v>
      </c>
      <c r="FI62" s="4">
        <v>42.944206354020935</v>
      </c>
      <c r="FK62" s="4">
        <v>15156.321046861445</v>
      </c>
      <c r="FL62" s="4">
        <v>42.775637921874996</v>
      </c>
      <c r="FM62" s="4">
        <v>15156.321046861445</v>
      </c>
      <c r="FN62" s="4">
        <v>43.230221723275591</v>
      </c>
      <c r="FP62" s="4">
        <v>10822.422977378408</v>
      </c>
      <c r="FQ62" s="4">
        <v>42.693907937500001</v>
      </c>
      <c r="FR62" s="4">
        <v>10822.422977378408</v>
      </c>
      <c r="FS62" s="4">
        <v>43.155916621998422</v>
      </c>
    </row>
    <row r="63" spans="1:175" x14ac:dyDescent="0.15">
      <c r="CL63" s="4">
        <v>17110.237270829759</v>
      </c>
      <c r="CM63" s="4">
        <v>42.141781000000002</v>
      </c>
      <c r="CN63" s="4">
        <v>42.141781000000002</v>
      </c>
      <c r="CO63" s="4">
        <v>48.264888874999997</v>
      </c>
      <c r="CP63" s="4">
        <v>48.103045000000002</v>
      </c>
      <c r="CQ63" s="4">
        <v>42.897054242187501</v>
      </c>
      <c r="CR63" s="4">
        <v>28.748883250000002</v>
      </c>
      <c r="CS63" s="4">
        <v>20.105016124999999</v>
      </c>
      <c r="CT63" s="4">
        <v>99.84244975</v>
      </c>
      <c r="CU63" s="4">
        <v>99.419822749999994</v>
      </c>
      <c r="CV63" s="4">
        <v>42.573646624999995</v>
      </c>
      <c r="CW63" s="4">
        <v>42.963606374999998</v>
      </c>
      <c r="CX63" s="4">
        <v>42.093340500000004</v>
      </c>
      <c r="CY63" s="4">
        <v>48.237309250000003</v>
      </c>
      <c r="CZ63" s="4">
        <v>48.075221374999998</v>
      </c>
      <c r="DA63" s="4">
        <v>43.346888673201157</v>
      </c>
      <c r="DB63" s="4">
        <v>1.1863671250000001</v>
      </c>
      <c r="DC63" s="4">
        <v>29805.071249999997</v>
      </c>
      <c r="DZ63" s="4">
        <v>10822.422977378408</v>
      </c>
      <c r="EA63" s="4">
        <v>41.931739</v>
      </c>
      <c r="EB63" s="4">
        <v>41.931739</v>
      </c>
      <c r="EC63" s="4">
        <v>48.046937499999999</v>
      </c>
      <c r="ED63" s="4">
        <v>48.011243499999999</v>
      </c>
      <c r="EE63" s="4">
        <v>42.693907937500001</v>
      </c>
      <c r="EF63" s="4">
        <v>28.308506999999999</v>
      </c>
      <c r="EG63" s="4">
        <v>19.907644999999999</v>
      </c>
      <c r="EH63" s="4">
        <v>99.735218500000002</v>
      </c>
      <c r="EI63" s="4">
        <v>98.718160499999996</v>
      </c>
      <c r="EJ63" s="4">
        <v>42.166091000000002</v>
      </c>
      <c r="EK63" s="4">
        <v>42.774538</v>
      </c>
      <c r="EL63" s="4">
        <v>41.897024500000001</v>
      </c>
      <c r="EM63" s="4">
        <v>48.026761500000006</v>
      </c>
      <c r="EN63" s="4">
        <v>47.989670500000003</v>
      </c>
      <c r="EO63" s="4">
        <v>43.155916621998422</v>
      </c>
      <c r="EP63" s="4">
        <v>1.1193819999999999</v>
      </c>
      <c r="EQ63" s="4">
        <v>0</v>
      </c>
      <c r="EV63" s="7"/>
      <c r="EW63" s="7"/>
      <c r="EX63" s="7"/>
      <c r="EY63" s="7"/>
      <c r="EZ63" s="7"/>
      <c r="FA63" s="7"/>
      <c r="FB63" s="7">
        <v>18089.257204000001</v>
      </c>
      <c r="FC63" s="7">
        <v>43.208796</v>
      </c>
      <c r="FD63" s="4">
        <v>9518.1040057423434</v>
      </c>
      <c r="FE63" s="4">
        <v>41.796687875000003</v>
      </c>
      <c r="FF63" s="4">
        <v>41.796687875000003</v>
      </c>
      <c r="FG63" s="4">
        <v>47.881238625000002</v>
      </c>
      <c r="FH63" s="4">
        <v>47.833399125</v>
      </c>
      <c r="FI63" s="4">
        <v>43.050061488009675</v>
      </c>
      <c r="FK63" s="4">
        <v>17110.237270829759</v>
      </c>
      <c r="FL63" s="4">
        <v>42.897054242187501</v>
      </c>
      <c r="FM63" s="4">
        <v>17110.237270829759</v>
      </c>
      <c r="FN63" s="4">
        <v>43.346888673201157</v>
      </c>
      <c r="FP63" s="4">
        <v>12305.48006521318</v>
      </c>
      <c r="FQ63" s="4">
        <v>42.804792984374998</v>
      </c>
      <c r="FR63" s="4">
        <v>12305.48006521318</v>
      </c>
      <c r="FS63" s="4">
        <v>43.261771755987169</v>
      </c>
    </row>
    <row r="64" spans="1:175" x14ac:dyDescent="0.15">
      <c r="CL64" s="4">
        <v>19316.047644999999</v>
      </c>
      <c r="CM64" s="4">
        <v>42.254586000000003</v>
      </c>
      <c r="CN64" s="4">
        <v>42.254586000000003</v>
      </c>
      <c r="CO64" s="4">
        <v>48.434655999999997</v>
      </c>
      <c r="CP64" s="4">
        <v>48.296669000000001</v>
      </c>
      <c r="CQ64" s="4">
        <v>43.018470562499999</v>
      </c>
      <c r="CR64" s="4">
        <v>28.980315000000001</v>
      </c>
      <c r="CS64" s="4">
        <v>20.206164999999999</v>
      </c>
      <c r="CT64" s="4">
        <v>99.975223</v>
      </c>
      <c r="CU64" s="4">
        <v>99.776416999999995</v>
      </c>
      <c r="CV64" s="4">
        <v>42.782390999999997</v>
      </c>
      <c r="CW64" s="4">
        <v>43.083765999999997</v>
      </c>
      <c r="CX64" s="4">
        <v>42.201663000000003</v>
      </c>
      <c r="CY64" s="4">
        <v>48.405569</v>
      </c>
      <c r="CZ64" s="4">
        <v>48.267780000000002</v>
      </c>
      <c r="DA64" s="4">
        <v>43.463555623126723</v>
      </c>
      <c r="DB64" s="4">
        <v>1.182131</v>
      </c>
      <c r="DC64" s="4">
        <v>29852.35</v>
      </c>
      <c r="DZ64" s="4">
        <v>12305.48006521318</v>
      </c>
      <c r="EA64" s="4">
        <v>42.036696499999998</v>
      </c>
      <c r="EB64" s="4">
        <v>42.036696499999998</v>
      </c>
      <c r="EC64" s="4">
        <v>48.194038874999997</v>
      </c>
      <c r="ED64" s="4">
        <v>48.168897874999999</v>
      </c>
      <c r="EE64" s="4">
        <v>42.804792984374998</v>
      </c>
      <c r="EF64" s="4">
        <v>28.540828000000001</v>
      </c>
      <c r="EG64" s="4">
        <v>20.004493499999999</v>
      </c>
      <c r="EH64" s="4">
        <v>99.795138875000006</v>
      </c>
      <c r="EI64" s="4">
        <v>99.012968624999999</v>
      </c>
      <c r="EJ64" s="4">
        <v>42.360962499999999</v>
      </c>
      <c r="EK64" s="4">
        <v>42.8831025</v>
      </c>
      <c r="EL64" s="4">
        <v>41.997361124999998</v>
      </c>
      <c r="EM64" s="4">
        <v>48.172284375000004</v>
      </c>
      <c r="EN64" s="4">
        <v>48.145941874999998</v>
      </c>
      <c r="EO64" s="4">
        <v>43.261771755987169</v>
      </c>
      <c r="EP64" s="4">
        <v>1.1052884999999999</v>
      </c>
      <c r="EQ64" s="4">
        <v>0</v>
      </c>
      <c r="EV64" s="7"/>
      <c r="EW64" s="7"/>
      <c r="EX64" s="7"/>
      <c r="EY64" s="7"/>
      <c r="EZ64" s="7"/>
      <c r="FA64" s="7"/>
      <c r="FB64" s="7"/>
      <c r="FC64" s="7"/>
      <c r="FD64" s="4">
        <v>10822.422977378408</v>
      </c>
      <c r="FE64" s="4">
        <v>41.897024500000001</v>
      </c>
      <c r="FF64" s="4">
        <v>41.897024500000001</v>
      </c>
      <c r="FG64" s="4">
        <v>48.026761500000006</v>
      </c>
      <c r="FH64" s="4">
        <v>47.989670500000003</v>
      </c>
      <c r="FI64" s="4">
        <v>43.155916621998422</v>
      </c>
      <c r="FK64" s="4">
        <v>19316.047644999999</v>
      </c>
      <c r="FL64" s="4">
        <v>43.018470562499999</v>
      </c>
      <c r="FM64" s="4">
        <v>19316.047644999999</v>
      </c>
      <c r="FN64" s="4">
        <v>43.463555623126723</v>
      </c>
      <c r="FP64" s="4">
        <v>13991.768751958349</v>
      </c>
      <c r="FQ64" s="4">
        <v>42.915678031249996</v>
      </c>
      <c r="FR64" s="4">
        <v>13991.768751958349</v>
      </c>
      <c r="FS64" s="4">
        <v>43.367626889975909</v>
      </c>
    </row>
    <row r="65" spans="130:175" x14ac:dyDescent="0.15">
      <c r="DZ65" s="4">
        <v>13991.768751958349</v>
      </c>
      <c r="EA65" s="4">
        <v>42.141654000000003</v>
      </c>
      <c r="EB65" s="4">
        <v>42.141654000000003</v>
      </c>
      <c r="EC65" s="4">
        <v>48.341140249999995</v>
      </c>
      <c r="ED65" s="4">
        <v>48.326552249999999</v>
      </c>
      <c r="EE65" s="4">
        <v>42.915678031249996</v>
      </c>
      <c r="EF65" s="4">
        <v>28.773149</v>
      </c>
      <c r="EG65" s="4">
        <v>20.101341999999999</v>
      </c>
      <c r="EH65" s="4">
        <v>99.855059250000011</v>
      </c>
      <c r="EI65" s="4">
        <v>99.307776749999988</v>
      </c>
      <c r="EJ65" s="4">
        <v>42.555834000000004</v>
      </c>
      <c r="EK65" s="4">
        <v>42.991667</v>
      </c>
      <c r="EL65" s="4">
        <v>42.097697750000002</v>
      </c>
      <c r="EM65" s="4">
        <v>48.317807250000001</v>
      </c>
      <c r="EN65" s="4">
        <v>48.302213250000001</v>
      </c>
      <c r="EO65" s="4">
        <v>43.367626889975909</v>
      </c>
      <c r="EP65" s="4">
        <v>1.0911949999999999</v>
      </c>
      <c r="EQ65" s="4">
        <v>0</v>
      </c>
      <c r="EV65" s="7"/>
      <c r="EW65" s="7"/>
      <c r="EX65" s="7"/>
      <c r="EY65" s="7"/>
      <c r="EZ65" s="7"/>
      <c r="FA65" s="7"/>
      <c r="FB65" s="7"/>
      <c r="FC65" s="7"/>
      <c r="FD65" s="4">
        <v>12305.48006521318</v>
      </c>
      <c r="FE65" s="4">
        <v>41.997361124999998</v>
      </c>
      <c r="FF65" s="4">
        <v>41.997361124999998</v>
      </c>
      <c r="FG65" s="4">
        <v>48.172284375000004</v>
      </c>
      <c r="FH65" s="4">
        <v>48.145941874999998</v>
      </c>
      <c r="FI65" s="4">
        <v>43.261771755987169</v>
      </c>
      <c r="FP65" s="4">
        <v>15909.138999111956</v>
      </c>
      <c r="FQ65" s="4">
        <v>43.026563078125001</v>
      </c>
      <c r="FR65" s="4">
        <v>15909.138999111956</v>
      </c>
      <c r="FS65" s="4">
        <v>43.47348202396465</v>
      </c>
    </row>
    <row r="66" spans="130:175" x14ac:dyDescent="0.15">
      <c r="DZ66" s="4">
        <v>15909.138999111956</v>
      </c>
      <c r="EA66" s="4">
        <v>42.2466115</v>
      </c>
      <c r="EB66" s="4">
        <v>42.2466115</v>
      </c>
      <c r="EC66" s="4">
        <v>48.488241625000001</v>
      </c>
      <c r="ED66" s="4">
        <v>48.484206624999999</v>
      </c>
      <c r="EE66" s="4">
        <v>43.026563078125001</v>
      </c>
      <c r="EF66" s="4">
        <v>29.005470000000003</v>
      </c>
      <c r="EG66" s="4">
        <v>20.198190499999999</v>
      </c>
      <c r="EH66" s="4">
        <v>99.914979625000001</v>
      </c>
      <c r="EI66" s="4">
        <v>99.602584874999991</v>
      </c>
      <c r="EJ66" s="4">
        <v>42.750705500000002</v>
      </c>
      <c r="EK66" s="4">
        <v>43.1002315</v>
      </c>
      <c r="EL66" s="4">
        <v>42.198034375000006</v>
      </c>
      <c r="EM66" s="4">
        <v>48.463330125000006</v>
      </c>
      <c r="EN66" s="4">
        <v>48.458484624999997</v>
      </c>
      <c r="EO66" s="4">
        <v>43.47348202396465</v>
      </c>
      <c r="EP66" s="4">
        <v>1.0771014999999999</v>
      </c>
      <c r="EQ66" s="4">
        <v>0</v>
      </c>
      <c r="EV66" s="7"/>
      <c r="EW66" s="7"/>
      <c r="EX66" s="7"/>
      <c r="EY66" s="7"/>
      <c r="EZ66" s="7"/>
      <c r="FA66" s="7"/>
      <c r="FB66" s="7"/>
      <c r="FC66" s="7"/>
      <c r="FD66" s="4">
        <v>13991.768751958349</v>
      </c>
      <c r="FE66" s="4">
        <v>42.097697750000002</v>
      </c>
      <c r="FF66" s="4">
        <v>42.097697750000002</v>
      </c>
      <c r="FG66" s="4">
        <v>48.317807250000001</v>
      </c>
      <c r="FH66" s="4">
        <v>48.302213250000001</v>
      </c>
      <c r="FI66" s="4">
        <v>43.367626889975909</v>
      </c>
      <c r="FP66" s="4">
        <v>18089.257204000001</v>
      </c>
      <c r="FQ66" s="4">
        <v>43.137448124999999</v>
      </c>
      <c r="FR66" s="4">
        <v>18089.257204000001</v>
      </c>
      <c r="FS66" s="4">
        <v>43.579337157953397</v>
      </c>
    </row>
    <row r="67" spans="130:175" x14ac:dyDescent="0.15">
      <c r="DZ67" s="4">
        <v>18089.257204000001</v>
      </c>
      <c r="EA67" s="4">
        <v>42.351568999999998</v>
      </c>
      <c r="EB67" s="4">
        <v>42.351568999999998</v>
      </c>
      <c r="EC67" s="4">
        <v>48.635342999999999</v>
      </c>
      <c r="ED67" s="4">
        <v>48.641860999999999</v>
      </c>
      <c r="EE67" s="4">
        <v>43.137448124999999</v>
      </c>
      <c r="EF67" s="4">
        <v>29.237791000000001</v>
      </c>
      <c r="EG67" s="4">
        <v>20.295038999999999</v>
      </c>
      <c r="EH67" s="4">
        <v>99.974900000000005</v>
      </c>
      <c r="EI67" s="4">
        <v>99.897392999999994</v>
      </c>
      <c r="EJ67" s="4">
        <v>42.945577</v>
      </c>
      <c r="EK67" s="4">
        <v>43.208796</v>
      </c>
      <c r="EL67" s="4">
        <v>42.298371000000003</v>
      </c>
      <c r="EM67" s="4">
        <v>48.608853000000003</v>
      </c>
      <c r="EN67" s="4">
        <v>48.614756</v>
      </c>
      <c r="EO67" s="4">
        <v>43.579337157953397</v>
      </c>
      <c r="EP67" s="4">
        <v>1.063008</v>
      </c>
      <c r="EQ67" s="4">
        <v>0</v>
      </c>
      <c r="EV67" s="7"/>
      <c r="EW67" s="7"/>
      <c r="EX67" s="7"/>
      <c r="EY67" s="7"/>
      <c r="EZ67" s="7"/>
      <c r="FA67" s="7"/>
      <c r="FB67" s="7"/>
      <c r="FC67" s="7"/>
      <c r="FD67" s="4">
        <v>15909.138999111956</v>
      </c>
      <c r="FE67" s="4">
        <v>42.198034375000006</v>
      </c>
      <c r="FF67" s="4">
        <v>42.198034375000006</v>
      </c>
      <c r="FG67" s="4">
        <v>48.463330125000006</v>
      </c>
      <c r="FH67" s="4">
        <v>48.458484624999997</v>
      </c>
      <c r="FI67" s="4">
        <v>43.47348202396465</v>
      </c>
    </row>
    <row r="68" spans="130:175" x14ac:dyDescent="0.15">
      <c r="EV68" s="7"/>
      <c r="EW68" s="7"/>
      <c r="EX68" s="7"/>
      <c r="EY68" s="7"/>
      <c r="EZ68" s="7"/>
      <c r="FA68" s="7"/>
      <c r="FB68" s="7"/>
      <c r="FC68" s="7"/>
      <c r="FD68" s="4">
        <v>18089.257204000001</v>
      </c>
      <c r="FE68" s="4">
        <v>42.298371000000003</v>
      </c>
      <c r="FF68" s="4">
        <v>42.298371000000003</v>
      </c>
      <c r="FG68" s="4">
        <v>48.608853000000003</v>
      </c>
      <c r="FH68" s="4">
        <v>48.614756</v>
      </c>
      <c r="FI68" s="4">
        <v>43.579337157953397</v>
      </c>
    </row>
    <row r="69" spans="130:175" x14ac:dyDescent="0.15">
      <c r="EV69" s="7"/>
      <c r="EW69" s="7"/>
      <c r="EX69" s="7"/>
      <c r="EY69" s="7"/>
      <c r="EZ69" s="7"/>
      <c r="FA69" s="7"/>
      <c r="FB69" s="7"/>
      <c r="FC69" s="7"/>
    </row>
    <row r="70" spans="130:175" x14ac:dyDescent="0.15">
      <c r="EV70" s="7"/>
      <c r="EW70" s="7"/>
      <c r="EX70" s="7"/>
      <c r="EY70" s="7"/>
      <c r="EZ70" s="7"/>
      <c r="FA70" s="7"/>
      <c r="FB70" s="7"/>
      <c r="FC70" s="7"/>
    </row>
    <row r="71" spans="130:175" x14ac:dyDescent="0.15">
      <c r="EV71" s="7"/>
      <c r="EW71" s="7"/>
      <c r="EX71" s="7"/>
      <c r="EY71" s="7"/>
      <c r="EZ71" s="7"/>
      <c r="FA71" s="7"/>
      <c r="FB71" s="7"/>
      <c r="FC71" s="7"/>
    </row>
    <row r="72" spans="130:175" x14ac:dyDescent="0.15">
      <c r="EV72" s="7"/>
      <c r="EW72" s="7"/>
      <c r="EX72" s="7"/>
      <c r="EY72" s="7"/>
      <c r="EZ72" s="7"/>
      <c r="FA72" s="7"/>
      <c r="FB72" s="7"/>
      <c r="FC72" s="7"/>
    </row>
    <row r="73" spans="130:175" x14ac:dyDescent="0.15">
      <c r="EV73" s="7"/>
      <c r="EW73" s="7"/>
      <c r="EX73" s="7"/>
      <c r="EY73" s="7"/>
      <c r="EZ73" s="7"/>
      <c r="FA73" s="7"/>
      <c r="FB73" s="7"/>
      <c r="FC73" s="7"/>
    </row>
    <row r="74" spans="130:175" x14ac:dyDescent="0.15">
      <c r="EV74" s="7"/>
      <c r="EW74" s="7"/>
      <c r="EX74" s="7"/>
      <c r="EY74" s="7"/>
      <c r="EZ74" s="7"/>
      <c r="FA74" s="7"/>
      <c r="FB74" s="7"/>
      <c r="FC74" s="7"/>
    </row>
    <row r="75" spans="130:175" x14ac:dyDescent="0.15">
      <c r="EV75" s="7"/>
      <c r="EW75" s="7"/>
      <c r="EX75" s="7"/>
      <c r="EY75" s="7"/>
      <c r="EZ75" s="7"/>
      <c r="FA75" s="7"/>
      <c r="FB75" s="7"/>
      <c r="FC75" s="7"/>
    </row>
    <row r="76" spans="130:175" x14ac:dyDescent="0.15">
      <c r="EV76" s="7"/>
      <c r="EW76" s="7"/>
      <c r="EX76" s="7"/>
      <c r="EY76" s="7"/>
      <c r="EZ76" s="7"/>
      <c r="FA76" s="7"/>
      <c r="FB76" s="7"/>
      <c r="FC76" s="7"/>
    </row>
    <row r="77" spans="130:175" x14ac:dyDescent="0.15">
      <c r="EV77" s="7"/>
      <c r="EW77" s="7"/>
      <c r="EX77" s="7"/>
      <c r="EY77" s="7"/>
      <c r="EZ77" s="7"/>
      <c r="FA77" s="7"/>
      <c r="FB77" s="7"/>
      <c r="FC77" s="7"/>
    </row>
    <row r="78" spans="130:175" x14ac:dyDescent="0.15">
      <c r="EV78" s="7"/>
      <c r="EW78" s="7"/>
      <c r="EX78" s="7"/>
      <c r="EY78" s="7"/>
      <c r="EZ78" s="7"/>
      <c r="FA78" s="7"/>
      <c r="FB78" s="7"/>
      <c r="FC78" s="7"/>
    </row>
    <row r="79" spans="130:175" x14ac:dyDescent="0.15">
      <c r="EV79" s="7"/>
      <c r="EW79" s="7"/>
      <c r="EX79" s="7"/>
      <c r="EY79" s="7"/>
      <c r="EZ79" s="7"/>
      <c r="FA79" s="7"/>
      <c r="FB79" s="7"/>
      <c r="FC79" s="7"/>
    </row>
    <row r="80" spans="130:175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5"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A47:A48"/>
    <mergeCell ref="AS17:AS22"/>
    <mergeCell ref="Q44:R44"/>
    <mergeCell ref="CX3:DA3"/>
    <mergeCell ref="AX15:AX16"/>
    <mergeCell ref="CL2:DC2"/>
    <mergeCell ref="AP27:AP28"/>
    <mergeCell ref="AX33:AX34"/>
    <mergeCell ref="AY29:AY34"/>
    <mergeCell ref="AY11:AY16"/>
    <mergeCell ref="AX5:AX6"/>
    <mergeCell ref="AT31:AT32"/>
    <mergeCell ref="AS11:AS16"/>
    <mergeCell ref="AY35:AY40"/>
    <mergeCell ref="BA35:BA40"/>
    <mergeCell ref="D47:D52"/>
    <mergeCell ref="AQ17:AQ22"/>
    <mergeCell ref="AZ21:AZ22"/>
    <mergeCell ref="AZ17:AZ18"/>
    <mergeCell ref="D3:G3"/>
    <mergeCell ref="W49:W50"/>
    <mergeCell ref="B47:B48"/>
    <mergeCell ref="E47:E52"/>
    <mergeCell ref="AU23:AU28"/>
    <mergeCell ref="AW23:AW28"/>
    <mergeCell ref="AA49:AA50"/>
    <mergeCell ref="A43:V43"/>
    <mergeCell ref="B49:B5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T17:AT18"/>
    <mergeCell ref="AP17:AP18"/>
    <mergeCell ref="AT15:AT16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V37:AV38"/>
    <mergeCell ref="AT21:AT22"/>
    <mergeCell ref="AV15:AV16"/>
    <mergeCell ref="AX37:AX38"/>
    <mergeCell ref="AP11:AP12"/>
    <mergeCell ref="AU11:AU16"/>
    <mergeCell ref="AW5:AW10"/>
    <mergeCell ref="AI47:AI48"/>
    <mergeCell ref="AL47:AL52"/>
    <mergeCell ref="AY5:AY10"/>
    <mergeCell ref="AV9:AV10"/>
    <mergeCell ref="AN47:AN52"/>
    <mergeCell ref="A5:A10"/>
    <mergeCell ref="AA51:AA52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AV39:AV40"/>
    <mergeCell ref="AR23:AR28"/>
    <mergeCell ref="AO5:AO6"/>
    <mergeCell ref="BA17:BA22"/>
    <mergeCell ref="AT29:AT30"/>
    <mergeCell ref="AV29:AV30"/>
    <mergeCell ref="AY23:AY28"/>
    <mergeCell ref="AV23:AV24"/>
    <mergeCell ref="DZ2:EQ2"/>
    <mergeCell ref="U1:AK2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FK2:FL2"/>
    <mergeCell ref="AS35:AS40"/>
    <mergeCell ref="AP35:AP36"/>
    <mergeCell ref="X47:X52"/>
    <mergeCell ref="U47:U48"/>
    <mergeCell ref="Z47:Z52"/>
    <mergeCell ref="AV2:AW2"/>
    <mergeCell ref="W47:W48"/>
    <mergeCell ref="AX2:AY2"/>
    <mergeCell ref="AP19:AP20"/>
    <mergeCell ref="AT9:AT10"/>
    <mergeCell ref="DS2:DX2"/>
    <mergeCell ref="AT35:AT36"/>
    <mergeCell ref="Y49:Y50"/>
    <mergeCell ref="AQ5:AQ10"/>
    <mergeCell ref="AP37:AP38"/>
    <mergeCell ref="U44:V44"/>
    <mergeCell ref="AO23:AO24"/>
    <mergeCell ref="W44:X44"/>
    <mergeCell ref="AZ37:AZ38"/>
    <mergeCell ref="AX21:AX22"/>
    <mergeCell ref="AZ15:AZ16"/>
    <mergeCell ref="AZ27:AZ28"/>
    <mergeCell ref="BA5:BA1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AO4:AP4"/>
    <mergeCell ref="A29:A34"/>
    <mergeCell ref="AT2:AU2"/>
    <mergeCell ref="AX9:AX10"/>
    <mergeCell ref="AZ9:AZ10"/>
    <mergeCell ref="AT25:AT26"/>
    <mergeCell ref="AO7:AO8"/>
    <mergeCell ref="AV25:AV26"/>
    <mergeCell ref="AX19:AX20"/>
    <mergeCell ref="DH2:DI2"/>
    <mergeCell ref="AZ19:AZ20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V31:AV32"/>
    <mergeCell ref="AX31:AX32"/>
    <mergeCell ref="AP47:AP52"/>
    <mergeCell ref="AC47:AC48"/>
    <mergeCell ref="AM47:AM48"/>
    <mergeCell ref="AO2:AS2"/>
    <mergeCell ref="A51:A52"/>
    <mergeCell ref="AA44:AB44"/>
    <mergeCell ref="AS29:AS34"/>
    <mergeCell ref="AP29:AP30"/>
    <mergeCell ref="AU29:AU34"/>
    <mergeCell ref="AT33:AT34"/>
    <mergeCell ref="AO37:AO38"/>
    <mergeCell ref="AO15:AO16"/>
    <mergeCell ref="AV27:AV28"/>
    <mergeCell ref="AI49:AI50"/>
    <mergeCell ref="Q49:Q50"/>
    <mergeCell ref="S49:S50"/>
    <mergeCell ref="C47:C52"/>
    <mergeCell ref="A17:A22"/>
    <mergeCell ref="M45:P45"/>
    <mergeCell ref="V47:V52"/>
    <mergeCell ref="AV21:AV22"/>
    <mergeCell ref="AU35:AU40"/>
    <mergeCell ref="A46:B46"/>
    <mergeCell ref="I47:I52"/>
    <mergeCell ref="T47:T52"/>
    <mergeCell ref="L47:L52"/>
    <mergeCell ref="N47:N52"/>
    <mergeCell ref="K47:K52"/>
    <mergeCell ref="AH47:AH52"/>
    <mergeCell ref="AP9:AP10"/>
    <mergeCell ref="M47:M52"/>
    <mergeCell ref="AJ47:AJ52"/>
    <mergeCell ref="AS5:AS10"/>
    <mergeCell ref="AU5:AU10"/>
    <mergeCell ref="AP5:AP6"/>
    <mergeCell ref="AZ5:AZ6"/>
    <mergeCell ref="AX27:AX28"/>
    <mergeCell ref="AT5:AT6"/>
    <mergeCell ref="AO13:AO14"/>
    <mergeCell ref="AC51:AC52"/>
    <mergeCell ref="AV35:AV36"/>
    <mergeCell ref="AX35:AX36"/>
    <mergeCell ref="AM51:AM52"/>
    <mergeCell ref="U49:U50"/>
    <mergeCell ref="AR35:AR40"/>
    <mergeCell ref="AP31:AP32"/>
    <mergeCell ref="AZ31:AZ32"/>
    <mergeCell ref="AB47:AB52"/>
    <mergeCell ref="AO35:AO36"/>
    <mergeCell ref="AQ35:AQ40"/>
    <mergeCell ref="AK44:AL44"/>
    <mergeCell ref="AO25:AO26"/>
  </mergeCells>
  <conditionalFormatting sqref="AP5">
    <cfRule type="cellIs" dxfId="4135" priority="771" stopIfTrue="1" operator="greaterThan">
      <formula>0.03</formula>
    </cfRule>
    <cfRule type="cellIs" dxfId="4134" priority="772" stopIfTrue="1" operator="lessThan">
      <formula>-0.03</formula>
    </cfRule>
  </conditionalFormatting>
  <conditionalFormatting sqref="AQ5">
    <cfRule type="cellIs" dxfId="4133" priority="843" stopIfTrue="1" operator="greaterThan">
      <formula>0.03</formula>
    </cfRule>
    <cfRule type="cellIs" dxfId="4132" priority="844" stopIfTrue="1" operator="lessThan">
      <formula>-0.03</formula>
    </cfRule>
  </conditionalFormatting>
  <conditionalFormatting sqref="CH5">
    <cfRule type="cellIs" dxfId="4131" priority="867" stopIfTrue="1" operator="greaterThan">
      <formula>0.03</formula>
    </cfRule>
    <cfRule type="cellIs" dxfId="4130" priority="868" stopIfTrue="1" operator="lessThan">
      <formula>-0.03</formula>
    </cfRule>
  </conditionalFormatting>
  <conditionalFormatting sqref="AQ5:AQ10">
    <cfRule type="cellIs" dxfId="4129" priority="1327" stopIfTrue="1" operator="greaterThan">
      <formula>0</formula>
    </cfRule>
    <cfRule type="cellIs" dxfId="4128" priority="1328" stopIfTrue="1" operator="lessThan">
      <formula>0</formula>
    </cfRule>
  </conditionalFormatting>
  <conditionalFormatting sqref="AR5:AS5">
    <cfRule type="cellIs" dxfId="4127" priority="835" stopIfTrue="1" operator="greaterThan">
      <formula>0.03</formula>
    </cfRule>
    <cfRule type="cellIs" dxfId="4126" priority="836" stopIfTrue="1" operator="lessThan">
      <formula>-0.03</formula>
    </cfRule>
  </conditionalFormatting>
  <conditionalFormatting sqref="AR5:AS10">
    <cfRule type="cellIs" dxfId="4125" priority="837" stopIfTrue="1" operator="greaterThan">
      <formula>0</formula>
    </cfRule>
    <cfRule type="cellIs" dxfId="4124" priority="838" stopIfTrue="1" operator="lessThan">
      <formula>0</formula>
    </cfRule>
  </conditionalFormatting>
  <conditionalFormatting sqref="AU5">
    <cfRule type="cellIs" dxfId="4123" priority="831" stopIfTrue="1" operator="greaterThan">
      <formula>0.03</formula>
    </cfRule>
    <cfRule type="cellIs" dxfId="4122" priority="832" stopIfTrue="1" operator="lessThan">
      <formula>-0.03</formula>
    </cfRule>
  </conditionalFormatting>
  <conditionalFormatting sqref="AU5:AU10">
    <cfRule type="cellIs" dxfId="4121" priority="833" stopIfTrue="1" operator="greaterThan">
      <formula>0</formula>
    </cfRule>
    <cfRule type="cellIs" dxfId="4120" priority="834" stopIfTrue="1" operator="lessThan">
      <formula>0</formula>
    </cfRule>
  </conditionalFormatting>
  <conditionalFormatting sqref="AW5">
    <cfRule type="cellIs" dxfId="4119" priority="827" stopIfTrue="1" operator="greaterThan">
      <formula>0.03</formula>
    </cfRule>
    <cfRule type="cellIs" dxfId="4118" priority="828" stopIfTrue="1" operator="lessThan">
      <formula>-0.03</formula>
    </cfRule>
  </conditionalFormatting>
  <conditionalFormatting sqref="AW5:AW10">
    <cfRule type="cellIs" dxfId="4117" priority="829" stopIfTrue="1" operator="greaterThan">
      <formula>0</formula>
    </cfRule>
    <cfRule type="cellIs" dxfId="4116" priority="830" stopIfTrue="1" operator="lessThan">
      <formula>0</formula>
    </cfRule>
  </conditionalFormatting>
  <conditionalFormatting sqref="AY5">
    <cfRule type="cellIs" dxfId="4115" priority="823" stopIfTrue="1" operator="greaterThan">
      <formula>0.03</formula>
    </cfRule>
    <cfRule type="cellIs" dxfId="4114" priority="824" stopIfTrue="1" operator="lessThan">
      <formula>-0.03</formula>
    </cfRule>
  </conditionalFormatting>
  <conditionalFormatting sqref="AY5:AY10">
    <cfRule type="cellIs" dxfId="4113" priority="825" stopIfTrue="1" operator="greaterThan">
      <formula>0</formula>
    </cfRule>
    <cfRule type="cellIs" dxfId="4112" priority="826" stopIfTrue="1" operator="lessThan">
      <formula>0</formula>
    </cfRule>
  </conditionalFormatting>
  <conditionalFormatting sqref="AP5:AP6">
    <cfRule type="cellIs" dxfId="4111" priority="1333" stopIfTrue="1" operator="greaterThan">
      <formula>0</formula>
    </cfRule>
    <cfRule type="cellIs" dxfId="4110" priority="1334" operator="lessThan">
      <formula>0</formula>
    </cfRule>
  </conditionalFormatting>
  <conditionalFormatting sqref="AP7">
    <cfRule type="cellIs" dxfId="4109" priority="767" stopIfTrue="1" operator="greaterThan">
      <formula>0.03</formula>
    </cfRule>
    <cfRule type="cellIs" dxfId="4108" priority="768" stopIfTrue="1" operator="lessThan">
      <formula>-0.03</formula>
    </cfRule>
  </conditionalFormatting>
  <conditionalFormatting sqref="AP7:AP8">
    <cfRule type="cellIs" dxfId="4107" priority="769" stopIfTrue="1" operator="greaterThan">
      <formula>0</formula>
    </cfRule>
    <cfRule type="cellIs" dxfId="4106" priority="770" operator="lessThan">
      <formula>0</formula>
    </cfRule>
  </conditionalFormatting>
  <conditionalFormatting sqref="AP9">
    <cfRule type="cellIs" dxfId="4105" priority="763" stopIfTrue="1" operator="greaterThan">
      <formula>0.03</formula>
    </cfRule>
    <cfRule type="cellIs" dxfId="4104" priority="764" stopIfTrue="1" operator="lessThan">
      <formula>-0.03</formula>
    </cfRule>
  </conditionalFormatting>
  <conditionalFormatting sqref="AP9:AP10">
    <cfRule type="cellIs" dxfId="4103" priority="765" stopIfTrue="1" operator="greaterThan">
      <formula>0</formula>
    </cfRule>
    <cfRule type="cellIs" dxfId="4102" priority="766" operator="lessThan">
      <formula>0</formula>
    </cfRule>
  </conditionalFormatting>
  <conditionalFormatting sqref="AT5">
    <cfRule type="cellIs" dxfId="4101" priority="709" stopIfTrue="1" operator="greaterThan">
      <formula>0.03</formula>
    </cfRule>
    <cfRule type="cellIs" dxfId="4100" priority="710" stopIfTrue="1" operator="lessThan">
      <formula>-0.03</formula>
    </cfRule>
  </conditionalFormatting>
  <conditionalFormatting sqref="AT5:AT6">
    <cfRule type="cellIs" dxfId="4099" priority="711" stopIfTrue="1" operator="greaterThan">
      <formula>0</formula>
    </cfRule>
    <cfRule type="cellIs" dxfId="4098" priority="712" operator="lessThan">
      <formula>0</formula>
    </cfRule>
  </conditionalFormatting>
  <conditionalFormatting sqref="AT7">
    <cfRule type="cellIs" dxfId="4097" priority="705" stopIfTrue="1" operator="greaterThan">
      <formula>0.03</formula>
    </cfRule>
    <cfRule type="cellIs" dxfId="4096" priority="706" stopIfTrue="1" operator="lessThan">
      <formula>-0.03</formula>
    </cfRule>
  </conditionalFormatting>
  <conditionalFormatting sqref="AT7:AT8">
    <cfRule type="cellIs" dxfId="4095" priority="707" stopIfTrue="1" operator="greaterThan">
      <formula>0</formula>
    </cfRule>
    <cfRule type="cellIs" dxfId="4094" priority="708" operator="lessThan">
      <formula>0</formula>
    </cfRule>
  </conditionalFormatting>
  <conditionalFormatting sqref="AT9">
    <cfRule type="cellIs" dxfId="4093" priority="701" stopIfTrue="1" operator="greaterThan">
      <formula>0.03</formula>
    </cfRule>
    <cfRule type="cellIs" dxfId="4092" priority="702" stopIfTrue="1" operator="lessThan">
      <formula>-0.03</formula>
    </cfRule>
  </conditionalFormatting>
  <conditionalFormatting sqref="AT9:AT10">
    <cfRule type="cellIs" dxfId="4091" priority="703" stopIfTrue="1" operator="greaterThan">
      <formula>0</formula>
    </cfRule>
    <cfRule type="cellIs" dxfId="4090" priority="704" operator="lessThan">
      <formula>0</formula>
    </cfRule>
  </conditionalFormatting>
  <conditionalFormatting sqref="AV5">
    <cfRule type="cellIs" dxfId="4089" priority="697" stopIfTrue="1" operator="greaterThan">
      <formula>0.03</formula>
    </cfRule>
    <cfRule type="cellIs" dxfId="4088" priority="698" stopIfTrue="1" operator="lessThan">
      <formula>-0.03</formula>
    </cfRule>
  </conditionalFormatting>
  <conditionalFormatting sqref="AV5:AV6">
    <cfRule type="cellIs" dxfId="4087" priority="699" stopIfTrue="1" operator="greaterThan">
      <formula>0</formula>
    </cfRule>
    <cfRule type="cellIs" dxfId="4086" priority="700" operator="lessThan">
      <formula>0</formula>
    </cfRule>
  </conditionalFormatting>
  <conditionalFormatting sqref="AV7">
    <cfRule type="cellIs" dxfId="4085" priority="693" stopIfTrue="1" operator="greaterThan">
      <formula>0.03</formula>
    </cfRule>
    <cfRule type="cellIs" dxfId="4084" priority="694" stopIfTrue="1" operator="lessThan">
      <formula>-0.03</formula>
    </cfRule>
  </conditionalFormatting>
  <conditionalFormatting sqref="AV7:AV8">
    <cfRule type="cellIs" dxfId="4083" priority="695" stopIfTrue="1" operator="greaterThan">
      <formula>0</formula>
    </cfRule>
    <cfRule type="cellIs" dxfId="4082" priority="696" operator="lessThan">
      <formula>0</formula>
    </cfRule>
  </conditionalFormatting>
  <conditionalFormatting sqref="AV9">
    <cfRule type="cellIs" dxfId="4081" priority="689" stopIfTrue="1" operator="greaterThan">
      <formula>0.03</formula>
    </cfRule>
    <cfRule type="cellIs" dxfId="4080" priority="690" stopIfTrue="1" operator="lessThan">
      <formula>-0.03</formula>
    </cfRule>
  </conditionalFormatting>
  <conditionalFormatting sqref="AV9:AV10">
    <cfRule type="cellIs" dxfId="4079" priority="691" stopIfTrue="1" operator="greaterThan">
      <formula>0</formula>
    </cfRule>
    <cfRule type="cellIs" dxfId="4078" priority="692" operator="lessThan">
      <formula>0</formula>
    </cfRule>
  </conditionalFormatting>
  <conditionalFormatting sqref="AX5">
    <cfRule type="cellIs" dxfId="4077" priority="685" stopIfTrue="1" operator="greaterThan">
      <formula>0.03</formula>
    </cfRule>
    <cfRule type="cellIs" dxfId="4076" priority="686" stopIfTrue="1" operator="lessThan">
      <formula>-0.03</formula>
    </cfRule>
  </conditionalFormatting>
  <conditionalFormatting sqref="AX5:AX6">
    <cfRule type="cellIs" dxfId="4075" priority="687" stopIfTrue="1" operator="greaterThan">
      <formula>0</formula>
    </cfRule>
    <cfRule type="cellIs" dxfId="4074" priority="688" operator="lessThan">
      <formula>0</formula>
    </cfRule>
  </conditionalFormatting>
  <conditionalFormatting sqref="AX7">
    <cfRule type="cellIs" dxfId="4073" priority="681" stopIfTrue="1" operator="greaterThan">
      <formula>0.03</formula>
    </cfRule>
    <cfRule type="cellIs" dxfId="4072" priority="682" stopIfTrue="1" operator="lessThan">
      <formula>-0.03</formula>
    </cfRule>
  </conditionalFormatting>
  <conditionalFormatting sqref="AX7:AX8">
    <cfRule type="cellIs" dxfId="4071" priority="683" stopIfTrue="1" operator="greaterThan">
      <formula>0</formula>
    </cfRule>
    <cfRule type="cellIs" dxfId="4070" priority="684" operator="lessThan">
      <formula>0</formula>
    </cfRule>
  </conditionalFormatting>
  <conditionalFormatting sqref="AX9">
    <cfRule type="cellIs" dxfId="4069" priority="677" stopIfTrue="1" operator="greaterThan">
      <formula>0.03</formula>
    </cfRule>
    <cfRule type="cellIs" dxfId="4068" priority="678" stopIfTrue="1" operator="lessThan">
      <formula>-0.03</formula>
    </cfRule>
  </conditionalFormatting>
  <conditionalFormatting sqref="AX9:AX10">
    <cfRule type="cellIs" dxfId="4067" priority="679" stopIfTrue="1" operator="greaterThan">
      <formula>0</formula>
    </cfRule>
    <cfRule type="cellIs" dxfId="4066" priority="680" operator="lessThan">
      <formula>0</formula>
    </cfRule>
  </conditionalFormatting>
  <conditionalFormatting sqref="AP11">
    <cfRule type="cellIs" dxfId="4065" priority="589" stopIfTrue="1" operator="greaterThan">
      <formula>0.03</formula>
    </cfRule>
    <cfRule type="cellIs" dxfId="4064" priority="590" stopIfTrue="1" operator="lessThan">
      <formula>-0.03</formula>
    </cfRule>
  </conditionalFormatting>
  <conditionalFormatting sqref="AQ11">
    <cfRule type="cellIs" dxfId="4063" priority="607" stopIfTrue="1" operator="greaterThan">
      <formula>0.03</formula>
    </cfRule>
    <cfRule type="cellIs" dxfId="4062" priority="608" stopIfTrue="1" operator="lessThan">
      <formula>-0.03</formula>
    </cfRule>
  </conditionalFormatting>
  <conditionalFormatting sqref="AQ11:AQ16">
    <cfRule type="cellIs" dxfId="4061" priority="609" stopIfTrue="1" operator="greaterThan">
      <formula>0</formula>
    </cfRule>
    <cfRule type="cellIs" dxfId="4060" priority="610" stopIfTrue="1" operator="lessThan">
      <formula>0</formula>
    </cfRule>
  </conditionalFormatting>
  <conditionalFormatting sqref="AR11:AS11">
    <cfRule type="cellIs" dxfId="4059" priority="603" stopIfTrue="1" operator="greaterThan">
      <formula>0.03</formula>
    </cfRule>
    <cfRule type="cellIs" dxfId="4058" priority="604" stopIfTrue="1" operator="lessThan">
      <formula>-0.03</formula>
    </cfRule>
  </conditionalFormatting>
  <conditionalFormatting sqref="AR11:AS16">
    <cfRule type="cellIs" dxfId="4057" priority="605" stopIfTrue="1" operator="greaterThan">
      <formula>0</formula>
    </cfRule>
    <cfRule type="cellIs" dxfId="4056" priority="606" stopIfTrue="1" operator="lessThan">
      <formula>0</formula>
    </cfRule>
  </conditionalFormatting>
  <conditionalFormatting sqref="AU11">
    <cfRule type="cellIs" dxfId="4055" priority="599" stopIfTrue="1" operator="greaterThan">
      <formula>0.03</formula>
    </cfRule>
    <cfRule type="cellIs" dxfId="4054" priority="600" stopIfTrue="1" operator="lessThan">
      <formula>-0.03</formula>
    </cfRule>
  </conditionalFormatting>
  <conditionalFormatting sqref="AU11:AU16">
    <cfRule type="cellIs" dxfId="4053" priority="601" stopIfTrue="1" operator="greaterThan">
      <formula>0</formula>
    </cfRule>
    <cfRule type="cellIs" dxfId="4052" priority="602" stopIfTrue="1" operator="lessThan">
      <formula>0</formula>
    </cfRule>
  </conditionalFormatting>
  <conditionalFormatting sqref="AW11">
    <cfRule type="cellIs" dxfId="4051" priority="595" stopIfTrue="1" operator="greaterThan">
      <formula>0.03</formula>
    </cfRule>
    <cfRule type="cellIs" dxfId="4050" priority="596" stopIfTrue="1" operator="lessThan">
      <formula>-0.03</formula>
    </cfRule>
  </conditionalFormatting>
  <conditionalFormatting sqref="AW11:AW16">
    <cfRule type="cellIs" dxfId="4049" priority="597" stopIfTrue="1" operator="greaterThan">
      <formula>0</formula>
    </cfRule>
    <cfRule type="cellIs" dxfId="4048" priority="598" stopIfTrue="1" operator="lessThan">
      <formula>0</formula>
    </cfRule>
  </conditionalFormatting>
  <conditionalFormatting sqref="AY11">
    <cfRule type="cellIs" dxfId="4047" priority="591" stopIfTrue="1" operator="greaterThan">
      <formula>0.03</formula>
    </cfRule>
    <cfRule type="cellIs" dxfId="4046" priority="592" stopIfTrue="1" operator="lessThan">
      <formula>-0.03</formula>
    </cfRule>
  </conditionalFormatting>
  <conditionalFormatting sqref="AY11:AY16">
    <cfRule type="cellIs" dxfId="4045" priority="593" stopIfTrue="1" operator="greaterThan">
      <formula>0</formula>
    </cfRule>
    <cfRule type="cellIs" dxfId="4044" priority="594" stopIfTrue="1" operator="lessThan">
      <formula>0</formula>
    </cfRule>
  </conditionalFormatting>
  <conditionalFormatting sqref="AP11:AP12">
    <cfRule type="cellIs" dxfId="4043" priority="611" stopIfTrue="1" operator="greaterThan">
      <formula>0</formula>
    </cfRule>
    <cfRule type="cellIs" dxfId="4042" priority="612" operator="lessThan">
      <formula>0</formula>
    </cfRule>
  </conditionalFormatting>
  <conditionalFormatting sqref="AP13">
    <cfRule type="cellIs" dxfId="4041" priority="585" stopIfTrue="1" operator="greaterThan">
      <formula>0.03</formula>
    </cfRule>
    <cfRule type="cellIs" dxfId="4040" priority="586" stopIfTrue="1" operator="lessThan">
      <formula>-0.03</formula>
    </cfRule>
  </conditionalFormatting>
  <conditionalFormatting sqref="AP13:AP14">
    <cfRule type="cellIs" dxfId="4039" priority="587" stopIfTrue="1" operator="greaterThan">
      <formula>0</formula>
    </cfRule>
    <cfRule type="cellIs" dxfId="4038" priority="588" operator="lessThan">
      <formula>0</formula>
    </cfRule>
  </conditionalFormatting>
  <conditionalFormatting sqref="AP15">
    <cfRule type="cellIs" dxfId="4037" priority="581" stopIfTrue="1" operator="greaterThan">
      <formula>0.03</formula>
    </cfRule>
    <cfRule type="cellIs" dxfId="4036" priority="582" stopIfTrue="1" operator="lessThan">
      <formula>-0.03</formula>
    </cfRule>
  </conditionalFormatting>
  <conditionalFormatting sqref="AP15:AP16">
    <cfRule type="cellIs" dxfId="4035" priority="583" stopIfTrue="1" operator="greaterThan">
      <formula>0</formula>
    </cfRule>
    <cfRule type="cellIs" dxfId="4034" priority="584" operator="lessThan">
      <formula>0</formula>
    </cfRule>
  </conditionalFormatting>
  <conditionalFormatting sqref="AT11">
    <cfRule type="cellIs" dxfId="4033" priority="577" stopIfTrue="1" operator="greaterThan">
      <formula>0.03</formula>
    </cfRule>
    <cfRule type="cellIs" dxfId="4032" priority="578" stopIfTrue="1" operator="lessThan">
      <formula>-0.03</formula>
    </cfRule>
  </conditionalFormatting>
  <conditionalFormatting sqref="AT11:AT12">
    <cfRule type="cellIs" dxfId="4031" priority="579" stopIfTrue="1" operator="greaterThan">
      <formula>0</formula>
    </cfRule>
    <cfRule type="cellIs" dxfId="4030" priority="580" operator="lessThan">
      <formula>0</formula>
    </cfRule>
  </conditionalFormatting>
  <conditionalFormatting sqref="AT13">
    <cfRule type="cellIs" dxfId="4029" priority="573" stopIfTrue="1" operator="greaterThan">
      <formula>0.03</formula>
    </cfRule>
    <cfRule type="cellIs" dxfId="4028" priority="574" stopIfTrue="1" operator="lessThan">
      <formula>-0.03</formula>
    </cfRule>
  </conditionalFormatting>
  <conditionalFormatting sqref="AT13:AT14">
    <cfRule type="cellIs" dxfId="4027" priority="575" stopIfTrue="1" operator="greaterThan">
      <formula>0</formula>
    </cfRule>
    <cfRule type="cellIs" dxfId="4026" priority="576" operator="lessThan">
      <formula>0</formula>
    </cfRule>
  </conditionalFormatting>
  <conditionalFormatting sqref="AT15">
    <cfRule type="cellIs" dxfId="4025" priority="569" stopIfTrue="1" operator="greaterThan">
      <formula>0.03</formula>
    </cfRule>
    <cfRule type="cellIs" dxfId="4024" priority="570" stopIfTrue="1" operator="lessThan">
      <formula>-0.03</formula>
    </cfRule>
  </conditionalFormatting>
  <conditionalFormatting sqref="AT15:AT16">
    <cfRule type="cellIs" dxfId="4023" priority="571" stopIfTrue="1" operator="greaterThan">
      <formula>0</formula>
    </cfRule>
    <cfRule type="cellIs" dxfId="4022" priority="572" operator="lessThan">
      <formula>0</formula>
    </cfRule>
  </conditionalFormatting>
  <conditionalFormatting sqref="AV11">
    <cfRule type="cellIs" dxfId="4021" priority="565" stopIfTrue="1" operator="greaterThan">
      <formula>0.03</formula>
    </cfRule>
    <cfRule type="cellIs" dxfId="4020" priority="566" stopIfTrue="1" operator="lessThan">
      <formula>-0.03</formula>
    </cfRule>
  </conditionalFormatting>
  <conditionalFormatting sqref="AV11:AV12">
    <cfRule type="cellIs" dxfId="4019" priority="567" stopIfTrue="1" operator="greaterThan">
      <formula>0</formula>
    </cfRule>
    <cfRule type="cellIs" dxfId="4018" priority="568" operator="lessThan">
      <formula>0</formula>
    </cfRule>
  </conditionalFormatting>
  <conditionalFormatting sqref="AV13">
    <cfRule type="cellIs" dxfId="4017" priority="561" stopIfTrue="1" operator="greaterThan">
      <formula>0.03</formula>
    </cfRule>
    <cfRule type="cellIs" dxfId="4016" priority="562" stopIfTrue="1" operator="lessThan">
      <formula>-0.03</formula>
    </cfRule>
  </conditionalFormatting>
  <conditionalFormatting sqref="AV13:AV14">
    <cfRule type="cellIs" dxfId="4015" priority="563" stopIfTrue="1" operator="greaterThan">
      <formula>0</formula>
    </cfRule>
    <cfRule type="cellIs" dxfId="4014" priority="564" operator="lessThan">
      <formula>0</formula>
    </cfRule>
  </conditionalFormatting>
  <conditionalFormatting sqref="AV15">
    <cfRule type="cellIs" dxfId="4013" priority="557" stopIfTrue="1" operator="greaterThan">
      <formula>0.03</formula>
    </cfRule>
    <cfRule type="cellIs" dxfId="4012" priority="558" stopIfTrue="1" operator="lessThan">
      <formula>-0.03</formula>
    </cfRule>
  </conditionalFormatting>
  <conditionalFormatting sqref="AV15:AV16">
    <cfRule type="cellIs" dxfId="4011" priority="559" stopIfTrue="1" operator="greaterThan">
      <formula>0</formula>
    </cfRule>
    <cfRule type="cellIs" dxfId="4010" priority="560" operator="lessThan">
      <formula>0</formula>
    </cfRule>
  </conditionalFormatting>
  <conditionalFormatting sqref="AP17 AP23 AP29 AP35">
    <cfRule type="cellIs" dxfId="4009" priority="521" stopIfTrue="1" operator="greaterThan">
      <formula>0.03</formula>
    </cfRule>
    <cfRule type="cellIs" dxfId="4008" priority="522" stopIfTrue="1" operator="lessThan">
      <formula>-0.03</formula>
    </cfRule>
  </conditionalFormatting>
  <conditionalFormatting sqref="AQ17 AQ23 AQ29 AQ35">
    <cfRule type="cellIs" dxfId="4007" priority="539" stopIfTrue="1" operator="greaterThan">
      <formula>0.03</formula>
    </cfRule>
    <cfRule type="cellIs" dxfId="4006" priority="540" stopIfTrue="1" operator="lessThan">
      <formula>-0.03</formula>
    </cfRule>
  </conditionalFormatting>
  <conditionalFormatting sqref="AQ17:AQ40">
    <cfRule type="cellIs" dxfId="4005" priority="541" stopIfTrue="1" operator="greaterThan">
      <formula>0</formula>
    </cfRule>
    <cfRule type="cellIs" dxfId="4004" priority="542" stopIfTrue="1" operator="lessThan">
      <formula>0</formula>
    </cfRule>
  </conditionalFormatting>
  <conditionalFormatting sqref="AR17:AS17 AR23:AS23 AR29:AS29 AR35:AS35">
    <cfRule type="cellIs" dxfId="4003" priority="535" stopIfTrue="1" operator="greaterThan">
      <formula>0.03</formula>
    </cfRule>
    <cfRule type="cellIs" dxfId="4002" priority="536" stopIfTrue="1" operator="lessThan">
      <formula>-0.03</formula>
    </cfRule>
  </conditionalFormatting>
  <conditionalFormatting sqref="AR17:AS40">
    <cfRule type="cellIs" dxfId="4001" priority="537" stopIfTrue="1" operator="greaterThan">
      <formula>0</formula>
    </cfRule>
    <cfRule type="cellIs" dxfId="4000" priority="538" stopIfTrue="1" operator="lessThan">
      <formula>0</formula>
    </cfRule>
  </conditionalFormatting>
  <conditionalFormatting sqref="AU17 AU23 AU29 AU35">
    <cfRule type="cellIs" dxfId="3999" priority="531" stopIfTrue="1" operator="greaterThan">
      <formula>0.03</formula>
    </cfRule>
    <cfRule type="cellIs" dxfId="3998" priority="532" stopIfTrue="1" operator="lessThan">
      <formula>-0.03</formula>
    </cfRule>
  </conditionalFormatting>
  <conditionalFormatting sqref="AU17:AU40">
    <cfRule type="cellIs" dxfId="3997" priority="533" stopIfTrue="1" operator="greaterThan">
      <formula>0</formula>
    </cfRule>
    <cfRule type="cellIs" dxfId="3996" priority="534" stopIfTrue="1" operator="lessThan">
      <formula>0</formula>
    </cfRule>
  </conditionalFormatting>
  <conditionalFormatting sqref="AW17 AW23 AW29 AW35">
    <cfRule type="cellIs" dxfId="3995" priority="527" stopIfTrue="1" operator="greaterThan">
      <formula>0.03</formula>
    </cfRule>
    <cfRule type="cellIs" dxfId="3994" priority="528" stopIfTrue="1" operator="lessThan">
      <formula>-0.03</formula>
    </cfRule>
  </conditionalFormatting>
  <conditionalFormatting sqref="AW17:AW40">
    <cfRule type="cellIs" dxfId="3993" priority="529" stopIfTrue="1" operator="greaterThan">
      <formula>0</formula>
    </cfRule>
    <cfRule type="cellIs" dxfId="3992" priority="530" stopIfTrue="1" operator="lessThan">
      <formula>0</formula>
    </cfRule>
  </conditionalFormatting>
  <conditionalFormatting sqref="AP17:AP18 AP23:AP24 AP29:AP30 AP35:AP36">
    <cfRule type="cellIs" dxfId="3991" priority="543" stopIfTrue="1" operator="greaterThan">
      <formula>0</formula>
    </cfRule>
    <cfRule type="cellIs" dxfId="3990" priority="544" operator="lessThan">
      <formula>0</formula>
    </cfRule>
  </conditionalFormatting>
  <conditionalFormatting sqref="AP19 AP25 AP31 AP37">
    <cfRule type="cellIs" dxfId="3989" priority="517" stopIfTrue="1" operator="greaterThan">
      <formula>0.03</formula>
    </cfRule>
    <cfRule type="cellIs" dxfId="3988" priority="518" stopIfTrue="1" operator="lessThan">
      <formula>-0.03</formula>
    </cfRule>
  </conditionalFormatting>
  <conditionalFormatting sqref="AP19:AP20 AP25:AP26 AP31:AP32 AP37:AP38">
    <cfRule type="cellIs" dxfId="3987" priority="519" stopIfTrue="1" operator="greaterThan">
      <formula>0</formula>
    </cfRule>
    <cfRule type="cellIs" dxfId="3986" priority="520" operator="lessThan">
      <formula>0</formula>
    </cfRule>
  </conditionalFormatting>
  <conditionalFormatting sqref="AP21 AP27 AP33 AP39">
    <cfRule type="cellIs" dxfId="3985" priority="513" stopIfTrue="1" operator="greaterThan">
      <formula>0.03</formula>
    </cfRule>
    <cfRule type="cellIs" dxfId="3984" priority="514" stopIfTrue="1" operator="lessThan">
      <formula>-0.03</formula>
    </cfRule>
  </conditionalFormatting>
  <conditionalFormatting sqref="AP21:AP22 AP27:AP28 AP33:AP34 AP39:AP40">
    <cfRule type="cellIs" dxfId="3983" priority="515" stopIfTrue="1" operator="greaterThan">
      <formula>0</formula>
    </cfRule>
    <cfRule type="cellIs" dxfId="3982" priority="516" operator="lessThan">
      <formula>0</formula>
    </cfRule>
  </conditionalFormatting>
  <conditionalFormatting sqref="AT17 AT23 AT29 AT35">
    <cfRule type="cellIs" dxfId="3981" priority="509" stopIfTrue="1" operator="greaterThan">
      <formula>0.03</formula>
    </cfRule>
    <cfRule type="cellIs" dxfId="3980" priority="510" stopIfTrue="1" operator="lessThan">
      <formula>-0.03</formula>
    </cfRule>
  </conditionalFormatting>
  <conditionalFormatting sqref="AT17:AT18 AT23:AT24 AT29:AT30 AT35:AT36">
    <cfRule type="cellIs" dxfId="3979" priority="511" stopIfTrue="1" operator="greaterThan">
      <formula>0</formula>
    </cfRule>
    <cfRule type="cellIs" dxfId="3978" priority="512" operator="lessThan">
      <formula>0</formula>
    </cfRule>
  </conditionalFormatting>
  <conditionalFormatting sqref="AT19 AT25 AT31 AT37">
    <cfRule type="cellIs" dxfId="3977" priority="505" stopIfTrue="1" operator="greaterThan">
      <formula>0.03</formula>
    </cfRule>
    <cfRule type="cellIs" dxfId="3976" priority="506" stopIfTrue="1" operator="lessThan">
      <formula>-0.03</formula>
    </cfRule>
  </conditionalFormatting>
  <conditionalFormatting sqref="AT19:AT20 AT25:AT26 AT31:AT32 AT37:AT38">
    <cfRule type="cellIs" dxfId="3975" priority="507" stopIfTrue="1" operator="greaterThan">
      <formula>0</formula>
    </cfRule>
    <cfRule type="cellIs" dxfId="3974" priority="508" operator="lessThan">
      <formula>0</formula>
    </cfRule>
  </conditionalFormatting>
  <conditionalFormatting sqref="AT21 AT27 AT33 AT39">
    <cfRule type="cellIs" dxfId="3973" priority="501" stopIfTrue="1" operator="greaterThan">
      <formula>0.03</formula>
    </cfRule>
    <cfRule type="cellIs" dxfId="3972" priority="502" stopIfTrue="1" operator="lessThan">
      <formula>-0.03</formula>
    </cfRule>
  </conditionalFormatting>
  <conditionalFormatting sqref="AT21:AT22 AT27:AT28 AT33:AT34 AT39:AT40">
    <cfRule type="cellIs" dxfId="3971" priority="503" stopIfTrue="1" operator="greaterThan">
      <formula>0</formula>
    </cfRule>
    <cfRule type="cellIs" dxfId="3970" priority="504" operator="lessThan">
      <formula>0</formula>
    </cfRule>
  </conditionalFormatting>
  <conditionalFormatting sqref="AV17 AV23 AV29 AV35">
    <cfRule type="cellIs" dxfId="3969" priority="497" stopIfTrue="1" operator="greaterThan">
      <formula>0.03</formula>
    </cfRule>
    <cfRule type="cellIs" dxfId="3968" priority="498" stopIfTrue="1" operator="lessThan">
      <formula>-0.03</formula>
    </cfRule>
  </conditionalFormatting>
  <conditionalFormatting sqref="AV17:AV18 AV23:AV24 AV29:AV30 AV35:AV36">
    <cfRule type="cellIs" dxfId="3967" priority="499" stopIfTrue="1" operator="greaterThan">
      <formula>0</formula>
    </cfRule>
    <cfRule type="cellIs" dxfId="3966" priority="500" operator="lessThan">
      <formula>0</formula>
    </cfRule>
  </conditionalFormatting>
  <conditionalFormatting sqref="AV19 AV25 AV31 AV37">
    <cfRule type="cellIs" dxfId="3965" priority="493" stopIfTrue="1" operator="greaterThan">
      <formula>0.03</formula>
    </cfRule>
    <cfRule type="cellIs" dxfId="3964" priority="494" stopIfTrue="1" operator="lessThan">
      <formula>-0.03</formula>
    </cfRule>
  </conditionalFormatting>
  <conditionalFormatting sqref="AV19:AV20 AV25:AV26 AV31:AV32 AV37:AV38">
    <cfRule type="cellIs" dxfId="3963" priority="495" stopIfTrue="1" operator="greaterThan">
      <formula>0</formula>
    </cfRule>
    <cfRule type="cellIs" dxfId="3962" priority="496" operator="lessThan">
      <formula>0</formula>
    </cfRule>
  </conditionalFormatting>
  <conditionalFormatting sqref="AV21 AV27 AV33 AV39">
    <cfRule type="cellIs" dxfId="3961" priority="489" stopIfTrue="1" operator="greaterThan">
      <formula>0.03</formula>
    </cfRule>
    <cfRule type="cellIs" dxfId="3960" priority="490" stopIfTrue="1" operator="lessThan">
      <formula>-0.03</formula>
    </cfRule>
  </conditionalFormatting>
  <conditionalFormatting sqref="AV21:AV22 AV27:AV28 AV33:AV34 AV39:AV40">
    <cfRule type="cellIs" dxfId="3959" priority="491" stopIfTrue="1" operator="greaterThan">
      <formula>0</formula>
    </cfRule>
    <cfRule type="cellIs" dxfId="3958" priority="492" operator="lessThan">
      <formula>0</formula>
    </cfRule>
  </conditionalFormatting>
  <conditionalFormatting sqref="B47">
    <cfRule type="cellIs" dxfId="3957" priority="469" stopIfTrue="1" operator="greaterThan">
      <formula>0.03</formula>
    </cfRule>
    <cfRule type="cellIs" dxfId="3956" priority="470" stopIfTrue="1" operator="lessThan">
      <formula>-0.03</formula>
    </cfRule>
  </conditionalFormatting>
  <conditionalFormatting sqref="C47">
    <cfRule type="cellIs" dxfId="3955" priority="471" stopIfTrue="1" operator="greaterThan">
      <formula>0.03</formula>
    </cfRule>
    <cfRule type="cellIs" dxfId="3954" priority="472" stopIfTrue="1" operator="lessThan">
      <formula>-0.03</formula>
    </cfRule>
  </conditionalFormatting>
  <conditionalFormatting sqref="C47:C52">
    <cfRule type="cellIs" dxfId="3953" priority="473" stopIfTrue="1" operator="greaterThan">
      <formula>0</formula>
    </cfRule>
    <cfRule type="cellIs" dxfId="3952" priority="474" stopIfTrue="1" operator="lessThan">
      <formula>0</formula>
    </cfRule>
  </conditionalFormatting>
  <conditionalFormatting sqref="B47:B48">
    <cfRule type="cellIs" dxfId="3951" priority="475" stopIfTrue="1" operator="greaterThan">
      <formula>0</formula>
    </cfRule>
    <cfRule type="cellIs" dxfId="3950" priority="476" operator="lessThan">
      <formula>0</formula>
    </cfRule>
  </conditionalFormatting>
  <conditionalFormatting sqref="B49">
    <cfRule type="cellIs" dxfId="3949" priority="465" stopIfTrue="1" operator="greaterThan">
      <formula>0.03</formula>
    </cfRule>
    <cfRule type="cellIs" dxfId="3948" priority="466" stopIfTrue="1" operator="lessThan">
      <formula>-0.03</formula>
    </cfRule>
  </conditionalFormatting>
  <conditionalFormatting sqref="B49:B50">
    <cfRule type="cellIs" dxfId="3947" priority="467" stopIfTrue="1" operator="greaterThan">
      <formula>0</formula>
    </cfRule>
    <cfRule type="cellIs" dxfId="3946" priority="468" operator="lessThan">
      <formula>0</formula>
    </cfRule>
  </conditionalFormatting>
  <conditionalFormatting sqref="B51">
    <cfRule type="cellIs" dxfId="3945" priority="461" stopIfTrue="1" operator="greaterThan">
      <formula>0.03</formula>
    </cfRule>
    <cfRule type="cellIs" dxfId="3944" priority="462" stopIfTrue="1" operator="lessThan">
      <formula>-0.03</formula>
    </cfRule>
  </conditionalFormatting>
  <conditionalFormatting sqref="B51:B52">
    <cfRule type="cellIs" dxfId="3943" priority="463" stopIfTrue="1" operator="greaterThan">
      <formula>0</formula>
    </cfRule>
    <cfRule type="cellIs" dxfId="3942" priority="464" operator="lessThan">
      <formula>0</formula>
    </cfRule>
  </conditionalFormatting>
  <conditionalFormatting sqref="D47:P47">
    <cfRule type="cellIs" dxfId="3941" priority="457" stopIfTrue="1" operator="greaterThan">
      <formula>0.03</formula>
    </cfRule>
    <cfRule type="cellIs" dxfId="3940" priority="458" stopIfTrue="1" operator="lessThan">
      <formula>-0.03</formula>
    </cfRule>
  </conditionalFormatting>
  <conditionalFormatting sqref="D47:P52">
    <cfRule type="cellIs" dxfId="3939" priority="459" stopIfTrue="1" operator="greaterThan">
      <formula>0</formula>
    </cfRule>
    <cfRule type="cellIs" dxfId="3938" priority="460" stopIfTrue="1" operator="lessThan">
      <formula>0</formula>
    </cfRule>
  </conditionalFormatting>
  <conditionalFormatting sqref="Q47">
    <cfRule type="cellIs" dxfId="3937" priority="449" stopIfTrue="1" operator="greaterThan">
      <formula>0.03</formula>
    </cfRule>
    <cfRule type="cellIs" dxfId="3936" priority="450" stopIfTrue="1" operator="lessThan">
      <formula>-0.03</formula>
    </cfRule>
  </conditionalFormatting>
  <conditionalFormatting sqref="R47">
    <cfRule type="cellIs" dxfId="3935" priority="451" stopIfTrue="1" operator="greaterThan">
      <formula>0.03</formula>
    </cfRule>
    <cfRule type="cellIs" dxfId="3934" priority="452" stopIfTrue="1" operator="lessThan">
      <formula>-0.03</formula>
    </cfRule>
  </conditionalFormatting>
  <conditionalFormatting sqref="R47:R52">
    <cfRule type="cellIs" dxfId="3933" priority="453" stopIfTrue="1" operator="greaterThan">
      <formula>0</formula>
    </cfRule>
    <cfRule type="cellIs" dxfId="3932" priority="454" stopIfTrue="1" operator="lessThan">
      <formula>0</formula>
    </cfRule>
  </conditionalFormatting>
  <conditionalFormatting sqref="Q47:Q48">
    <cfRule type="cellIs" dxfId="3931" priority="455" stopIfTrue="1" operator="greaterThan">
      <formula>0</formula>
    </cfRule>
    <cfRule type="cellIs" dxfId="3930" priority="456" operator="lessThan">
      <formula>0</formula>
    </cfRule>
  </conditionalFormatting>
  <conditionalFormatting sqref="Q49">
    <cfRule type="cellIs" dxfId="3929" priority="445" stopIfTrue="1" operator="greaterThan">
      <formula>0.03</formula>
    </cfRule>
    <cfRule type="cellIs" dxfId="3928" priority="446" stopIfTrue="1" operator="lessThan">
      <formula>-0.03</formula>
    </cfRule>
  </conditionalFormatting>
  <conditionalFormatting sqref="Q49:Q50">
    <cfRule type="cellIs" dxfId="3927" priority="447" stopIfTrue="1" operator="greaterThan">
      <formula>0</formula>
    </cfRule>
    <cfRule type="cellIs" dxfId="3926" priority="448" operator="lessThan">
      <formula>0</formula>
    </cfRule>
  </conditionalFormatting>
  <conditionalFormatting sqref="Q51">
    <cfRule type="cellIs" dxfId="3925" priority="441" stopIfTrue="1" operator="greaterThan">
      <formula>0.03</formula>
    </cfRule>
    <cfRule type="cellIs" dxfId="3924" priority="442" stopIfTrue="1" operator="lessThan">
      <formula>-0.03</formula>
    </cfRule>
  </conditionalFormatting>
  <conditionalFormatting sqref="Q51:Q52">
    <cfRule type="cellIs" dxfId="3923" priority="443" stopIfTrue="1" operator="greaterThan">
      <formula>0</formula>
    </cfRule>
    <cfRule type="cellIs" dxfId="3922" priority="444" operator="lessThan">
      <formula>0</formula>
    </cfRule>
  </conditionalFormatting>
  <conditionalFormatting sqref="S47">
    <cfRule type="cellIs" dxfId="3921" priority="433" stopIfTrue="1" operator="greaterThan">
      <formula>0.03</formula>
    </cfRule>
    <cfRule type="cellIs" dxfId="3920" priority="434" stopIfTrue="1" operator="lessThan">
      <formula>-0.03</formula>
    </cfRule>
  </conditionalFormatting>
  <conditionalFormatting sqref="T47">
    <cfRule type="cellIs" dxfId="3919" priority="435" stopIfTrue="1" operator="greaterThan">
      <formula>0.03</formula>
    </cfRule>
    <cfRule type="cellIs" dxfId="3918" priority="436" stopIfTrue="1" operator="lessThan">
      <formula>-0.03</formula>
    </cfRule>
  </conditionalFormatting>
  <conditionalFormatting sqref="T47:T52">
    <cfRule type="cellIs" dxfId="3917" priority="437" stopIfTrue="1" operator="greaterThan">
      <formula>0</formula>
    </cfRule>
    <cfRule type="cellIs" dxfId="3916" priority="438" stopIfTrue="1" operator="lessThan">
      <formula>0</formula>
    </cfRule>
  </conditionalFormatting>
  <conditionalFormatting sqref="S47:S48">
    <cfRule type="cellIs" dxfId="3915" priority="439" stopIfTrue="1" operator="greaterThan">
      <formula>0</formula>
    </cfRule>
    <cfRule type="cellIs" dxfId="3914" priority="440" operator="lessThan">
      <formula>0</formula>
    </cfRule>
  </conditionalFormatting>
  <conditionalFormatting sqref="S49">
    <cfRule type="cellIs" dxfId="3913" priority="429" stopIfTrue="1" operator="greaterThan">
      <formula>0.03</formula>
    </cfRule>
    <cfRule type="cellIs" dxfId="3912" priority="430" stopIfTrue="1" operator="lessThan">
      <formula>-0.03</formula>
    </cfRule>
  </conditionalFormatting>
  <conditionalFormatting sqref="S49:S50">
    <cfRule type="cellIs" dxfId="3911" priority="431" stopIfTrue="1" operator="greaterThan">
      <formula>0</formula>
    </cfRule>
    <cfRule type="cellIs" dxfId="3910" priority="432" operator="lessThan">
      <formula>0</formula>
    </cfRule>
  </conditionalFormatting>
  <conditionalFormatting sqref="S51">
    <cfRule type="cellIs" dxfId="3909" priority="425" stopIfTrue="1" operator="greaterThan">
      <formula>0.03</formula>
    </cfRule>
    <cfRule type="cellIs" dxfId="3908" priority="426" stopIfTrue="1" operator="lessThan">
      <formula>-0.03</formula>
    </cfRule>
  </conditionalFormatting>
  <conditionalFormatting sqref="S51:S52">
    <cfRule type="cellIs" dxfId="3907" priority="427" stopIfTrue="1" operator="greaterThan">
      <formula>0</formula>
    </cfRule>
    <cfRule type="cellIs" dxfId="3906" priority="428" operator="lessThan">
      <formula>0</formula>
    </cfRule>
  </conditionalFormatting>
  <conditionalFormatting sqref="U47">
    <cfRule type="cellIs" dxfId="3905" priority="417" stopIfTrue="1" operator="greaterThan">
      <formula>0.03</formula>
    </cfRule>
    <cfRule type="cellIs" dxfId="3904" priority="418" stopIfTrue="1" operator="lessThan">
      <formula>-0.03</formula>
    </cfRule>
  </conditionalFormatting>
  <conditionalFormatting sqref="V47">
    <cfRule type="cellIs" dxfId="3903" priority="419" stopIfTrue="1" operator="greaterThan">
      <formula>0.03</formula>
    </cfRule>
    <cfRule type="cellIs" dxfId="3902" priority="420" stopIfTrue="1" operator="lessThan">
      <formula>-0.03</formula>
    </cfRule>
  </conditionalFormatting>
  <conditionalFormatting sqref="V47:V52">
    <cfRule type="cellIs" dxfId="3901" priority="421" stopIfTrue="1" operator="greaterThan">
      <formula>0</formula>
    </cfRule>
    <cfRule type="cellIs" dxfId="3900" priority="422" stopIfTrue="1" operator="lessThan">
      <formula>0</formula>
    </cfRule>
  </conditionalFormatting>
  <conditionalFormatting sqref="U47:U48">
    <cfRule type="cellIs" dxfId="3899" priority="423" stopIfTrue="1" operator="greaterThan">
      <formula>0</formula>
    </cfRule>
    <cfRule type="cellIs" dxfId="3898" priority="424" operator="lessThan">
      <formula>0</formula>
    </cfRule>
  </conditionalFormatting>
  <conditionalFormatting sqref="U49">
    <cfRule type="cellIs" dxfId="3897" priority="413" stopIfTrue="1" operator="greaterThan">
      <formula>0.03</formula>
    </cfRule>
    <cfRule type="cellIs" dxfId="3896" priority="414" stopIfTrue="1" operator="lessThan">
      <formula>-0.03</formula>
    </cfRule>
  </conditionalFormatting>
  <conditionalFormatting sqref="U49:U50">
    <cfRule type="cellIs" dxfId="3895" priority="415" stopIfTrue="1" operator="greaterThan">
      <formula>0</formula>
    </cfRule>
    <cfRule type="cellIs" dxfId="3894" priority="416" operator="lessThan">
      <formula>0</formula>
    </cfRule>
  </conditionalFormatting>
  <conditionalFormatting sqref="U51">
    <cfRule type="cellIs" dxfId="3893" priority="409" stopIfTrue="1" operator="greaterThan">
      <formula>0.03</formula>
    </cfRule>
    <cfRule type="cellIs" dxfId="3892" priority="410" stopIfTrue="1" operator="lessThan">
      <formula>-0.03</formula>
    </cfRule>
  </conditionalFormatting>
  <conditionalFormatting sqref="U51:U52">
    <cfRule type="cellIs" dxfId="3891" priority="411" stopIfTrue="1" operator="greaterThan">
      <formula>0</formula>
    </cfRule>
    <cfRule type="cellIs" dxfId="3890" priority="412" operator="lessThan">
      <formula>0</formula>
    </cfRule>
  </conditionalFormatting>
  <conditionalFormatting sqref="W47">
    <cfRule type="cellIs" dxfId="3889" priority="401" stopIfTrue="1" operator="greaterThan">
      <formula>0.03</formula>
    </cfRule>
    <cfRule type="cellIs" dxfId="3888" priority="402" stopIfTrue="1" operator="lessThan">
      <formula>-0.03</formula>
    </cfRule>
  </conditionalFormatting>
  <conditionalFormatting sqref="X47">
    <cfRule type="cellIs" dxfId="3887" priority="403" stopIfTrue="1" operator="greaterThan">
      <formula>0.03</formula>
    </cfRule>
    <cfRule type="cellIs" dxfId="3886" priority="404" stopIfTrue="1" operator="lessThan">
      <formula>-0.03</formula>
    </cfRule>
  </conditionalFormatting>
  <conditionalFormatting sqref="X47:X52">
    <cfRule type="cellIs" dxfId="3885" priority="405" stopIfTrue="1" operator="greaterThan">
      <formula>0</formula>
    </cfRule>
    <cfRule type="cellIs" dxfId="3884" priority="406" stopIfTrue="1" operator="lessThan">
      <formula>0</formula>
    </cfRule>
  </conditionalFormatting>
  <conditionalFormatting sqref="W47:W48">
    <cfRule type="cellIs" dxfId="3883" priority="407" stopIfTrue="1" operator="greaterThan">
      <formula>0</formula>
    </cfRule>
    <cfRule type="cellIs" dxfId="3882" priority="408" operator="lessThan">
      <formula>0</formula>
    </cfRule>
  </conditionalFormatting>
  <conditionalFormatting sqref="W49">
    <cfRule type="cellIs" dxfId="3881" priority="397" stopIfTrue="1" operator="greaterThan">
      <formula>0.03</formula>
    </cfRule>
    <cfRule type="cellIs" dxfId="3880" priority="398" stopIfTrue="1" operator="lessThan">
      <formula>-0.03</formula>
    </cfRule>
  </conditionalFormatting>
  <conditionalFormatting sqref="W49:W50">
    <cfRule type="cellIs" dxfId="3879" priority="399" stopIfTrue="1" operator="greaterThan">
      <formula>0</formula>
    </cfRule>
    <cfRule type="cellIs" dxfId="3878" priority="400" operator="lessThan">
      <formula>0</formula>
    </cfRule>
  </conditionalFormatting>
  <conditionalFormatting sqref="W51">
    <cfRule type="cellIs" dxfId="3877" priority="393" stopIfTrue="1" operator="greaterThan">
      <formula>0.03</formula>
    </cfRule>
    <cfRule type="cellIs" dxfId="3876" priority="394" stopIfTrue="1" operator="lessThan">
      <formula>-0.03</formula>
    </cfRule>
  </conditionalFormatting>
  <conditionalFormatting sqref="W51:W52">
    <cfRule type="cellIs" dxfId="3875" priority="395" stopIfTrue="1" operator="greaterThan">
      <formula>0</formula>
    </cfRule>
    <cfRule type="cellIs" dxfId="3874" priority="396" operator="lessThan">
      <formula>0</formula>
    </cfRule>
  </conditionalFormatting>
  <conditionalFormatting sqref="Y47">
    <cfRule type="cellIs" dxfId="3873" priority="385" stopIfTrue="1" operator="greaterThan">
      <formula>0.03</formula>
    </cfRule>
    <cfRule type="cellIs" dxfId="3872" priority="386" stopIfTrue="1" operator="lessThan">
      <formula>-0.03</formula>
    </cfRule>
  </conditionalFormatting>
  <conditionalFormatting sqref="Z47">
    <cfRule type="cellIs" dxfId="3871" priority="387" stopIfTrue="1" operator="greaterThan">
      <formula>0.03</formula>
    </cfRule>
    <cfRule type="cellIs" dxfId="3870" priority="388" stopIfTrue="1" operator="lessThan">
      <formula>-0.03</formula>
    </cfRule>
  </conditionalFormatting>
  <conditionalFormatting sqref="Z47:Z52">
    <cfRule type="cellIs" dxfId="3869" priority="389" stopIfTrue="1" operator="greaterThan">
      <formula>0</formula>
    </cfRule>
    <cfRule type="cellIs" dxfId="3868" priority="390" stopIfTrue="1" operator="lessThan">
      <formula>0</formula>
    </cfRule>
  </conditionalFormatting>
  <conditionalFormatting sqref="Y47:Y48">
    <cfRule type="cellIs" dxfId="3867" priority="391" stopIfTrue="1" operator="greaterThan">
      <formula>0</formula>
    </cfRule>
    <cfRule type="cellIs" dxfId="3866" priority="392" operator="lessThan">
      <formula>0</formula>
    </cfRule>
  </conditionalFormatting>
  <conditionalFormatting sqref="Y49">
    <cfRule type="cellIs" dxfId="3865" priority="381" stopIfTrue="1" operator="greaterThan">
      <formula>0.03</formula>
    </cfRule>
    <cfRule type="cellIs" dxfId="3864" priority="382" stopIfTrue="1" operator="lessThan">
      <formula>-0.03</formula>
    </cfRule>
  </conditionalFormatting>
  <conditionalFormatting sqref="Y49:Y50">
    <cfRule type="cellIs" dxfId="3863" priority="383" stopIfTrue="1" operator="greaterThan">
      <formula>0</formula>
    </cfRule>
    <cfRule type="cellIs" dxfId="3862" priority="384" operator="lessThan">
      <formula>0</formula>
    </cfRule>
  </conditionalFormatting>
  <conditionalFormatting sqref="Y51">
    <cfRule type="cellIs" dxfId="3861" priority="377" stopIfTrue="1" operator="greaterThan">
      <formula>0.03</formula>
    </cfRule>
    <cfRule type="cellIs" dxfId="3860" priority="378" stopIfTrue="1" operator="lessThan">
      <formula>-0.03</formula>
    </cfRule>
  </conditionalFormatting>
  <conditionalFormatting sqref="Y51:Y52">
    <cfRule type="cellIs" dxfId="3859" priority="379" stopIfTrue="1" operator="greaterThan">
      <formula>0</formula>
    </cfRule>
    <cfRule type="cellIs" dxfId="3858" priority="380" operator="lessThan">
      <formula>0</formula>
    </cfRule>
  </conditionalFormatting>
  <conditionalFormatting sqref="AA47">
    <cfRule type="cellIs" dxfId="3857" priority="369" stopIfTrue="1" operator="greaterThan">
      <formula>0.03</formula>
    </cfRule>
    <cfRule type="cellIs" dxfId="3856" priority="370" stopIfTrue="1" operator="lessThan">
      <formula>-0.03</formula>
    </cfRule>
  </conditionalFormatting>
  <conditionalFormatting sqref="AB47">
    <cfRule type="cellIs" dxfId="3855" priority="371" stopIfTrue="1" operator="greaterThan">
      <formula>0.03</formula>
    </cfRule>
    <cfRule type="cellIs" dxfId="3854" priority="372" stopIfTrue="1" operator="lessThan">
      <formula>-0.03</formula>
    </cfRule>
  </conditionalFormatting>
  <conditionalFormatting sqref="AB47:AB52">
    <cfRule type="cellIs" dxfId="3853" priority="373" stopIfTrue="1" operator="greaterThan">
      <formula>0</formula>
    </cfRule>
    <cfRule type="cellIs" dxfId="3852" priority="374" stopIfTrue="1" operator="lessThan">
      <formula>0</formula>
    </cfRule>
  </conditionalFormatting>
  <conditionalFormatting sqref="AA47:AA48">
    <cfRule type="cellIs" dxfId="3851" priority="375" stopIfTrue="1" operator="greaterThan">
      <formula>0</formula>
    </cfRule>
    <cfRule type="cellIs" dxfId="3850" priority="376" operator="lessThan">
      <formula>0</formula>
    </cfRule>
  </conditionalFormatting>
  <conditionalFormatting sqref="AA49">
    <cfRule type="cellIs" dxfId="3849" priority="365" stopIfTrue="1" operator="greaterThan">
      <formula>0.03</formula>
    </cfRule>
    <cfRule type="cellIs" dxfId="3848" priority="366" stopIfTrue="1" operator="lessThan">
      <formula>-0.03</formula>
    </cfRule>
  </conditionalFormatting>
  <conditionalFormatting sqref="AA49:AA50">
    <cfRule type="cellIs" dxfId="3847" priority="367" stopIfTrue="1" operator="greaterThan">
      <formula>0</formula>
    </cfRule>
    <cfRule type="cellIs" dxfId="3846" priority="368" operator="lessThan">
      <formula>0</formula>
    </cfRule>
  </conditionalFormatting>
  <conditionalFormatting sqref="AA51">
    <cfRule type="cellIs" dxfId="3845" priority="361" stopIfTrue="1" operator="greaterThan">
      <formula>0.03</formula>
    </cfRule>
    <cfRule type="cellIs" dxfId="3844" priority="362" stopIfTrue="1" operator="lessThan">
      <formula>-0.03</formula>
    </cfRule>
  </conditionalFormatting>
  <conditionalFormatting sqref="AA51:AA52">
    <cfRule type="cellIs" dxfId="3843" priority="363" stopIfTrue="1" operator="greaterThan">
      <formula>0</formula>
    </cfRule>
    <cfRule type="cellIs" dxfId="3842" priority="364" operator="lessThan">
      <formula>0</formula>
    </cfRule>
  </conditionalFormatting>
  <conditionalFormatting sqref="AC47">
    <cfRule type="cellIs" dxfId="3841" priority="353" stopIfTrue="1" operator="greaterThan">
      <formula>0.03</formula>
    </cfRule>
    <cfRule type="cellIs" dxfId="3840" priority="354" stopIfTrue="1" operator="lessThan">
      <formula>-0.03</formula>
    </cfRule>
  </conditionalFormatting>
  <conditionalFormatting sqref="AC47:AC48">
    <cfRule type="cellIs" dxfId="3839" priority="359" stopIfTrue="1" operator="greaterThan">
      <formula>0</formula>
    </cfRule>
    <cfRule type="cellIs" dxfId="3838" priority="360" operator="lessThan">
      <formula>0</formula>
    </cfRule>
  </conditionalFormatting>
  <conditionalFormatting sqref="AC49">
    <cfRule type="cellIs" dxfId="3837" priority="349" stopIfTrue="1" operator="greaterThan">
      <formula>0.03</formula>
    </cfRule>
    <cfRule type="cellIs" dxfId="3836" priority="350" stopIfTrue="1" operator="lessThan">
      <formula>-0.03</formula>
    </cfRule>
  </conditionalFormatting>
  <conditionalFormatting sqref="AC49:AC50">
    <cfRule type="cellIs" dxfId="3835" priority="351" stopIfTrue="1" operator="greaterThan">
      <formula>0</formula>
    </cfRule>
    <cfRule type="cellIs" dxfId="3834" priority="352" operator="lessThan">
      <formula>0</formula>
    </cfRule>
  </conditionalFormatting>
  <conditionalFormatting sqref="AC51">
    <cfRule type="cellIs" dxfId="3833" priority="345" stopIfTrue="1" operator="greaterThan">
      <formula>0.03</formula>
    </cfRule>
    <cfRule type="cellIs" dxfId="3832" priority="346" stopIfTrue="1" operator="lessThan">
      <formula>-0.03</formula>
    </cfRule>
  </conditionalFormatting>
  <conditionalFormatting sqref="AC51:AC52">
    <cfRule type="cellIs" dxfId="3831" priority="347" stopIfTrue="1" operator="greaterThan">
      <formula>0</formula>
    </cfRule>
    <cfRule type="cellIs" dxfId="3830" priority="348" operator="lessThan">
      <formula>0</formula>
    </cfRule>
  </conditionalFormatting>
  <conditionalFormatting sqref="AI47">
    <cfRule type="cellIs" dxfId="3829" priority="337" stopIfTrue="1" operator="greaterThan">
      <formula>0.03</formula>
    </cfRule>
    <cfRule type="cellIs" dxfId="3828" priority="338" stopIfTrue="1" operator="lessThan">
      <formula>-0.03</formula>
    </cfRule>
  </conditionalFormatting>
  <conditionalFormatting sqref="AJ47">
    <cfRule type="cellIs" dxfId="3827" priority="339" stopIfTrue="1" operator="greaterThan">
      <formula>0.03</formula>
    </cfRule>
    <cfRule type="cellIs" dxfId="3826" priority="340" stopIfTrue="1" operator="lessThan">
      <formula>-0.03</formula>
    </cfRule>
  </conditionalFormatting>
  <conditionalFormatting sqref="AJ47:AJ52">
    <cfRule type="cellIs" dxfId="3825" priority="341" stopIfTrue="1" operator="greaterThan">
      <formula>0</formula>
    </cfRule>
    <cfRule type="cellIs" dxfId="3824" priority="342" stopIfTrue="1" operator="lessThan">
      <formula>0</formula>
    </cfRule>
  </conditionalFormatting>
  <conditionalFormatting sqref="AI47:AI48">
    <cfRule type="cellIs" dxfId="3823" priority="343" stopIfTrue="1" operator="greaterThan">
      <formula>0</formula>
    </cfRule>
    <cfRule type="cellIs" dxfId="3822" priority="344" operator="lessThan">
      <formula>0</formula>
    </cfRule>
  </conditionalFormatting>
  <conditionalFormatting sqref="AI49">
    <cfRule type="cellIs" dxfId="3821" priority="333" stopIfTrue="1" operator="greaterThan">
      <formula>0.03</formula>
    </cfRule>
    <cfRule type="cellIs" dxfId="3820" priority="334" stopIfTrue="1" operator="lessThan">
      <formula>-0.03</formula>
    </cfRule>
  </conditionalFormatting>
  <conditionalFormatting sqref="AI49:AI50">
    <cfRule type="cellIs" dxfId="3819" priority="335" stopIfTrue="1" operator="greaterThan">
      <formula>0</formula>
    </cfRule>
    <cfRule type="cellIs" dxfId="3818" priority="336" operator="lessThan">
      <formula>0</formula>
    </cfRule>
  </conditionalFormatting>
  <conditionalFormatting sqref="AI51">
    <cfRule type="cellIs" dxfId="3817" priority="329" stopIfTrue="1" operator="greaterThan">
      <formula>0.03</formula>
    </cfRule>
    <cfRule type="cellIs" dxfId="3816" priority="330" stopIfTrue="1" operator="lessThan">
      <formula>-0.03</formula>
    </cfRule>
  </conditionalFormatting>
  <conditionalFormatting sqref="AI51:AI52">
    <cfRule type="cellIs" dxfId="3815" priority="331" stopIfTrue="1" operator="greaterThan">
      <formula>0</formula>
    </cfRule>
    <cfRule type="cellIs" dxfId="3814" priority="332" operator="lessThan">
      <formula>0</formula>
    </cfRule>
  </conditionalFormatting>
  <conditionalFormatting sqref="AK47">
    <cfRule type="cellIs" dxfId="3813" priority="321" stopIfTrue="1" operator="greaterThan">
      <formula>0.03</formula>
    </cfRule>
    <cfRule type="cellIs" dxfId="3812" priority="322" stopIfTrue="1" operator="lessThan">
      <formula>-0.03</formula>
    </cfRule>
  </conditionalFormatting>
  <conditionalFormatting sqref="AL47">
    <cfRule type="cellIs" dxfId="3811" priority="323" stopIfTrue="1" operator="greaterThan">
      <formula>0.03</formula>
    </cfRule>
    <cfRule type="cellIs" dxfId="3810" priority="324" stopIfTrue="1" operator="lessThan">
      <formula>-0.03</formula>
    </cfRule>
  </conditionalFormatting>
  <conditionalFormatting sqref="AL47:AL52">
    <cfRule type="cellIs" dxfId="3809" priority="325" stopIfTrue="1" operator="greaterThan">
      <formula>0</formula>
    </cfRule>
    <cfRule type="cellIs" dxfId="3808" priority="326" stopIfTrue="1" operator="lessThan">
      <formula>0</formula>
    </cfRule>
  </conditionalFormatting>
  <conditionalFormatting sqref="AK47:AK48">
    <cfRule type="cellIs" dxfId="3807" priority="327" stopIfTrue="1" operator="greaterThan">
      <formula>0</formula>
    </cfRule>
    <cfRule type="cellIs" dxfId="3806" priority="328" operator="lessThan">
      <formula>0</formula>
    </cfRule>
  </conditionalFormatting>
  <conditionalFormatting sqref="AK49">
    <cfRule type="cellIs" dxfId="3805" priority="317" stopIfTrue="1" operator="greaterThan">
      <formula>0.03</formula>
    </cfRule>
    <cfRule type="cellIs" dxfId="3804" priority="318" stopIfTrue="1" operator="lessThan">
      <formula>-0.03</formula>
    </cfRule>
  </conditionalFormatting>
  <conditionalFormatting sqref="AK49:AK50">
    <cfRule type="cellIs" dxfId="3803" priority="319" stopIfTrue="1" operator="greaterThan">
      <formula>0</formula>
    </cfRule>
    <cfRule type="cellIs" dxfId="3802" priority="320" operator="lessThan">
      <formula>0</formula>
    </cfRule>
  </conditionalFormatting>
  <conditionalFormatting sqref="AK51">
    <cfRule type="cellIs" dxfId="3801" priority="313" stopIfTrue="1" operator="greaterThan">
      <formula>0.03</formula>
    </cfRule>
    <cfRule type="cellIs" dxfId="3800" priority="314" stopIfTrue="1" operator="lessThan">
      <formula>-0.03</formula>
    </cfRule>
  </conditionalFormatting>
  <conditionalFormatting sqref="AK51:AK52">
    <cfRule type="cellIs" dxfId="3799" priority="315" stopIfTrue="1" operator="greaterThan">
      <formula>0</formula>
    </cfRule>
    <cfRule type="cellIs" dxfId="3798" priority="316" operator="lessThan">
      <formula>0</formula>
    </cfRule>
  </conditionalFormatting>
  <conditionalFormatting sqref="AD47:AH47">
    <cfRule type="cellIs" dxfId="3797" priority="309" stopIfTrue="1" operator="greaterThan">
      <formula>0.03</formula>
    </cfRule>
    <cfRule type="cellIs" dxfId="3796" priority="310" stopIfTrue="1" operator="lessThan">
      <formula>-0.03</formula>
    </cfRule>
  </conditionalFormatting>
  <conditionalFormatting sqref="AD47:AH52">
    <cfRule type="cellIs" dxfId="3795" priority="311" stopIfTrue="1" operator="greaterThan">
      <formula>0</formula>
    </cfRule>
    <cfRule type="cellIs" dxfId="3794" priority="312" stopIfTrue="1" operator="lessThan">
      <formula>0</formula>
    </cfRule>
  </conditionalFormatting>
  <conditionalFormatting sqref="BA11">
    <cfRule type="cellIs" dxfId="3793" priority="197" stopIfTrue="1" operator="greaterThan">
      <formula>0.03</formula>
    </cfRule>
    <cfRule type="cellIs" dxfId="3792" priority="198" stopIfTrue="1" operator="lessThan">
      <formula>-0.03</formula>
    </cfRule>
  </conditionalFormatting>
  <conditionalFormatting sqref="BA11:BA16">
    <cfRule type="cellIs" dxfId="3791" priority="199" stopIfTrue="1" operator="greaterThan">
      <formula>0</formula>
    </cfRule>
    <cfRule type="cellIs" dxfId="3790" priority="200" stopIfTrue="1" operator="lessThan">
      <formula>0</formula>
    </cfRule>
  </conditionalFormatting>
  <conditionalFormatting sqref="AZ11">
    <cfRule type="cellIs" dxfId="3789" priority="193" stopIfTrue="1" operator="greaterThan">
      <formula>0.03</formula>
    </cfRule>
    <cfRule type="cellIs" dxfId="3788" priority="194" stopIfTrue="1" operator="lessThan">
      <formula>-0.03</formula>
    </cfRule>
  </conditionalFormatting>
  <conditionalFormatting sqref="AZ11:AZ12">
    <cfRule type="cellIs" dxfId="3787" priority="195" stopIfTrue="1" operator="greaterThan">
      <formula>0</formula>
    </cfRule>
    <cfRule type="cellIs" dxfId="3786" priority="196" operator="lessThan">
      <formula>0</formula>
    </cfRule>
  </conditionalFormatting>
  <conditionalFormatting sqref="AZ13">
    <cfRule type="cellIs" dxfId="3785" priority="189" stopIfTrue="1" operator="greaterThan">
      <formula>0.03</formula>
    </cfRule>
    <cfRule type="cellIs" dxfId="3784" priority="190" stopIfTrue="1" operator="lessThan">
      <formula>-0.03</formula>
    </cfRule>
  </conditionalFormatting>
  <conditionalFormatting sqref="AZ13:AZ14">
    <cfRule type="cellIs" dxfId="3783" priority="191" stopIfTrue="1" operator="greaterThan">
      <formula>0</formula>
    </cfRule>
    <cfRule type="cellIs" dxfId="3782" priority="192" operator="lessThan">
      <formula>0</formula>
    </cfRule>
  </conditionalFormatting>
  <conditionalFormatting sqref="AZ15">
    <cfRule type="cellIs" dxfId="3781" priority="185" stopIfTrue="1" operator="greaterThan">
      <formula>0.03</formula>
    </cfRule>
    <cfRule type="cellIs" dxfId="3780" priority="186" stopIfTrue="1" operator="lessThan">
      <formula>-0.03</formula>
    </cfRule>
  </conditionalFormatting>
  <conditionalFormatting sqref="AZ15:AZ16">
    <cfRule type="cellIs" dxfId="3779" priority="187" stopIfTrue="1" operator="greaterThan">
      <formula>0</formula>
    </cfRule>
    <cfRule type="cellIs" dxfId="3778" priority="188" operator="lessThan">
      <formula>0</formula>
    </cfRule>
  </conditionalFormatting>
  <conditionalFormatting sqref="BA5">
    <cfRule type="cellIs" dxfId="3777" priority="181" stopIfTrue="1" operator="greaterThan">
      <formula>0.03</formula>
    </cfRule>
    <cfRule type="cellIs" dxfId="3776" priority="182" stopIfTrue="1" operator="lessThan">
      <formula>-0.03</formula>
    </cfRule>
  </conditionalFormatting>
  <conditionalFormatting sqref="BA5:BA10">
    <cfRule type="cellIs" dxfId="3775" priority="183" stopIfTrue="1" operator="greaterThan">
      <formula>0</formula>
    </cfRule>
    <cfRule type="cellIs" dxfId="3774" priority="184" stopIfTrue="1" operator="lessThan">
      <formula>0</formula>
    </cfRule>
  </conditionalFormatting>
  <conditionalFormatting sqref="AZ5">
    <cfRule type="cellIs" dxfId="3773" priority="177" stopIfTrue="1" operator="greaterThan">
      <formula>0.03</formula>
    </cfRule>
    <cfRule type="cellIs" dxfId="3772" priority="178" stopIfTrue="1" operator="lessThan">
      <formula>-0.03</formula>
    </cfRule>
  </conditionalFormatting>
  <conditionalFormatting sqref="AZ5:AZ6">
    <cfRule type="cellIs" dxfId="3771" priority="179" stopIfTrue="1" operator="greaterThan">
      <formula>0</formula>
    </cfRule>
    <cfRule type="cellIs" dxfId="3770" priority="180" operator="lessThan">
      <formula>0</formula>
    </cfRule>
  </conditionalFormatting>
  <conditionalFormatting sqref="AZ7">
    <cfRule type="cellIs" dxfId="3769" priority="173" stopIfTrue="1" operator="greaterThan">
      <formula>0.03</formula>
    </cfRule>
    <cfRule type="cellIs" dxfId="3768" priority="174" stopIfTrue="1" operator="lessThan">
      <formula>-0.03</formula>
    </cfRule>
  </conditionalFormatting>
  <conditionalFormatting sqref="AZ7:AZ8">
    <cfRule type="cellIs" dxfId="3767" priority="175" stopIfTrue="1" operator="greaterThan">
      <formula>0</formula>
    </cfRule>
    <cfRule type="cellIs" dxfId="3766" priority="176" operator="lessThan">
      <formula>0</formula>
    </cfRule>
  </conditionalFormatting>
  <conditionalFormatting sqref="AZ9">
    <cfRule type="cellIs" dxfId="3765" priority="169" stopIfTrue="1" operator="greaterThan">
      <formula>0.03</formula>
    </cfRule>
    <cfRule type="cellIs" dxfId="3764" priority="170" stopIfTrue="1" operator="lessThan">
      <formula>-0.03</formula>
    </cfRule>
  </conditionalFormatting>
  <conditionalFormatting sqref="AZ9:AZ10">
    <cfRule type="cellIs" dxfId="3763" priority="171" stopIfTrue="1" operator="greaterThan">
      <formula>0</formula>
    </cfRule>
    <cfRule type="cellIs" dxfId="3762" priority="172" operator="lessThan">
      <formula>0</formula>
    </cfRule>
  </conditionalFormatting>
  <conditionalFormatting sqref="BA17">
    <cfRule type="cellIs" dxfId="3761" priority="165" stopIfTrue="1" operator="greaterThan">
      <formula>0.03</formula>
    </cfRule>
    <cfRule type="cellIs" dxfId="3760" priority="166" stopIfTrue="1" operator="lessThan">
      <formula>-0.03</formula>
    </cfRule>
  </conditionalFormatting>
  <conditionalFormatting sqref="BA17:BA22">
    <cfRule type="cellIs" dxfId="3759" priority="167" stopIfTrue="1" operator="greaterThan">
      <formula>0</formula>
    </cfRule>
    <cfRule type="cellIs" dxfId="3758" priority="168" stopIfTrue="1" operator="lessThan">
      <formula>0</formula>
    </cfRule>
  </conditionalFormatting>
  <conditionalFormatting sqref="AZ17">
    <cfRule type="cellIs" dxfId="3757" priority="161" stopIfTrue="1" operator="greaterThan">
      <formula>0.03</formula>
    </cfRule>
    <cfRule type="cellIs" dxfId="3756" priority="162" stopIfTrue="1" operator="lessThan">
      <formula>-0.03</formula>
    </cfRule>
  </conditionalFormatting>
  <conditionalFormatting sqref="AZ17:AZ18">
    <cfRule type="cellIs" dxfId="3755" priority="163" stopIfTrue="1" operator="greaterThan">
      <formula>0</formula>
    </cfRule>
    <cfRule type="cellIs" dxfId="3754" priority="164" operator="lessThan">
      <formula>0</formula>
    </cfRule>
  </conditionalFormatting>
  <conditionalFormatting sqref="AZ19">
    <cfRule type="cellIs" dxfId="3753" priority="157" stopIfTrue="1" operator="greaterThan">
      <formula>0.03</formula>
    </cfRule>
    <cfRule type="cellIs" dxfId="3752" priority="158" stopIfTrue="1" operator="lessThan">
      <formula>-0.03</formula>
    </cfRule>
  </conditionalFormatting>
  <conditionalFormatting sqref="AZ19:AZ20">
    <cfRule type="cellIs" dxfId="3751" priority="159" stopIfTrue="1" operator="greaterThan">
      <formula>0</formula>
    </cfRule>
    <cfRule type="cellIs" dxfId="3750" priority="160" operator="lessThan">
      <formula>0</formula>
    </cfRule>
  </conditionalFormatting>
  <conditionalFormatting sqref="AZ21">
    <cfRule type="cellIs" dxfId="3749" priority="153" stopIfTrue="1" operator="greaterThan">
      <formula>0.03</formula>
    </cfRule>
    <cfRule type="cellIs" dxfId="3748" priority="154" stopIfTrue="1" operator="lessThan">
      <formula>-0.03</formula>
    </cfRule>
  </conditionalFormatting>
  <conditionalFormatting sqref="AZ21:AZ22">
    <cfRule type="cellIs" dxfId="3747" priority="155" stopIfTrue="1" operator="greaterThan">
      <formula>0</formula>
    </cfRule>
    <cfRule type="cellIs" dxfId="3746" priority="156" operator="lessThan">
      <formula>0</formula>
    </cfRule>
  </conditionalFormatting>
  <conditionalFormatting sqref="BA29">
    <cfRule type="cellIs" dxfId="3745" priority="133" stopIfTrue="1" operator="greaterThan">
      <formula>0.03</formula>
    </cfRule>
    <cfRule type="cellIs" dxfId="3744" priority="134" stopIfTrue="1" operator="lessThan">
      <formula>-0.03</formula>
    </cfRule>
  </conditionalFormatting>
  <conditionalFormatting sqref="BA29:BA34">
    <cfRule type="cellIs" dxfId="3743" priority="135" stopIfTrue="1" operator="greaterThan">
      <formula>0</formula>
    </cfRule>
    <cfRule type="cellIs" dxfId="3742" priority="136" stopIfTrue="1" operator="lessThan">
      <formula>0</formula>
    </cfRule>
  </conditionalFormatting>
  <conditionalFormatting sqref="AZ29">
    <cfRule type="cellIs" dxfId="3741" priority="129" stopIfTrue="1" operator="greaterThan">
      <formula>0.03</formula>
    </cfRule>
    <cfRule type="cellIs" dxfId="3740" priority="130" stopIfTrue="1" operator="lessThan">
      <formula>-0.03</formula>
    </cfRule>
  </conditionalFormatting>
  <conditionalFormatting sqref="AZ29:AZ30">
    <cfRule type="cellIs" dxfId="3739" priority="131" stopIfTrue="1" operator="greaterThan">
      <formula>0</formula>
    </cfRule>
    <cfRule type="cellIs" dxfId="3738" priority="132" operator="lessThan">
      <formula>0</formula>
    </cfRule>
  </conditionalFormatting>
  <conditionalFormatting sqref="AZ31">
    <cfRule type="cellIs" dxfId="3737" priority="125" stopIfTrue="1" operator="greaterThan">
      <formula>0.03</formula>
    </cfRule>
    <cfRule type="cellIs" dxfId="3736" priority="126" stopIfTrue="1" operator="lessThan">
      <formula>-0.03</formula>
    </cfRule>
  </conditionalFormatting>
  <conditionalFormatting sqref="AZ31:AZ32">
    <cfRule type="cellIs" dxfId="3735" priority="127" stopIfTrue="1" operator="greaterThan">
      <formula>0</formula>
    </cfRule>
    <cfRule type="cellIs" dxfId="3734" priority="128" operator="lessThan">
      <formula>0</formula>
    </cfRule>
  </conditionalFormatting>
  <conditionalFormatting sqref="AZ33">
    <cfRule type="cellIs" dxfId="3733" priority="121" stopIfTrue="1" operator="greaterThan">
      <formula>0.03</formula>
    </cfRule>
    <cfRule type="cellIs" dxfId="3732" priority="122" stopIfTrue="1" operator="lessThan">
      <formula>-0.03</formula>
    </cfRule>
  </conditionalFormatting>
  <conditionalFormatting sqref="AZ33:AZ34">
    <cfRule type="cellIs" dxfId="3731" priority="123" stopIfTrue="1" operator="greaterThan">
      <formula>0</formula>
    </cfRule>
    <cfRule type="cellIs" dxfId="3730" priority="124" operator="lessThan">
      <formula>0</formula>
    </cfRule>
  </conditionalFormatting>
  <conditionalFormatting sqref="BA23">
    <cfRule type="cellIs" dxfId="3729" priority="117" stopIfTrue="1" operator="greaterThan">
      <formula>0.03</formula>
    </cfRule>
    <cfRule type="cellIs" dxfId="3728" priority="118" stopIfTrue="1" operator="lessThan">
      <formula>-0.03</formula>
    </cfRule>
  </conditionalFormatting>
  <conditionalFormatting sqref="BA23:BA28">
    <cfRule type="cellIs" dxfId="3727" priority="119" stopIfTrue="1" operator="greaterThan">
      <formula>0</formula>
    </cfRule>
    <cfRule type="cellIs" dxfId="3726" priority="120" stopIfTrue="1" operator="lessThan">
      <formula>0</formula>
    </cfRule>
  </conditionalFormatting>
  <conditionalFormatting sqref="AZ23">
    <cfRule type="cellIs" dxfId="3725" priority="113" stopIfTrue="1" operator="greaterThan">
      <formula>0.03</formula>
    </cfRule>
    <cfRule type="cellIs" dxfId="3724" priority="114" stopIfTrue="1" operator="lessThan">
      <formula>-0.03</formula>
    </cfRule>
  </conditionalFormatting>
  <conditionalFormatting sqref="AZ23:AZ24">
    <cfRule type="cellIs" dxfId="3723" priority="115" stopIfTrue="1" operator="greaterThan">
      <formula>0</formula>
    </cfRule>
    <cfRule type="cellIs" dxfId="3722" priority="116" operator="lessThan">
      <formula>0</formula>
    </cfRule>
  </conditionalFormatting>
  <conditionalFormatting sqref="AZ25">
    <cfRule type="cellIs" dxfId="3721" priority="109" stopIfTrue="1" operator="greaterThan">
      <formula>0.03</formula>
    </cfRule>
    <cfRule type="cellIs" dxfId="3720" priority="110" stopIfTrue="1" operator="lessThan">
      <formula>-0.03</formula>
    </cfRule>
  </conditionalFormatting>
  <conditionalFormatting sqref="AZ25:AZ26">
    <cfRule type="cellIs" dxfId="3719" priority="111" stopIfTrue="1" operator="greaterThan">
      <formula>0</formula>
    </cfRule>
    <cfRule type="cellIs" dxfId="3718" priority="112" operator="lessThan">
      <formula>0</formula>
    </cfRule>
  </conditionalFormatting>
  <conditionalFormatting sqref="AZ27">
    <cfRule type="cellIs" dxfId="3717" priority="105" stopIfTrue="1" operator="greaterThan">
      <formula>0.03</formula>
    </cfRule>
    <cfRule type="cellIs" dxfId="3716" priority="106" stopIfTrue="1" operator="lessThan">
      <formula>-0.03</formula>
    </cfRule>
  </conditionalFormatting>
  <conditionalFormatting sqref="AZ27:AZ28">
    <cfRule type="cellIs" dxfId="3715" priority="107" stopIfTrue="1" operator="greaterThan">
      <formula>0</formula>
    </cfRule>
    <cfRule type="cellIs" dxfId="3714" priority="108" operator="lessThan">
      <formula>0</formula>
    </cfRule>
  </conditionalFormatting>
  <conditionalFormatting sqref="BA35">
    <cfRule type="cellIs" dxfId="3713" priority="101" stopIfTrue="1" operator="greaterThan">
      <formula>0.03</formula>
    </cfRule>
    <cfRule type="cellIs" dxfId="3712" priority="102" stopIfTrue="1" operator="lessThan">
      <formula>-0.03</formula>
    </cfRule>
  </conditionalFormatting>
  <conditionalFormatting sqref="BA35:BA40">
    <cfRule type="cellIs" dxfId="3711" priority="103" stopIfTrue="1" operator="greaterThan">
      <formula>0</formula>
    </cfRule>
    <cfRule type="cellIs" dxfId="3710" priority="104" stopIfTrue="1" operator="lessThan">
      <formula>0</formula>
    </cfRule>
  </conditionalFormatting>
  <conditionalFormatting sqref="AZ35">
    <cfRule type="cellIs" dxfId="3709" priority="97" stopIfTrue="1" operator="greaterThan">
      <formula>0.03</formula>
    </cfRule>
    <cfRule type="cellIs" dxfId="3708" priority="98" stopIfTrue="1" operator="lessThan">
      <formula>-0.03</formula>
    </cfRule>
  </conditionalFormatting>
  <conditionalFormatting sqref="AZ35:AZ36">
    <cfRule type="cellIs" dxfId="3707" priority="99" stopIfTrue="1" operator="greaterThan">
      <formula>0</formula>
    </cfRule>
    <cfRule type="cellIs" dxfId="3706" priority="100" operator="lessThan">
      <formula>0</formula>
    </cfRule>
  </conditionalFormatting>
  <conditionalFormatting sqref="AZ37">
    <cfRule type="cellIs" dxfId="3705" priority="93" stopIfTrue="1" operator="greaterThan">
      <formula>0.03</formula>
    </cfRule>
    <cfRule type="cellIs" dxfId="3704" priority="94" stopIfTrue="1" operator="lessThan">
      <formula>-0.03</formula>
    </cfRule>
  </conditionalFormatting>
  <conditionalFormatting sqref="AZ37:AZ38">
    <cfRule type="cellIs" dxfId="3703" priority="95" stopIfTrue="1" operator="greaterThan">
      <formula>0</formula>
    </cfRule>
    <cfRule type="cellIs" dxfId="3702" priority="96" operator="lessThan">
      <formula>0</formula>
    </cfRule>
  </conditionalFormatting>
  <conditionalFormatting sqref="AZ39">
    <cfRule type="cellIs" dxfId="3701" priority="89" stopIfTrue="1" operator="greaterThan">
      <formula>0.03</formula>
    </cfRule>
    <cfRule type="cellIs" dxfId="3700" priority="90" stopIfTrue="1" operator="lessThan">
      <formula>-0.03</formula>
    </cfRule>
  </conditionalFormatting>
  <conditionalFormatting sqref="AZ39:AZ40">
    <cfRule type="cellIs" dxfId="3699" priority="91" stopIfTrue="1" operator="greaterThan">
      <formula>0</formula>
    </cfRule>
    <cfRule type="cellIs" dxfId="3698" priority="92" operator="lessThan">
      <formula>0</formula>
    </cfRule>
  </conditionalFormatting>
  <conditionalFormatting sqref="AX11">
    <cfRule type="cellIs" dxfId="3697" priority="85" stopIfTrue="1" operator="greaterThan">
      <formula>0.03</formula>
    </cfRule>
    <cfRule type="cellIs" dxfId="3696" priority="86" stopIfTrue="1" operator="lessThan">
      <formula>-0.03</formula>
    </cfRule>
  </conditionalFormatting>
  <conditionalFormatting sqref="AX11:AX12">
    <cfRule type="cellIs" dxfId="3695" priority="87" stopIfTrue="1" operator="greaterThan">
      <formula>0</formula>
    </cfRule>
    <cfRule type="cellIs" dxfId="3694" priority="88" operator="lessThan">
      <formula>0</formula>
    </cfRule>
  </conditionalFormatting>
  <conditionalFormatting sqref="AX13">
    <cfRule type="cellIs" dxfId="3693" priority="81" stopIfTrue="1" operator="greaterThan">
      <formula>0.03</formula>
    </cfRule>
    <cfRule type="cellIs" dxfId="3692" priority="82" stopIfTrue="1" operator="lessThan">
      <formula>-0.03</formula>
    </cfRule>
  </conditionalFormatting>
  <conditionalFormatting sqref="AX13:AX14">
    <cfRule type="cellIs" dxfId="3691" priority="83" stopIfTrue="1" operator="greaterThan">
      <formula>0</formula>
    </cfRule>
    <cfRule type="cellIs" dxfId="3690" priority="84" operator="lessThan">
      <formula>0</formula>
    </cfRule>
  </conditionalFormatting>
  <conditionalFormatting sqref="AX15">
    <cfRule type="cellIs" dxfId="3689" priority="77" stopIfTrue="1" operator="greaterThan">
      <formula>0.03</formula>
    </cfRule>
    <cfRule type="cellIs" dxfId="3688" priority="78" stopIfTrue="1" operator="lessThan">
      <formula>-0.03</formula>
    </cfRule>
  </conditionalFormatting>
  <conditionalFormatting sqref="AX15:AX16">
    <cfRule type="cellIs" dxfId="3687" priority="79" stopIfTrue="1" operator="greaterThan">
      <formula>0</formula>
    </cfRule>
    <cfRule type="cellIs" dxfId="3686" priority="80" operator="lessThan">
      <formula>0</formula>
    </cfRule>
  </conditionalFormatting>
  <conditionalFormatting sqref="AY17">
    <cfRule type="cellIs" dxfId="3685" priority="73" stopIfTrue="1" operator="greaterThan">
      <formula>0.03</formula>
    </cfRule>
    <cfRule type="cellIs" dxfId="3684" priority="74" stopIfTrue="1" operator="lessThan">
      <formula>-0.03</formula>
    </cfRule>
  </conditionalFormatting>
  <conditionalFormatting sqref="AY17:AY22">
    <cfRule type="cellIs" dxfId="3683" priority="75" stopIfTrue="1" operator="greaterThan">
      <formula>0</formula>
    </cfRule>
    <cfRule type="cellIs" dxfId="3682" priority="76" stopIfTrue="1" operator="lessThan">
      <formula>0</formula>
    </cfRule>
  </conditionalFormatting>
  <conditionalFormatting sqref="AX17">
    <cfRule type="cellIs" dxfId="3681" priority="69" stopIfTrue="1" operator="greaterThan">
      <formula>0.03</formula>
    </cfRule>
    <cfRule type="cellIs" dxfId="3680" priority="70" stopIfTrue="1" operator="lessThan">
      <formula>-0.03</formula>
    </cfRule>
  </conditionalFormatting>
  <conditionalFormatting sqref="AX17:AX18">
    <cfRule type="cellIs" dxfId="3679" priority="71" stopIfTrue="1" operator="greaterThan">
      <formula>0</formula>
    </cfRule>
    <cfRule type="cellIs" dxfId="3678" priority="72" operator="lessThan">
      <formula>0</formula>
    </cfRule>
  </conditionalFormatting>
  <conditionalFormatting sqref="AX19">
    <cfRule type="cellIs" dxfId="3677" priority="65" stopIfTrue="1" operator="greaterThan">
      <formula>0.03</formula>
    </cfRule>
    <cfRule type="cellIs" dxfId="3676" priority="66" stopIfTrue="1" operator="lessThan">
      <formula>-0.03</formula>
    </cfRule>
  </conditionalFormatting>
  <conditionalFormatting sqref="AX19:AX20">
    <cfRule type="cellIs" dxfId="3675" priority="67" stopIfTrue="1" operator="greaterThan">
      <formula>0</formula>
    </cfRule>
    <cfRule type="cellIs" dxfId="3674" priority="68" operator="lessThan">
      <formula>0</formula>
    </cfRule>
  </conditionalFormatting>
  <conditionalFormatting sqref="AX21">
    <cfRule type="cellIs" dxfId="3673" priority="61" stopIfTrue="1" operator="greaterThan">
      <formula>0.03</formula>
    </cfRule>
    <cfRule type="cellIs" dxfId="3672" priority="62" stopIfTrue="1" operator="lessThan">
      <formula>-0.03</formula>
    </cfRule>
  </conditionalFormatting>
  <conditionalFormatting sqref="AX21:AX22">
    <cfRule type="cellIs" dxfId="3671" priority="63" stopIfTrue="1" operator="greaterThan">
      <formula>0</formula>
    </cfRule>
    <cfRule type="cellIs" dxfId="3670" priority="64" operator="lessThan">
      <formula>0</formula>
    </cfRule>
  </conditionalFormatting>
  <conditionalFormatting sqref="AY23">
    <cfRule type="cellIs" dxfId="3669" priority="57" stopIfTrue="1" operator="greaterThan">
      <formula>0.03</formula>
    </cfRule>
    <cfRule type="cellIs" dxfId="3668" priority="58" stopIfTrue="1" operator="lessThan">
      <formula>-0.03</formula>
    </cfRule>
  </conditionalFormatting>
  <conditionalFormatting sqref="AY23:AY28">
    <cfRule type="cellIs" dxfId="3667" priority="59" stopIfTrue="1" operator="greaterThan">
      <formula>0</formula>
    </cfRule>
    <cfRule type="cellIs" dxfId="3666" priority="60" stopIfTrue="1" operator="lessThan">
      <formula>0</formula>
    </cfRule>
  </conditionalFormatting>
  <conditionalFormatting sqref="AX23">
    <cfRule type="cellIs" dxfId="3665" priority="53" stopIfTrue="1" operator="greaterThan">
      <formula>0.03</formula>
    </cfRule>
    <cfRule type="cellIs" dxfId="3664" priority="54" stopIfTrue="1" operator="lessThan">
      <formula>-0.03</formula>
    </cfRule>
  </conditionalFormatting>
  <conditionalFormatting sqref="AX23:AX24">
    <cfRule type="cellIs" dxfId="3663" priority="55" stopIfTrue="1" operator="greaterThan">
      <formula>0</formula>
    </cfRule>
    <cfRule type="cellIs" dxfId="3662" priority="56" operator="lessThan">
      <formula>0</formula>
    </cfRule>
  </conditionalFormatting>
  <conditionalFormatting sqref="AX25">
    <cfRule type="cellIs" dxfId="3661" priority="49" stopIfTrue="1" operator="greaterThan">
      <formula>0.03</formula>
    </cfRule>
    <cfRule type="cellIs" dxfId="3660" priority="50" stopIfTrue="1" operator="lessThan">
      <formula>-0.03</formula>
    </cfRule>
  </conditionalFormatting>
  <conditionalFormatting sqref="AX25:AX26">
    <cfRule type="cellIs" dxfId="3659" priority="51" stopIfTrue="1" operator="greaterThan">
      <formula>0</formula>
    </cfRule>
    <cfRule type="cellIs" dxfId="3658" priority="52" operator="lessThan">
      <formula>0</formula>
    </cfRule>
  </conditionalFormatting>
  <conditionalFormatting sqref="AX27">
    <cfRule type="cellIs" dxfId="3657" priority="45" stopIfTrue="1" operator="greaterThan">
      <formula>0.03</formula>
    </cfRule>
    <cfRule type="cellIs" dxfId="3656" priority="46" stopIfTrue="1" operator="lessThan">
      <formula>-0.03</formula>
    </cfRule>
  </conditionalFormatting>
  <conditionalFormatting sqref="AX27:AX28">
    <cfRule type="cellIs" dxfId="3655" priority="47" stopIfTrue="1" operator="greaterThan">
      <formula>0</formula>
    </cfRule>
    <cfRule type="cellIs" dxfId="3654" priority="48" operator="lessThan">
      <formula>0</formula>
    </cfRule>
  </conditionalFormatting>
  <conditionalFormatting sqref="AY29">
    <cfRule type="cellIs" dxfId="3653" priority="41" stopIfTrue="1" operator="greaterThan">
      <formula>0.03</formula>
    </cfRule>
    <cfRule type="cellIs" dxfId="3652" priority="42" stopIfTrue="1" operator="lessThan">
      <formula>-0.03</formula>
    </cfRule>
  </conditionalFormatting>
  <conditionalFormatting sqref="AY29:AY34">
    <cfRule type="cellIs" dxfId="3651" priority="43" stopIfTrue="1" operator="greaterThan">
      <formula>0</formula>
    </cfRule>
    <cfRule type="cellIs" dxfId="3650" priority="44" stopIfTrue="1" operator="lessThan">
      <formula>0</formula>
    </cfRule>
  </conditionalFormatting>
  <conditionalFormatting sqref="AX29">
    <cfRule type="cellIs" dxfId="3649" priority="37" stopIfTrue="1" operator="greaterThan">
      <formula>0.03</formula>
    </cfRule>
    <cfRule type="cellIs" dxfId="3648" priority="38" stopIfTrue="1" operator="lessThan">
      <formula>-0.03</formula>
    </cfRule>
  </conditionalFormatting>
  <conditionalFormatting sqref="AX29:AX30">
    <cfRule type="cellIs" dxfId="3647" priority="39" stopIfTrue="1" operator="greaterThan">
      <formula>0</formula>
    </cfRule>
    <cfRule type="cellIs" dxfId="3646" priority="40" operator="lessThan">
      <formula>0</formula>
    </cfRule>
  </conditionalFormatting>
  <conditionalFormatting sqref="AX31">
    <cfRule type="cellIs" dxfId="3645" priority="33" stopIfTrue="1" operator="greaterThan">
      <formula>0.03</formula>
    </cfRule>
    <cfRule type="cellIs" dxfId="3644" priority="34" stopIfTrue="1" operator="lessThan">
      <formula>-0.03</formula>
    </cfRule>
  </conditionalFormatting>
  <conditionalFormatting sqref="AX31:AX32">
    <cfRule type="cellIs" dxfId="3643" priority="35" stopIfTrue="1" operator="greaterThan">
      <formula>0</formula>
    </cfRule>
    <cfRule type="cellIs" dxfId="3642" priority="36" operator="lessThan">
      <formula>0</formula>
    </cfRule>
  </conditionalFormatting>
  <conditionalFormatting sqref="AX33">
    <cfRule type="cellIs" dxfId="3641" priority="29" stopIfTrue="1" operator="greaterThan">
      <formula>0.03</formula>
    </cfRule>
    <cfRule type="cellIs" dxfId="3640" priority="30" stopIfTrue="1" operator="lessThan">
      <formula>-0.03</formula>
    </cfRule>
  </conditionalFormatting>
  <conditionalFormatting sqref="AX33:AX34">
    <cfRule type="cellIs" dxfId="3639" priority="31" stopIfTrue="1" operator="greaterThan">
      <formula>0</formula>
    </cfRule>
    <cfRule type="cellIs" dxfId="3638" priority="32" operator="lessThan">
      <formula>0</formula>
    </cfRule>
  </conditionalFormatting>
  <conditionalFormatting sqref="AY35">
    <cfRule type="cellIs" dxfId="3637" priority="25" stopIfTrue="1" operator="greaterThan">
      <formula>0.03</formula>
    </cfRule>
    <cfRule type="cellIs" dxfId="3636" priority="26" stopIfTrue="1" operator="lessThan">
      <formula>-0.03</formula>
    </cfRule>
  </conditionalFormatting>
  <conditionalFormatting sqref="AY35:AY40">
    <cfRule type="cellIs" dxfId="3635" priority="27" stopIfTrue="1" operator="greaterThan">
      <formula>0</formula>
    </cfRule>
    <cfRule type="cellIs" dxfId="3634" priority="28" stopIfTrue="1" operator="lessThan">
      <formula>0</formula>
    </cfRule>
  </conditionalFormatting>
  <conditionalFormatting sqref="AX35">
    <cfRule type="cellIs" dxfId="3633" priority="21" stopIfTrue="1" operator="greaterThan">
      <formula>0.03</formula>
    </cfRule>
    <cfRule type="cellIs" dxfId="3632" priority="22" stopIfTrue="1" operator="lessThan">
      <formula>-0.03</formula>
    </cfRule>
  </conditionalFormatting>
  <conditionalFormatting sqref="AX35:AX36">
    <cfRule type="cellIs" dxfId="3631" priority="23" stopIfTrue="1" operator="greaterThan">
      <formula>0</formula>
    </cfRule>
    <cfRule type="cellIs" dxfId="3630" priority="24" operator="lessThan">
      <formula>0</formula>
    </cfRule>
  </conditionalFormatting>
  <conditionalFormatting sqref="AX37">
    <cfRule type="cellIs" dxfId="3629" priority="17" stopIfTrue="1" operator="greaterThan">
      <formula>0.03</formula>
    </cfRule>
    <cfRule type="cellIs" dxfId="3628" priority="18" stopIfTrue="1" operator="lessThan">
      <formula>-0.03</formula>
    </cfRule>
  </conditionalFormatting>
  <conditionalFormatting sqref="AX37:AX38">
    <cfRule type="cellIs" dxfId="3627" priority="19" stopIfTrue="1" operator="greaterThan">
      <formula>0</formula>
    </cfRule>
    <cfRule type="cellIs" dxfId="3626" priority="20" operator="lessThan">
      <formula>0</formula>
    </cfRule>
  </conditionalFormatting>
  <conditionalFormatting sqref="AX39">
    <cfRule type="cellIs" dxfId="3625" priority="13" stopIfTrue="1" operator="greaterThan">
      <formula>0.03</formula>
    </cfRule>
    <cfRule type="cellIs" dxfId="3624" priority="14" stopIfTrue="1" operator="lessThan">
      <formula>-0.03</formula>
    </cfRule>
  </conditionalFormatting>
  <conditionalFormatting sqref="AX39:AX40">
    <cfRule type="cellIs" dxfId="3623" priority="15" stopIfTrue="1" operator="greaterThan">
      <formula>0</formula>
    </cfRule>
    <cfRule type="cellIs" dxfId="3622" priority="16" operator="lessThan">
      <formula>0</formula>
    </cfRule>
  </conditionalFormatting>
  <conditionalFormatting sqref="AM47">
    <cfRule type="cellIs" dxfId="3621" priority="9" stopIfTrue="1" operator="greaterThan">
      <formula>0.03</formula>
    </cfRule>
    <cfRule type="cellIs" dxfId="3620" priority="10" stopIfTrue="1" operator="lessThan">
      <formula>-0.03</formula>
    </cfRule>
  </conditionalFormatting>
  <conditionalFormatting sqref="AM47:AM48">
    <cfRule type="cellIs" dxfId="3619" priority="11" stopIfTrue="1" operator="greaterThan">
      <formula>0</formula>
    </cfRule>
    <cfRule type="cellIs" dxfId="3618" priority="12" operator="lessThan">
      <formula>0</formula>
    </cfRule>
  </conditionalFormatting>
  <conditionalFormatting sqref="AM49">
    <cfRule type="cellIs" dxfId="3617" priority="5" stopIfTrue="1" operator="greaterThan">
      <formula>0.03</formula>
    </cfRule>
    <cfRule type="cellIs" dxfId="3616" priority="6" stopIfTrue="1" operator="lessThan">
      <formula>-0.03</formula>
    </cfRule>
  </conditionalFormatting>
  <conditionalFormatting sqref="AM49:AM50">
    <cfRule type="cellIs" dxfId="3615" priority="7" stopIfTrue="1" operator="greaterThan">
      <formula>0</formula>
    </cfRule>
    <cfRule type="cellIs" dxfId="3614" priority="8" operator="lessThan">
      <formula>0</formula>
    </cfRule>
  </conditionalFormatting>
  <conditionalFormatting sqref="AM51">
    <cfRule type="cellIs" dxfId="3613" priority="1" stopIfTrue="1" operator="greaterThan">
      <formula>0.03</formula>
    </cfRule>
    <cfRule type="cellIs" dxfId="3612" priority="2" stopIfTrue="1" operator="lessThan">
      <formula>-0.03</formula>
    </cfRule>
  </conditionalFormatting>
  <conditionalFormatting sqref="AM51:AM52">
    <cfRule type="cellIs" dxfId="3611" priority="3" stopIfTrue="1" operator="greaterThan">
      <formula>0</formula>
    </cfRule>
    <cfRule type="cellIs" dxfId="3610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32" bestFit="1" customWidth="1"/>
    <col min="7" max="7" width="12.1640625" style="132" customWidth="1"/>
    <col min="8" max="8" width="12.6640625" style="132" bestFit="1" customWidth="1"/>
    <col min="9" max="9" width="12.1640625" style="132" customWidth="1"/>
    <col min="10" max="11" width="12.1640625" style="132" bestFit="1" customWidth="1"/>
    <col min="12" max="17" width="11.6640625" style="132" customWidth="1"/>
    <col min="18" max="19" width="12.6640625" style="132" bestFit="1" customWidth="1"/>
    <col min="20" max="20" width="13" style="132" customWidth="1"/>
    <col min="21" max="21" width="14.6640625" style="132" bestFit="1" customWidth="1"/>
    <col min="22" max="24" width="12.6640625" style="132" bestFit="1" customWidth="1"/>
    <col min="25" max="25" width="12.1640625" style="132" customWidth="1"/>
    <col min="26" max="26" width="12.6640625" style="132" bestFit="1" customWidth="1"/>
    <col min="27" max="27" width="12.1640625" style="132" customWidth="1"/>
    <col min="28" max="29" width="12.1640625" style="132" bestFit="1" customWidth="1"/>
    <col min="30" max="35" width="11.6640625" style="132" customWidth="1"/>
    <col min="36" max="36" width="15.6640625" style="132" bestFit="1" customWidth="1"/>
    <col min="37" max="37" width="12.6640625" style="132" bestFit="1" customWidth="1"/>
    <col min="38" max="39" width="12.1640625" style="132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78" t="s">
        <v>4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51"/>
      <c r="T1" s="152"/>
      <c r="U1" s="278" t="s">
        <v>5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51"/>
      <c r="AL1" s="134"/>
      <c r="AM1" s="134"/>
      <c r="AN1" s="2"/>
      <c r="AO1" s="258" t="s">
        <v>92</v>
      </c>
      <c r="AP1" s="259"/>
      <c r="AQ1" s="259"/>
      <c r="AR1" s="259"/>
      <c r="AS1" s="259"/>
      <c r="AT1" s="259"/>
      <c r="AU1" s="259"/>
      <c r="AV1" s="259"/>
      <c r="AW1" s="259"/>
      <c r="AX1" s="259"/>
      <c r="AY1" s="260"/>
      <c r="CH1" s="19"/>
      <c r="CK1" s="18"/>
      <c r="CL1" s="253" t="s">
        <v>93</v>
      </c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40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94</v>
      </c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40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3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152"/>
      <c r="U2" s="263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5"/>
      <c r="AL2" s="134"/>
      <c r="AM2" s="134"/>
      <c r="AN2" s="2"/>
      <c r="AO2" s="256" t="s">
        <v>8</v>
      </c>
      <c r="AP2" s="239"/>
      <c r="AQ2" s="239"/>
      <c r="AR2" s="239"/>
      <c r="AS2" s="240"/>
      <c r="AT2" s="267" t="s">
        <v>25</v>
      </c>
      <c r="AU2" s="240"/>
      <c r="AV2" s="267" t="s">
        <v>26</v>
      </c>
      <c r="AW2" s="240"/>
      <c r="AX2" s="267" t="s">
        <v>27</v>
      </c>
      <c r="AY2" s="240"/>
      <c r="CH2" s="20"/>
      <c r="CI2" s="20"/>
      <c r="CJ2" s="20"/>
      <c r="CK2" s="18"/>
      <c r="CL2" s="253" t="s">
        <v>8</v>
      </c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40"/>
      <c r="DD2" s="3"/>
      <c r="DE2" s="253" t="s">
        <v>95</v>
      </c>
      <c r="DF2" s="240"/>
      <c r="DG2" s="3"/>
      <c r="DH2" s="253" t="s">
        <v>96</v>
      </c>
      <c r="DI2" s="240"/>
      <c r="DJ2" s="3"/>
      <c r="DK2" s="253" t="s">
        <v>97</v>
      </c>
      <c r="DL2" s="240"/>
      <c r="DM2" s="253" t="s">
        <v>98</v>
      </c>
      <c r="DN2" s="240"/>
      <c r="DO2" s="253" t="s">
        <v>78</v>
      </c>
      <c r="DP2" s="240"/>
      <c r="DQ2" s="253" t="s">
        <v>99</v>
      </c>
      <c r="DR2" s="240"/>
      <c r="DS2" s="253" t="s">
        <v>100</v>
      </c>
      <c r="DT2" s="239"/>
      <c r="DU2" s="239"/>
      <c r="DV2" s="239"/>
      <c r="DW2" s="239"/>
      <c r="DX2" s="240"/>
      <c r="DY2" s="2"/>
      <c r="DZ2" s="253" t="s">
        <v>8</v>
      </c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40"/>
      <c r="ER2" s="253" t="s">
        <v>95</v>
      </c>
      <c r="ES2" s="240"/>
      <c r="ET2" s="253" t="s">
        <v>96</v>
      </c>
      <c r="EU2" s="240"/>
      <c r="EV2" s="252" t="s">
        <v>97</v>
      </c>
      <c r="EW2" s="240"/>
      <c r="EX2" s="252" t="s">
        <v>101</v>
      </c>
      <c r="EY2" s="240"/>
      <c r="EZ2" s="252" t="s">
        <v>29</v>
      </c>
      <c r="FA2" s="240"/>
      <c r="FB2" s="252" t="s">
        <v>102</v>
      </c>
      <c r="FC2" s="240"/>
      <c r="FD2" s="253" t="s">
        <v>100</v>
      </c>
      <c r="FE2" s="239"/>
      <c r="FF2" s="239"/>
      <c r="FG2" s="239"/>
      <c r="FH2" s="239"/>
      <c r="FI2" s="240"/>
      <c r="FK2" s="253" t="s">
        <v>103</v>
      </c>
      <c r="FL2" s="240"/>
      <c r="FM2" s="253" t="s">
        <v>104</v>
      </c>
      <c r="FN2" s="240"/>
      <c r="FP2" s="253" t="s">
        <v>105</v>
      </c>
      <c r="FQ2" s="240"/>
      <c r="FR2" s="253" t="s">
        <v>106</v>
      </c>
      <c r="FS2" s="240"/>
    </row>
    <row r="3" spans="1:175" ht="16" x14ac:dyDescent="0.2">
      <c r="C3" s="134"/>
      <c r="D3" s="278" t="s">
        <v>8</v>
      </c>
      <c r="E3" s="239"/>
      <c r="F3" s="239"/>
      <c r="G3" s="240"/>
      <c r="H3" s="134"/>
      <c r="I3" s="134"/>
      <c r="J3" s="134"/>
      <c r="K3" s="134"/>
      <c r="L3" s="134"/>
      <c r="M3" s="134"/>
      <c r="N3" s="277" t="s">
        <v>9</v>
      </c>
      <c r="O3" s="239"/>
      <c r="P3" s="239"/>
      <c r="Q3" s="240"/>
      <c r="R3" s="134"/>
      <c r="S3" s="134"/>
      <c r="T3" s="152"/>
      <c r="U3" s="134"/>
      <c r="V3" s="278" t="s">
        <v>8</v>
      </c>
      <c r="W3" s="239"/>
      <c r="X3" s="239"/>
      <c r="Y3" s="240"/>
      <c r="Z3" s="134"/>
      <c r="AA3" s="134"/>
      <c r="AB3" s="134"/>
      <c r="AC3" s="134"/>
      <c r="AD3" s="134"/>
      <c r="AE3" s="134"/>
      <c r="AF3" s="284" t="s">
        <v>9</v>
      </c>
      <c r="AG3" s="239"/>
      <c r="AH3" s="239"/>
      <c r="AI3" s="240"/>
      <c r="AJ3" s="134"/>
      <c r="AK3" s="134"/>
      <c r="AL3" s="134"/>
      <c r="AM3" s="134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3" t="s">
        <v>8</v>
      </c>
      <c r="CO3" s="239"/>
      <c r="CP3" s="239"/>
      <c r="CQ3" s="240"/>
      <c r="CR3" s="3"/>
      <c r="CS3" s="3"/>
      <c r="CT3" s="3"/>
      <c r="CU3" s="3"/>
      <c r="CV3" s="3"/>
      <c r="CW3" s="3"/>
      <c r="CX3" s="253" t="s">
        <v>9</v>
      </c>
      <c r="CY3" s="239"/>
      <c r="CZ3" s="239"/>
      <c r="DA3" s="24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3" t="s">
        <v>8</v>
      </c>
      <c r="EC3" s="239"/>
      <c r="ED3" s="239"/>
      <c r="EE3" s="240"/>
      <c r="EF3" s="3"/>
      <c r="EG3" s="3"/>
      <c r="EH3" s="3"/>
      <c r="EI3" s="3"/>
      <c r="EJ3" s="3"/>
      <c r="EK3" s="3"/>
      <c r="EL3" s="253" t="s">
        <v>9</v>
      </c>
      <c r="EM3" s="239"/>
      <c r="EN3" s="239"/>
      <c r="EO3" s="24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135" t="s">
        <v>108</v>
      </c>
      <c r="D4" s="135" t="s">
        <v>10</v>
      </c>
      <c r="E4" s="135" t="s">
        <v>34</v>
      </c>
      <c r="F4" s="135" t="s">
        <v>35</v>
      </c>
      <c r="G4" s="135" t="s">
        <v>36</v>
      </c>
      <c r="H4" s="135" t="s">
        <v>109</v>
      </c>
      <c r="I4" s="135" t="s">
        <v>26</v>
      </c>
      <c r="J4" s="135" t="s">
        <v>27</v>
      </c>
      <c r="K4" s="135" t="s">
        <v>110</v>
      </c>
      <c r="L4" s="135" t="s">
        <v>78</v>
      </c>
      <c r="M4" s="135" t="s">
        <v>102</v>
      </c>
      <c r="N4" s="153" t="s">
        <v>10</v>
      </c>
      <c r="O4" s="153" t="s">
        <v>34</v>
      </c>
      <c r="P4" s="153" t="s">
        <v>35</v>
      </c>
      <c r="Q4" s="153" t="s">
        <v>36</v>
      </c>
      <c r="R4" s="135" t="s">
        <v>111</v>
      </c>
      <c r="S4" s="135" t="s">
        <v>112</v>
      </c>
      <c r="T4" s="152"/>
      <c r="U4" s="135" t="s">
        <v>108</v>
      </c>
      <c r="V4" s="135" t="s">
        <v>10</v>
      </c>
      <c r="W4" s="135" t="s">
        <v>34</v>
      </c>
      <c r="X4" s="135" t="s">
        <v>35</v>
      </c>
      <c r="Y4" s="135" t="s">
        <v>36</v>
      </c>
      <c r="Z4" s="135" t="s">
        <v>109</v>
      </c>
      <c r="AA4" s="135" t="s">
        <v>26</v>
      </c>
      <c r="AB4" s="135" t="s">
        <v>27</v>
      </c>
      <c r="AC4" s="135" t="s">
        <v>110</v>
      </c>
      <c r="AD4" s="135" t="s">
        <v>78</v>
      </c>
      <c r="AE4" s="135" t="s">
        <v>102</v>
      </c>
      <c r="AF4" s="154" t="s">
        <v>10</v>
      </c>
      <c r="AG4" s="154" t="s">
        <v>34</v>
      </c>
      <c r="AH4" s="154" t="s">
        <v>35</v>
      </c>
      <c r="AI4" s="154" t="s">
        <v>36</v>
      </c>
      <c r="AJ4" s="135" t="s">
        <v>111</v>
      </c>
      <c r="AK4" s="135" t="s">
        <v>112</v>
      </c>
      <c r="AL4" s="135" t="s">
        <v>43</v>
      </c>
      <c r="AM4" s="135" t="s">
        <v>45</v>
      </c>
      <c r="AN4" s="2"/>
      <c r="AO4" s="266" t="s">
        <v>33</v>
      </c>
      <c r="AP4" s="251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Anchor!L218</f>
        <v>28110.077000000001</v>
      </c>
      <c r="D5" s="129">
        <f>Anchor!M218</f>
        <v>40.333787000000001</v>
      </c>
      <c r="E5" s="129">
        <f>Anchor!N218</f>
        <v>49.507964999999999</v>
      </c>
      <c r="F5" s="129">
        <f>Anchor!O218</f>
        <v>47.67557</v>
      </c>
      <c r="G5" s="130">
        <f>('Summary (Full)'!$B$34*D5+'Summary (Full)'!$B$35*E5+'Summary (Full)'!$B$36*F5)/'Summary (Full)'!$B$37</f>
        <v>41.366034562499998</v>
      </c>
      <c r="H5" s="129">
        <f>Anchor!P218</f>
        <v>26.910547000000001</v>
      </c>
      <c r="I5" s="129">
        <f>Anchor!Q218</f>
        <v>18.10266</v>
      </c>
      <c r="J5" s="129">
        <f>Anchor!R218</f>
        <v>96.619326000000001</v>
      </c>
      <c r="K5" s="129">
        <f>Anchor!S218</f>
        <v>94.911271999999997</v>
      </c>
      <c r="L5" s="129">
        <f>Anchor!T218</f>
        <v>41.077475999999997</v>
      </c>
      <c r="M5" s="129">
        <f>Anchor!U218</f>
        <v>42.420436000000002</v>
      </c>
      <c r="N5" s="129">
        <f>Anchor!V218</f>
        <v>40.266993999999997</v>
      </c>
      <c r="O5" s="129">
        <f>Anchor!W218</f>
        <v>49.496577000000002</v>
      </c>
      <c r="P5" s="129">
        <f>Anchor!X218</f>
        <v>47.650281999999997</v>
      </c>
      <c r="Q5" s="131">
        <f>10*LOG10(1/(('Summary (Full)'!$B$41/10^(N5/10)+'Summary (Full)'!$B$42/10^(O5/10)+'Summary (Full)'!$B$43/10^(P5/10))/'Summary (Full)'!$B$44))</f>
        <v>41.711719718415438</v>
      </c>
      <c r="R5" s="129">
        <f>Anchor!Y218</f>
        <v>0.41613</v>
      </c>
      <c r="S5" s="129">
        <f>Anchor!Z218</f>
        <v>46232.72</v>
      </c>
      <c r="U5" s="129">
        <f>Test!L218</f>
        <v>26480.098363000001</v>
      </c>
      <c r="V5" s="129">
        <f>Test!M218</f>
        <v>40.413846999999997</v>
      </c>
      <c r="W5" s="129">
        <f>Test!N218</f>
        <v>49.701787000000003</v>
      </c>
      <c r="X5" s="129">
        <f>Test!O218</f>
        <v>47.942895</v>
      </c>
      <c r="Y5" s="129">
        <f>('Summary (Full)'!$B$34*V5+'Summary (Full)'!$B$35*W5+'Summary (Full)'!$B$36*X5)/'Summary (Full)'!$B$37</f>
        <v>41.464908749999999</v>
      </c>
      <c r="Z5" s="129">
        <f>Test!P218</f>
        <v>27.354664</v>
      </c>
      <c r="AA5" s="129">
        <f>Test!Q218</f>
        <v>18.233046000000002</v>
      </c>
      <c r="AB5" s="129">
        <f>Test!R218</f>
        <v>97.316136999999998</v>
      </c>
      <c r="AC5" s="129">
        <f>Test!S218</f>
        <v>95.604725999999999</v>
      </c>
      <c r="AD5" s="129">
        <f>Test!T218</f>
        <v>41.311273</v>
      </c>
      <c r="AE5" s="129">
        <f>Test!U218</f>
        <v>42.547744000000002</v>
      </c>
      <c r="AF5" s="129">
        <f>Test!V218</f>
        <v>40.347431</v>
      </c>
      <c r="AG5" s="129">
        <f>Test!W218</f>
        <v>49.691848</v>
      </c>
      <c r="AH5" s="129">
        <f>Test!X218</f>
        <v>47.918909999999997</v>
      </c>
      <c r="AI5" s="129">
        <f>10*LOG10(1/(('Summary (Full)'!$B$41/10^(AF5/10)+'Summary (Full)'!$B$42/10^(AG5/10)+'Summary (Full)'!$B$43/10^(AH5/10))/'Summary (Full)'!$B$44))</f>
        <v>41.803136355751498</v>
      </c>
      <c r="AJ5" s="129">
        <f>Test!Y218</f>
        <v>0.34151700000000002</v>
      </c>
      <c r="AK5" s="129">
        <f>Test!Z218</f>
        <v>0</v>
      </c>
      <c r="AL5" s="129">
        <f t="shared" ref="AL5:AL40" si="2">AJ5/R5</f>
        <v>0.82069785884218882</v>
      </c>
      <c r="AM5" s="129">
        <f t="shared" ref="AM5:AM40" si="3">AK5/S5</f>
        <v>0</v>
      </c>
      <c r="AO5" s="245" t="s">
        <v>13</v>
      </c>
      <c r="AP5" s="172">
        <f t="array" ref="AP5">bdRateExtend($C5:$C8,D5:D8,$U5:$U8,V5:V8)</f>
        <v>-0.29482137017351806</v>
      </c>
      <c r="AQ5" s="172">
        <f t="array" ref="AQ5">bdRateExtend($C5:$C10,D5:D10,$U5:$U10,V5:V10)</f>
        <v>-0.32756522812275168</v>
      </c>
      <c r="AR5" s="172">
        <f t="array" ref="AR5">bdRateExtend($C5:$C10,E5:E10,$U5:$U10,W5:W10)</f>
        <v>-0.40574787479278773</v>
      </c>
      <c r="AS5" s="172">
        <f t="array" ref="AS5">bdRateExtend($C5:$C10,F5:F10,$U5:$U10,X5:X10)</f>
        <v>-0.36308671404769255</v>
      </c>
      <c r="AT5" s="172">
        <f t="array" ref="AT5">bdRateExtend($C5:$C8,H5:H8,$U5:$U8,Z5:Z8)</f>
        <v>-0.27122320099622299</v>
      </c>
      <c r="AU5" s="172">
        <f t="array" ref="AU5">bdRateExtend($C5:$C10,H5:H10,$U5:$U10,Z5:Z10)</f>
        <v>-0.29210357148143828</v>
      </c>
      <c r="AV5" s="172">
        <f t="array" ref="AV5">bdRateExtend($C5:$C8,I5:I8,$U5:$U8,AA5:AA8)</f>
        <v>-0.28445884232582108</v>
      </c>
      <c r="AW5" s="172">
        <f t="array" ref="AW5">bdRateExtend($C5:$C10,I5:I10,$U5:$U10,AA5:AA10)</f>
        <v>-0.31571996797260238</v>
      </c>
      <c r="AX5" s="172">
        <f t="array" ref="AX5">bdRateExtend($C5:$C8,J5:J8,$U5:$U8,AB5:AB8,"None", FALSE,1)</f>
        <v>-0.36693543235907178</v>
      </c>
      <c r="AY5" s="188">
        <f t="array" ref="AY5">bdRateExtend($C5:$C10,J5:J10,$U5:$U10,AB5:AB10,"None", FALSE,1)</f>
        <v>-0.40378074555076771</v>
      </c>
      <c r="AZ5" s="241">
        <f t="array" ref="AZ5">testVMAFRange($C5:$C8,J5:J8,$U5:$U8,AB5:AB8)</f>
        <v>0</v>
      </c>
      <c r="BA5" s="190">
        <f t="array" ref="BA5">testVMAFRange($C5:$C10,J5:J10,$U5:$U10,AB5:AB10)</f>
        <v>0</v>
      </c>
      <c r="CH5" s="5"/>
      <c r="CI5" s="11" t="s">
        <v>41</v>
      </c>
      <c r="CJ5" s="10">
        <f t="array" ref="CJ5">MIN(IF(CL1:CL201&gt;0,CL1:CL201))</f>
        <v>54.809190999999998</v>
      </c>
      <c r="CK5" s="5"/>
      <c r="CL5" s="4" cm="1">
        <f t="array" ref="CL5:DC53">ConvexHullInterpolate(C5:C40,D5:D40,TRUE,6,'Summary (Full)'!B30,D5:S40)</f>
        <v>54.809190999999998</v>
      </c>
      <c r="CM5" s="4">
        <v>24.718433999999998</v>
      </c>
      <c r="CN5" s="4">
        <v>24.718433999999998</v>
      </c>
      <c r="CO5" s="4">
        <v>35.128490999999997</v>
      </c>
      <c r="CP5" s="4">
        <v>30.813891999999999</v>
      </c>
      <c r="CQ5" s="4">
        <v>25.750028687499999</v>
      </c>
      <c r="CR5" s="4">
        <v>5.6244529999999999</v>
      </c>
      <c r="CS5" s="4">
        <v>6.2986620000000002</v>
      </c>
      <c r="CT5" s="4">
        <v>1.4154E-2</v>
      </c>
      <c r="CU5" s="4">
        <v>1.3375E-2</v>
      </c>
      <c r="CV5" s="4">
        <v>20.988247000000001</v>
      </c>
      <c r="CW5" s="4">
        <v>27.628091000000001</v>
      </c>
      <c r="CX5" s="4">
        <v>24.659389000000001</v>
      </c>
      <c r="CY5" s="4">
        <v>35.110925999999999</v>
      </c>
      <c r="CZ5" s="4">
        <v>30.762656</v>
      </c>
      <c r="DA5" s="4">
        <v>26.070598234535431</v>
      </c>
      <c r="DB5" s="4">
        <v>1.156714</v>
      </c>
      <c r="DC5" s="4">
        <v>296.14999999999998</v>
      </c>
      <c r="DE5" s="4" cm="1">
        <f t="array" ref="DE5:DF57">ConvexHullInterpolate(C5:C40,H5:H40,TRUE,6,'Summary (Full)'!B30)</f>
        <v>54.809190999999998</v>
      </c>
      <c r="DF5" s="4">
        <v>5.6244529999999999</v>
      </c>
      <c r="DH5" s="4" cm="1">
        <f t="array" ref="DH5:DI54">ConvexHullInterpolate($C5:$C40,I5:I40,TRUE,6,'Summary (Full)'!B30)</f>
        <v>54.809190999999998</v>
      </c>
      <c r="DI5" s="4">
        <v>6.2986620000000002</v>
      </c>
      <c r="DK5" s="4" cm="1">
        <f t="array" ref="DK5:DL37">ConvexHullInterpolate($C5:$C40,J5:J40,TRUE,6,'Summary (Full)'!B30)</f>
        <v>54.809190999999998</v>
      </c>
      <c r="DL5" s="4">
        <v>1.4154E-2</v>
      </c>
      <c r="DM5" s="4" cm="1">
        <f t="array" ref="DM5:DN38">ConvexHullInterpolate($C5:$C40,K5:K40,TRUE,6,'Summary (Full)'!B30)</f>
        <v>54.809190999999998</v>
      </c>
      <c r="DN5" s="4">
        <v>1.3375E-2</v>
      </c>
      <c r="DO5" s="4" cm="1">
        <f t="array" ref="DO5:DP61">ConvexHullInterpolate($C5:$C40,L5:L40,TRUE,6,'Summary (Full)'!B30)</f>
        <v>54.809190999999998</v>
      </c>
      <c r="DP5" s="4">
        <v>20.988247000000001</v>
      </c>
      <c r="DQ5" s="4" cm="1">
        <f t="array" ref="DQ5:DR55">ConvexHullInterpolate($C5:$C40,M5:M40,TRUE,6,'Summary (Full)'!B30)</f>
        <v>54.809190999999998</v>
      </c>
      <c r="DR5" s="4">
        <v>27.628091000000001</v>
      </c>
      <c r="DS5" s="4" cm="1">
        <f t="array" ref="DS5:DX53">ConvexHullInterpolate($C5:$C40,N5:N40,TRUE,6,'Summary (Full)'!B30, N5:Q40)</f>
        <v>54.809190999999998</v>
      </c>
      <c r="DT5" s="4">
        <v>24.659389000000001</v>
      </c>
      <c r="DU5" s="4">
        <v>24.659389000000001</v>
      </c>
      <c r="DV5" s="4">
        <v>35.110925999999999</v>
      </c>
      <c r="DW5" s="4">
        <v>30.762656</v>
      </c>
      <c r="DX5" s="4">
        <v>26.070598234535431</v>
      </c>
      <c r="DZ5" s="4" cm="1">
        <f t="array" ref="DZ5:EQ54">ConvexHullInterpolate(U5:U40,V5:V40,TRUE,6,'Summary (Full)'!B30,V5:AK40)</f>
        <v>40.073157999999999</v>
      </c>
      <c r="EA5" s="4">
        <v>25.639879000000001</v>
      </c>
      <c r="EB5" s="4">
        <v>25.639879000000001</v>
      </c>
      <c r="EC5" s="4">
        <v>37.161552</v>
      </c>
      <c r="ED5" s="4">
        <v>31.856584000000002</v>
      </c>
      <c r="EE5" s="4">
        <v>26.748527625000001</v>
      </c>
      <c r="EF5" s="4">
        <v>6.24634</v>
      </c>
      <c r="EG5" s="4">
        <v>6.8125689999999999</v>
      </c>
      <c r="EH5" s="4">
        <v>0.35644500000000001</v>
      </c>
      <c r="EI5" s="4">
        <v>0.33319300000000002</v>
      </c>
      <c r="EJ5" s="4">
        <v>21.925833999999998</v>
      </c>
      <c r="EK5" s="4">
        <v>28.908674000000001</v>
      </c>
      <c r="EL5" s="4">
        <v>25.597358</v>
      </c>
      <c r="EM5" s="4">
        <v>37.148837999999998</v>
      </c>
      <c r="EN5" s="4">
        <v>31.826416999999999</v>
      </c>
      <c r="EO5" s="4">
        <v>27.035867660624678</v>
      </c>
      <c r="EP5" s="4">
        <v>1.52027</v>
      </c>
      <c r="EQ5" s="4">
        <v>0</v>
      </c>
      <c r="ER5" s="4" cm="1">
        <f t="array" ref="ER5:ES58">ConvexHullInterpolate($U5:$U40,Z5:Z40,TRUE,6,'Summary (Full)'!B30)</f>
        <v>40.073157999999999</v>
      </c>
      <c r="ES5" s="4">
        <v>6.24634</v>
      </c>
      <c r="ET5" s="4" cm="1">
        <f t="array" ref="ET5:EU55">ConvexHullInterpolate($U5:$U40,AA5:AA40,TRUE,6,'Summary (Full)'!B30)</f>
        <v>40.073157999999999</v>
      </c>
      <c r="EU5" s="4">
        <v>6.8125689999999999</v>
      </c>
      <c r="EV5" s="7" cm="1">
        <f t="array" ref="EV5:EW45">ConvexHullInterpolate($U5:$U40,AB5:AB40,TRUE,6,'Summary (Full)'!B30)</f>
        <v>40.073157999999999</v>
      </c>
      <c r="EW5" s="7">
        <v>0.35644500000000001</v>
      </c>
      <c r="EX5" s="7" cm="1">
        <f t="array" ref="EX5:EY48">ConvexHullInterpolate($U5:$U40,AC5:AC40,TRUE,6,'Summary (Full)'!B30)</f>
        <v>40.073157999999999</v>
      </c>
      <c r="EY5" s="7">
        <v>0.33319300000000002</v>
      </c>
      <c r="EZ5" s="7" cm="1">
        <f t="array" ref="EZ5:FA60">ConvexHullInterpolate($U5:$U40,AD5:AD40,TRUE,6,'Summary (Full)'!B30)</f>
        <v>40.073157999999999</v>
      </c>
      <c r="FA5" s="7">
        <v>21.925833999999998</v>
      </c>
      <c r="FB5" s="7" cm="1">
        <f t="array" ref="FB5:FC59">ConvexHullInterpolate($U5:$U40,AE5:AE40,TRUE,6,'Summary (Full)'!B30)</f>
        <v>40.073157999999999</v>
      </c>
      <c r="FC5" s="7">
        <v>28.908674000000001</v>
      </c>
      <c r="FD5" s="4" cm="1">
        <f t="array" ref="FD5:FI54">ConvexHullInterpolate($U5:$U40,AF5:AF40,TRUE,6,'Summary (Full)'!B30, AF5:AI40)</f>
        <v>40.073157999999999</v>
      </c>
      <c r="FE5" s="4">
        <v>25.597358</v>
      </c>
      <c r="FF5" s="4">
        <v>25.597358</v>
      </c>
      <c r="FG5" s="4">
        <v>37.148837999999998</v>
      </c>
      <c r="FH5" s="4">
        <v>31.826416999999999</v>
      </c>
      <c r="FI5" s="4">
        <v>27.035867660624678</v>
      </c>
      <c r="FK5" s="4" cm="1">
        <f t="array" ref="FK5:FL52">ConvexHullInterpolate($C5:$C40,G5:G40,TRUE,6,'Summary (Full)'!B30)</f>
        <v>54.809190999999998</v>
      </c>
      <c r="FL5" s="4">
        <v>25.750028687499999</v>
      </c>
      <c r="FM5" s="4" cm="1">
        <f t="array" ref="FM5:FN52">ConvexHullInterpolate($C5:$C40,Q5:Q40,TRUE,6,'Summary (Full)'!B30)</f>
        <v>54.809190999999998</v>
      </c>
      <c r="FN5" s="4">
        <v>26.070598234535431</v>
      </c>
      <c r="FP5" s="4" cm="1">
        <f t="array" ref="FP5:FQ57">ConvexHullInterpolate($U5:$U40,Y5:Y40,TRUE,6,'Summary (Full)'!B30)</f>
        <v>40.073157999999999</v>
      </c>
      <c r="FQ5" s="4">
        <v>26.748527625000001</v>
      </c>
      <c r="FR5" s="4" cm="1">
        <f t="array" ref="FR5:FS55">ConvexHullInterpolate($U5:$U40,AI5:AI40,TRUE,6,'Summary (Full)'!B30)</f>
        <v>40.073157999999999</v>
      </c>
      <c r="FS5" s="4">
        <v>27.035867660624678</v>
      </c>
    </row>
    <row r="6" spans="1:175" x14ac:dyDescent="0.15">
      <c r="A6" s="235"/>
      <c r="B6" s="38">
        <v>135</v>
      </c>
      <c r="C6" s="129">
        <f>Anchor!L219</f>
        <v>9950.9942370000008</v>
      </c>
      <c r="D6" s="129">
        <f>Anchor!M219</f>
        <v>39.643962999999999</v>
      </c>
      <c r="E6" s="129">
        <f>Anchor!N219</f>
        <v>48.665300000000002</v>
      </c>
      <c r="F6" s="129">
        <f>Anchor!O219</f>
        <v>46.421928999999999</v>
      </c>
      <c r="G6" s="130">
        <f>('Summary (Full)'!$B$34*D6+'Summary (Full)'!$B$35*E6+'Summary (Full)'!$B$36*F6)/'Summary (Full)'!$B$37</f>
        <v>40.6314194375</v>
      </c>
      <c r="H6" s="129">
        <f>Anchor!P219</f>
        <v>24.419308999999998</v>
      </c>
      <c r="I6" s="129">
        <f>Anchor!Q219</f>
        <v>17.184411000000001</v>
      </c>
      <c r="J6" s="129">
        <f>Anchor!R219</f>
        <v>91.299818999999999</v>
      </c>
      <c r="K6" s="129">
        <f>Anchor!S219</f>
        <v>89.516587000000001</v>
      </c>
      <c r="L6" s="129">
        <f>Anchor!T219</f>
        <v>39.352161000000002</v>
      </c>
      <c r="M6" s="129">
        <f>Anchor!U219</f>
        <v>41.651719999999997</v>
      </c>
      <c r="N6" s="129">
        <f>Anchor!V219</f>
        <v>39.633246999999997</v>
      </c>
      <c r="O6" s="129">
        <f>Anchor!W219</f>
        <v>48.659157</v>
      </c>
      <c r="P6" s="129">
        <f>Anchor!X219</f>
        <v>46.403049000000003</v>
      </c>
      <c r="Q6" s="131">
        <f>10*LOG10(1/(('Summary (Full)'!$B$41/10^(N6/10)+'Summary (Full)'!$B$42/10^(O6/10)+'Summary (Full)'!$B$43/10^(P6/10))/'Summary (Full)'!$B$44))</f>
        <v>41.044336406774718</v>
      </c>
      <c r="R6" s="129">
        <f>Anchor!Y219</f>
        <v>0.47800399999999998</v>
      </c>
      <c r="S6" s="129">
        <f>Anchor!Z219</f>
        <v>35417.9</v>
      </c>
      <c r="U6" s="129">
        <f>Test!L219</f>
        <v>8754.4209640000008</v>
      </c>
      <c r="V6" s="129">
        <f>Test!M219</f>
        <v>39.777501000000001</v>
      </c>
      <c r="W6" s="129">
        <f>Test!N219</f>
        <v>49.023000000000003</v>
      </c>
      <c r="X6" s="129">
        <f>Test!O219</f>
        <v>46.843646999999997</v>
      </c>
      <c r="Y6" s="129">
        <f>('Summary (Full)'!$B$34*V6+'Summary (Full)'!$B$35*W6+'Summary (Full)'!$B$36*X6)/'Summary (Full)'!$B$37</f>
        <v>40.796978812500001</v>
      </c>
      <c r="Z6" s="129">
        <f>Test!P219</f>
        <v>24.847192</v>
      </c>
      <c r="AA6" s="129">
        <f>Test!Q219</f>
        <v>17.350846000000001</v>
      </c>
      <c r="AB6" s="129">
        <f>Test!R219</f>
        <v>93.107028</v>
      </c>
      <c r="AC6" s="129">
        <f>Test!S219</f>
        <v>91.029729000000003</v>
      </c>
      <c r="AD6" s="129">
        <f>Test!T219</f>
        <v>39.676752999999998</v>
      </c>
      <c r="AE6" s="129">
        <f>Test!U219</f>
        <v>41.860971999999997</v>
      </c>
      <c r="AF6" s="129">
        <f>Test!V219</f>
        <v>39.767389000000001</v>
      </c>
      <c r="AG6" s="129">
        <f>Test!W219</f>
        <v>49.018920999999999</v>
      </c>
      <c r="AH6" s="129">
        <f>Test!X219</f>
        <v>46.829129999999999</v>
      </c>
      <c r="AI6" s="129">
        <f>10*LOG10(1/(('Summary (Full)'!$B$41/10^(AF6/10)+'Summary (Full)'!$B$42/10^(AG6/10)+'Summary (Full)'!$B$43/10^(AH6/10))/'Summary (Full)'!$B$44))</f>
        <v>41.198572118406162</v>
      </c>
      <c r="AJ6" s="129">
        <f>Test!Y219</f>
        <v>0.52691200000000005</v>
      </c>
      <c r="AK6" s="129">
        <f>Test!Z219</f>
        <v>0</v>
      </c>
      <c r="AL6" s="129">
        <f t="shared" si="2"/>
        <v>1.1023171354214611</v>
      </c>
      <c r="AM6" s="129">
        <f t="shared" si="3"/>
        <v>0</v>
      </c>
      <c r="AO6" s="179"/>
      <c r="AP6" s="165"/>
      <c r="AQ6" s="164"/>
      <c r="AR6" s="164"/>
      <c r="AS6" s="164"/>
      <c r="AT6" s="165"/>
      <c r="AU6" s="164"/>
      <c r="AV6" s="165"/>
      <c r="AW6" s="164"/>
      <c r="AX6" s="165"/>
      <c r="AY6" s="170"/>
      <c r="AZ6" s="165"/>
      <c r="BA6" s="170"/>
      <c r="CH6" s="5"/>
      <c r="CI6" s="11" t="s">
        <v>40</v>
      </c>
      <c r="CJ6" s="10">
        <f>MAX(CL1:CL201)</f>
        <v>28110.077000000001</v>
      </c>
      <c r="CK6" s="5"/>
      <c r="CL6" s="4">
        <v>60.479525986225752</v>
      </c>
      <c r="CM6" s="4">
        <v>25.070696374999997</v>
      </c>
      <c r="CN6" s="4">
        <v>25.070696374999997</v>
      </c>
      <c r="CO6" s="4">
        <v>35.466086124999997</v>
      </c>
      <c r="CP6" s="4">
        <v>31.165997749999999</v>
      </c>
      <c r="CQ6" s="4">
        <v>26.101364570312498</v>
      </c>
      <c r="CR6" s="4">
        <v>5.85006775</v>
      </c>
      <c r="CS6" s="4">
        <v>6.4691023750000003</v>
      </c>
      <c r="CT6" s="4">
        <v>0.13520624999999997</v>
      </c>
      <c r="CU6" s="4">
        <v>0.12621237500000004</v>
      </c>
      <c r="CV6" s="4">
        <v>21.329184625</v>
      </c>
      <c r="CW6" s="4">
        <v>27.99798075</v>
      </c>
      <c r="CX6" s="4">
        <v>25.011890000000001</v>
      </c>
      <c r="CY6" s="4">
        <v>35.446864499999997</v>
      </c>
      <c r="CZ6" s="4">
        <v>31.115977874999999</v>
      </c>
      <c r="DA6" s="4">
        <v>26.422796117163617</v>
      </c>
      <c r="DB6" s="4">
        <v>1.176096625</v>
      </c>
      <c r="DC6" s="4">
        <v>318.53499999999997</v>
      </c>
      <c r="DE6" s="4">
        <v>60.479525986225752</v>
      </c>
      <c r="DF6" s="4">
        <v>5.85006775</v>
      </c>
      <c r="DH6" s="4">
        <v>60.479525986225752</v>
      </c>
      <c r="DI6" s="4">
        <v>6.4691023750000003</v>
      </c>
      <c r="DK6" s="4">
        <v>243.50879851291421</v>
      </c>
      <c r="DL6" s="4">
        <v>16.186794374999998</v>
      </c>
      <c r="DM6" s="4">
        <v>243.50879851291421</v>
      </c>
      <c r="DN6" s="4">
        <v>15.532400874999999</v>
      </c>
      <c r="DO6" s="4">
        <v>60.479525986225752</v>
      </c>
      <c r="DP6" s="4">
        <v>21.329184625</v>
      </c>
      <c r="DQ6" s="4">
        <v>60.479525986225752</v>
      </c>
      <c r="DR6" s="4">
        <v>27.99798075</v>
      </c>
      <c r="DS6" s="4">
        <v>60.479525986225752</v>
      </c>
      <c r="DT6" s="4">
        <v>25.011890000000001</v>
      </c>
      <c r="DU6" s="4">
        <v>25.011890000000001</v>
      </c>
      <c r="DV6" s="4">
        <v>35.446864499999997</v>
      </c>
      <c r="DW6" s="4">
        <v>31.115977874999999</v>
      </c>
      <c r="DX6" s="4">
        <v>26.422796117163617</v>
      </c>
      <c r="DZ6" s="4">
        <v>44.603608807099263</v>
      </c>
      <c r="EA6" s="4">
        <v>25.984668625000001</v>
      </c>
      <c r="EB6" s="4">
        <v>25.984668625000001</v>
      </c>
      <c r="EC6" s="4">
        <v>37.417830125000002</v>
      </c>
      <c r="ED6" s="4">
        <v>32.159786125000004</v>
      </c>
      <c r="EE6" s="4">
        <v>27.0851860625</v>
      </c>
      <c r="EF6" s="4">
        <v>6.4767821249999997</v>
      </c>
      <c r="EG6" s="4">
        <v>6.9832228750000001</v>
      </c>
      <c r="EH6" s="4">
        <v>1.405845750000001</v>
      </c>
      <c r="EI6" s="4">
        <v>1.3255623749999996</v>
      </c>
      <c r="EJ6" s="4">
        <v>22.259135499999999</v>
      </c>
      <c r="EK6" s="4">
        <v>29.239721000000003</v>
      </c>
      <c r="EL6" s="4">
        <v>25.941997499999999</v>
      </c>
      <c r="EM6" s="4">
        <v>37.404847624999995</v>
      </c>
      <c r="EN6" s="4">
        <v>32.129199</v>
      </c>
      <c r="EO6" s="4">
        <v>27.376551545433017</v>
      </c>
      <c r="EP6" s="4">
        <v>1.5378339999999999</v>
      </c>
      <c r="EQ6" s="4">
        <v>0</v>
      </c>
      <c r="ER6" s="4">
        <v>44.603608807099263</v>
      </c>
      <c r="ES6" s="4">
        <v>6.4767821249999997</v>
      </c>
      <c r="ET6" s="4">
        <v>44.603608807099263</v>
      </c>
      <c r="EU6" s="4">
        <v>6.9832228750000001</v>
      </c>
      <c r="EV6" s="7">
        <v>93.661416000000003</v>
      </c>
      <c r="EW6" s="7">
        <v>13.035627</v>
      </c>
      <c r="EX6" s="7">
        <v>93.661416000000003</v>
      </c>
      <c r="EY6" s="7">
        <v>12.205403</v>
      </c>
      <c r="EZ6" s="7">
        <v>44.603608807099263</v>
      </c>
      <c r="FA6" s="7">
        <v>22.259135499999999</v>
      </c>
      <c r="FB6" s="7">
        <v>44.603608807099263</v>
      </c>
      <c r="FC6" s="7">
        <v>29.239721000000003</v>
      </c>
      <c r="FD6" s="4">
        <v>44.603608807099263</v>
      </c>
      <c r="FE6" s="4">
        <v>25.941997499999999</v>
      </c>
      <c r="FF6" s="4">
        <v>25.941997499999999</v>
      </c>
      <c r="FG6" s="4">
        <v>37.404847624999995</v>
      </c>
      <c r="FH6" s="4">
        <v>32.129199</v>
      </c>
      <c r="FI6" s="4">
        <v>27.376551545433017</v>
      </c>
      <c r="FK6" s="4">
        <v>60.479525986225752</v>
      </c>
      <c r="FL6" s="4">
        <v>26.101364570312498</v>
      </c>
      <c r="FM6" s="4">
        <v>60.479525986225752</v>
      </c>
      <c r="FN6" s="4">
        <v>26.422796117163617</v>
      </c>
      <c r="FP6" s="4">
        <v>44.603608807099263</v>
      </c>
      <c r="FQ6" s="4">
        <v>27.0851860625</v>
      </c>
      <c r="FR6" s="4">
        <v>44.603608807099263</v>
      </c>
      <c r="FS6" s="4">
        <v>27.376551545433017</v>
      </c>
    </row>
    <row r="7" spans="1:175" ht="13" customHeight="1" x14ac:dyDescent="0.15">
      <c r="A7" s="235"/>
      <c r="B7" s="38">
        <v>160</v>
      </c>
      <c r="C7" s="129">
        <f>Anchor!L220</f>
        <v>4105.2154</v>
      </c>
      <c r="D7" s="129">
        <f>Anchor!M220</f>
        <v>38.518977</v>
      </c>
      <c r="E7" s="129">
        <f>Anchor!N220</f>
        <v>47.332816999999999</v>
      </c>
      <c r="F7" s="129">
        <f>Anchor!O220</f>
        <v>44.541279000000003</v>
      </c>
      <c r="G7" s="130">
        <f>('Summary (Full)'!$B$34*D7+'Summary (Full)'!$B$35*E7+'Summary (Full)'!$B$36*F7)/'Summary (Full)'!$B$37</f>
        <v>39.446235874999999</v>
      </c>
      <c r="H7" s="129">
        <f>Anchor!P220</f>
        <v>21.192999</v>
      </c>
      <c r="I7" s="129">
        <f>Anchor!Q220</f>
        <v>15.870022000000001</v>
      </c>
      <c r="J7" s="129">
        <f>Anchor!R220</f>
        <v>80.910338999999993</v>
      </c>
      <c r="K7" s="129">
        <f>Anchor!S220</f>
        <v>79.130447000000004</v>
      </c>
      <c r="L7" s="129">
        <f>Anchor!T220</f>
        <v>36.909506</v>
      </c>
      <c r="M7" s="129">
        <f>Anchor!U220</f>
        <v>40.469461000000003</v>
      </c>
      <c r="N7" s="129">
        <f>Anchor!V220</f>
        <v>38.507178000000003</v>
      </c>
      <c r="O7" s="129">
        <f>Anchor!W220</f>
        <v>47.321890000000003</v>
      </c>
      <c r="P7" s="129">
        <f>Anchor!X220</f>
        <v>44.512805</v>
      </c>
      <c r="Q7" s="131">
        <f>10*LOG10(1/(('Summary (Full)'!$B$41/10^(N7/10)+'Summary (Full)'!$B$42/10^(O7/10)+'Summary (Full)'!$B$43/10^(P7/10))/'Summary (Full)'!$B$44))</f>
        <v>39.871725687112288</v>
      </c>
      <c r="R7" s="129">
        <f>Anchor!Y220</f>
        <v>0.50809199999999999</v>
      </c>
      <c r="S7" s="129">
        <f>Anchor!Z220</f>
        <v>18060.86</v>
      </c>
      <c r="U7" s="129">
        <f>Test!L220</f>
        <v>3409.8184890000002</v>
      </c>
      <c r="V7" s="129">
        <f>Test!M220</f>
        <v>38.829414999999997</v>
      </c>
      <c r="W7" s="129">
        <f>Test!N220</f>
        <v>47.909713000000004</v>
      </c>
      <c r="X7" s="129">
        <f>Test!O220</f>
        <v>45.206392999999998</v>
      </c>
      <c r="Y7" s="129">
        <f>('Summary (Full)'!$B$34*V7+'Summary (Full)'!$B$35*W7+'Summary (Full)'!$B$36*X7)/'Summary (Full)'!$B$37</f>
        <v>39.795494750000003</v>
      </c>
      <c r="Z7" s="129">
        <f>Test!P220</f>
        <v>21.840005999999999</v>
      </c>
      <c r="AA7" s="129">
        <f>Test!Q220</f>
        <v>16.191808999999999</v>
      </c>
      <c r="AB7" s="129">
        <f>Test!R220</f>
        <v>85.137501999999998</v>
      </c>
      <c r="AC7" s="129">
        <f>Test!S220</f>
        <v>82.729840999999993</v>
      </c>
      <c r="AD7" s="129">
        <f>Test!T220</f>
        <v>37.506694000000003</v>
      </c>
      <c r="AE7" s="129">
        <f>Test!U220</f>
        <v>40.856515999999999</v>
      </c>
      <c r="AF7" s="129">
        <f>Test!V220</f>
        <v>38.822313999999999</v>
      </c>
      <c r="AG7" s="129">
        <f>Test!W220</f>
        <v>47.901980999999999</v>
      </c>
      <c r="AH7" s="129">
        <f>Test!X220</f>
        <v>45.186453999999998</v>
      </c>
      <c r="AI7" s="129">
        <f>10*LOG10(1/(('Summary (Full)'!$B$41/10^(AF7/10)+'Summary (Full)'!$B$42/10^(AG7/10)+'Summary (Full)'!$B$43/10^(AH7/10))/'Summary (Full)'!$B$44))</f>
        <v>40.214353393540648</v>
      </c>
      <c r="AJ7" s="129">
        <f>Test!Y220</f>
        <v>0.59754600000000002</v>
      </c>
      <c r="AK7" s="129">
        <f>Test!Z220</f>
        <v>0</v>
      </c>
      <c r="AL7" s="129">
        <f t="shared" si="2"/>
        <v>1.1760586665407053</v>
      </c>
      <c r="AM7" s="129">
        <f t="shared" si="3"/>
        <v>0</v>
      </c>
      <c r="AO7" s="242" t="s">
        <v>14</v>
      </c>
      <c r="AP7" s="166">
        <f t="array" ref="AP7">bdRateExtend($C6:$C9,D6:D9,$U6:$U9,V6:V9)</f>
        <v>-0.32278690971992863</v>
      </c>
      <c r="AQ7" s="164"/>
      <c r="AR7" s="164"/>
      <c r="AS7" s="164"/>
      <c r="AT7" s="166">
        <f t="array" ref="AT7">bdRateExtend($C6:$C9,H6:H9,$U6:$U9,Z6:Z9)</f>
        <v>-0.29182918340279773</v>
      </c>
      <c r="AU7" s="164"/>
      <c r="AV7" s="166">
        <f t="array" ref="AV7">bdRateExtend($C6:$C9,I6:I9,$U6:$U9,AA6:AA9)</f>
        <v>-0.31236036843180504</v>
      </c>
      <c r="AW7" s="164"/>
      <c r="AX7" s="166">
        <f t="array" ref="AX7">bdRateExtend($C6:$C9,J6:J9,$U6:$U9,AB6:AB9,"None", FALSE,1)</f>
        <v>-0.39200234982123794</v>
      </c>
      <c r="AY7" s="170"/>
      <c r="AZ7" s="244">
        <f t="array" ref="AZ7">testVMAFRange($C6:$C9,J6:J9,$U6:$U9,AB6:AB9)</f>
        <v>0</v>
      </c>
      <c r="BA7" s="170"/>
      <c r="CH7" s="5"/>
      <c r="CI7" s="11" t="s">
        <v>115</v>
      </c>
      <c r="CJ7" s="10">
        <f>CJ6-CJ5</f>
        <v>28055.267809000001</v>
      </c>
      <c r="CK7" s="5"/>
      <c r="CL7" s="4">
        <v>66.736490664833198</v>
      </c>
      <c r="CM7" s="4">
        <v>25.422958749999999</v>
      </c>
      <c r="CN7" s="4">
        <v>25.422958749999999</v>
      </c>
      <c r="CO7" s="4">
        <v>35.803681249999997</v>
      </c>
      <c r="CP7" s="4">
        <v>31.518103499999999</v>
      </c>
      <c r="CQ7" s="4">
        <v>26.452700453124997</v>
      </c>
      <c r="CR7" s="4">
        <v>6.0756825000000001</v>
      </c>
      <c r="CS7" s="4">
        <v>6.6395427500000004</v>
      </c>
      <c r="CT7" s="4">
        <v>0.25625849999999994</v>
      </c>
      <c r="CU7" s="4">
        <v>0.23904975000000006</v>
      </c>
      <c r="CV7" s="4">
        <v>21.670122250000002</v>
      </c>
      <c r="CW7" s="4">
        <v>28.367870500000002</v>
      </c>
      <c r="CX7" s="4">
        <v>25.364391000000001</v>
      </c>
      <c r="CY7" s="4">
        <v>35.782803000000001</v>
      </c>
      <c r="CZ7" s="4">
        <v>31.469299749999998</v>
      </c>
      <c r="DA7" s="4">
        <v>26.774993999791803</v>
      </c>
      <c r="DB7" s="4">
        <v>1.19547925</v>
      </c>
      <c r="DC7" s="4">
        <v>340.91999999999996</v>
      </c>
      <c r="DE7" s="4">
        <v>66.736490664833198</v>
      </c>
      <c r="DF7" s="4">
        <v>6.0756825000000001</v>
      </c>
      <c r="DH7" s="4">
        <v>66.736490664833198</v>
      </c>
      <c r="DI7" s="4">
        <v>6.6395427500000004</v>
      </c>
      <c r="DK7" s="4">
        <v>298.13749148630632</v>
      </c>
      <c r="DL7" s="4">
        <v>20.622515624999998</v>
      </c>
      <c r="DM7" s="4">
        <v>298.13749148630632</v>
      </c>
      <c r="DN7" s="4">
        <v>19.800749624999998</v>
      </c>
      <c r="DO7" s="4">
        <v>66.736490664833198</v>
      </c>
      <c r="DP7" s="4">
        <v>21.670122250000002</v>
      </c>
      <c r="DQ7" s="4">
        <v>66.736490664833198</v>
      </c>
      <c r="DR7" s="4">
        <v>28.367870500000002</v>
      </c>
      <c r="DS7" s="4">
        <v>66.736490664833198</v>
      </c>
      <c r="DT7" s="4">
        <v>25.364391000000001</v>
      </c>
      <c r="DU7" s="4">
        <v>25.364391000000001</v>
      </c>
      <c r="DV7" s="4">
        <v>35.782803000000001</v>
      </c>
      <c r="DW7" s="4">
        <v>31.469299749999998</v>
      </c>
      <c r="DX7" s="4">
        <v>26.774993999791803</v>
      </c>
      <c r="DZ7" s="4">
        <v>49.646247461124553</v>
      </c>
      <c r="EA7" s="4">
        <v>26.329458250000002</v>
      </c>
      <c r="EB7" s="4">
        <v>26.329458250000002</v>
      </c>
      <c r="EC7" s="4">
        <v>37.674108250000003</v>
      </c>
      <c r="ED7" s="4">
        <v>32.462988250000002</v>
      </c>
      <c r="EE7" s="4">
        <v>27.421844499999999</v>
      </c>
      <c r="EF7" s="4">
        <v>6.7072242499999994</v>
      </c>
      <c r="EG7" s="4">
        <v>7.1538767500000002</v>
      </c>
      <c r="EH7" s="4">
        <v>2.4552465000000012</v>
      </c>
      <c r="EI7" s="4">
        <v>2.3179317499999996</v>
      </c>
      <c r="EJ7" s="4">
        <v>22.592436999999997</v>
      </c>
      <c r="EK7" s="4">
        <v>29.570768000000001</v>
      </c>
      <c r="EL7" s="4">
        <v>26.286636999999999</v>
      </c>
      <c r="EM7" s="4">
        <v>37.660857249999999</v>
      </c>
      <c r="EN7" s="4">
        <v>32.431981</v>
      </c>
      <c r="EO7" s="4">
        <v>27.717235430241356</v>
      </c>
      <c r="EP7" s="4">
        <v>1.5553980000000001</v>
      </c>
      <c r="EQ7" s="4">
        <v>0</v>
      </c>
      <c r="ER7" s="4">
        <v>49.646247461124553</v>
      </c>
      <c r="ES7" s="4">
        <v>6.7072242499999994</v>
      </c>
      <c r="ET7" s="4">
        <v>49.646247461124553</v>
      </c>
      <c r="EU7" s="4">
        <v>7.1538767500000002</v>
      </c>
      <c r="EV7" s="7">
        <v>104.24382980763362</v>
      </c>
      <c r="EW7" s="7">
        <v>15.153638125000001</v>
      </c>
      <c r="EX7" s="7">
        <v>104.24382980763362</v>
      </c>
      <c r="EY7" s="7">
        <v>14.211308500000001</v>
      </c>
      <c r="EZ7" s="7">
        <v>49.646247461124553</v>
      </c>
      <c r="FA7" s="7">
        <v>22.592436999999997</v>
      </c>
      <c r="FB7" s="7">
        <v>49.646247461124553</v>
      </c>
      <c r="FC7" s="7">
        <v>29.570768000000001</v>
      </c>
      <c r="FD7" s="4">
        <v>49.646247461124553</v>
      </c>
      <c r="FE7" s="4">
        <v>26.286636999999999</v>
      </c>
      <c r="FF7" s="4">
        <v>26.286636999999999</v>
      </c>
      <c r="FG7" s="4">
        <v>37.660857249999999</v>
      </c>
      <c r="FH7" s="4">
        <v>32.431981</v>
      </c>
      <c r="FI7" s="4">
        <v>27.717235430241356</v>
      </c>
      <c r="FK7" s="4">
        <v>66.736490664833198</v>
      </c>
      <c r="FL7" s="4">
        <v>26.452700453124997</v>
      </c>
      <c r="FM7" s="4">
        <v>66.736490664833198</v>
      </c>
      <c r="FN7" s="4">
        <v>26.774993999791803</v>
      </c>
      <c r="FP7" s="4">
        <v>49.646247461124553</v>
      </c>
      <c r="FQ7" s="4">
        <v>27.421844499999999</v>
      </c>
      <c r="FR7" s="4">
        <v>49.646247461124553</v>
      </c>
      <c r="FS7" s="4">
        <v>27.717235430241356</v>
      </c>
    </row>
    <row r="8" spans="1:175" x14ac:dyDescent="0.15">
      <c r="A8" s="235"/>
      <c r="B8" s="38">
        <v>185</v>
      </c>
      <c r="C8" s="129">
        <f>Anchor!L221</f>
        <v>2011.333897</v>
      </c>
      <c r="D8" s="129">
        <f>Anchor!M221</f>
        <v>36.737354000000003</v>
      </c>
      <c r="E8" s="129">
        <f>Anchor!N221</f>
        <v>45.454196000000003</v>
      </c>
      <c r="F8" s="129">
        <f>Anchor!O221</f>
        <v>42.157758999999999</v>
      </c>
      <c r="G8" s="130">
        <f>('Summary (Full)'!$B$34*D8+'Summary (Full)'!$B$35*E8+'Summary (Full)'!$B$36*F8)/'Summary (Full)'!$B$37</f>
        <v>37.620931937500004</v>
      </c>
      <c r="H8" s="129">
        <f>Anchor!P221</f>
        <v>17.631118000000001</v>
      </c>
      <c r="I8" s="129">
        <f>Anchor!Q221</f>
        <v>14.109669</v>
      </c>
      <c r="J8" s="129">
        <f>Anchor!R221</f>
        <v>65.015747000000005</v>
      </c>
      <c r="K8" s="129">
        <f>Anchor!S221</f>
        <v>63.285775999999998</v>
      </c>
      <c r="L8" s="129">
        <f>Anchor!T221</f>
        <v>33.960068</v>
      </c>
      <c r="M8" s="129">
        <f>Anchor!U221</f>
        <v>38.773358999999999</v>
      </c>
      <c r="N8" s="129">
        <f>Anchor!V221</f>
        <v>36.710389999999997</v>
      </c>
      <c r="O8" s="129">
        <f>Anchor!W221</f>
        <v>45.436821000000002</v>
      </c>
      <c r="P8" s="129">
        <f>Anchor!X221</f>
        <v>42.124904000000001</v>
      </c>
      <c r="Q8" s="131">
        <f>10*LOG10(1/(('Summary (Full)'!$B$41/10^(N8/10)+'Summary (Full)'!$B$42/10^(O8/10)+'Summary (Full)'!$B$43/10^(P8/10))/'Summary (Full)'!$B$44))</f>
        <v>38.036187811704288</v>
      </c>
      <c r="R8" s="129">
        <f>Anchor!Y221</f>
        <v>0.59539200000000003</v>
      </c>
      <c r="S8" s="129">
        <f>Anchor!Z221</f>
        <v>12278.01</v>
      </c>
      <c r="U8" s="129">
        <f>Test!L221</f>
        <v>1650.513179</v>
      </c>
      <c r="V8" s="129">
        <f>Test!M221</f>
        <v>37.293548000000001</v>
      </c>
      <c r="W8" s="129">
        <f>Test!N221</f>
        <v>46.326174000000002</v>
      </c>
      <c r="X8" s="129">
        <f>Test!O221</f>
        <v>42.987366000000002</v>
      </c>
      <c r="Y8" s="129">
        <f>('Summary (Full)'!$B$34*V8+'Summary (Full)'!$B$35*W8+'Summary (Full)'!$B$36*X8)/'Summary (Full)'!$B$37</f>
        <v>38.213950750000002</v>
      </c>
      <c r="Z8" s="129">
        <f>Test!P221</f>
        <v>18.420099</v>
      </c>
      <c r="AA8" s="129">
        <f>Test!Q221</f>
        <v>14.597716</v>
      </c>
      <c r="AB8" s="129">
        <f>Test!R221</f>
        <v>72.202950999999999</v>
      </c>
      <c r="AC8" s="129">
        <f>Test!S221</f>
        <v>69.604333999999994</v>
      </c>
      <c r="AD8" s="129">
        <f>Test!T221</f>
        <v>34.795054999999998</v>
      </c>
      <c r="AE8" s="129">
        <f>Test!U221</f>
        <v>39.372950000000003</v>
      </c>
      <c r="AF8" s="129">
        <f>Test!V221</f>
        <v>37.277304000000001</v>
      </c>
      <c r="AG8" s="129">
        <f>Test!W221</f>
        <v>46.312072999999998</v>
      </c>
      <c r="AH8" s="129">
        <f>Test!X221</f>
        <v>42.959938000000001</v>
      </c>
      <c r="AI8" s="129">
        <f>10*LOG10(1/(('Summary (Full)'!$B$41/10^(AF8/10)+'Summary (Full)'!$B$42/10^(AG8/10)+'Summary (Full)'!$B$43/10^(AH8/10))/'Summary (Full)'!$B$44))</f>
        <v>38.629108561632592</v>
      </c>
      <c r="AJ8" s="129">
        <f>Test!Y221</f>
        <v>0.65390599999999999</v>
      </c>
      <c r="AK8" s="129">
        <f>Test!Z221</f>
        <v>0</v>
      </c>
      <c r="AL8" s="129">
        <f t="shared" si="2"/>
        <v>1.0982781092120821</v>
      </c>
      <c r="AM8" s="129">
        <f t="shared" si="3"/>
        <v>0</v>
      </c>
      <c r="AO8" s="179"/>
      <c r="AP8" s="165"/>
      <c r="AQ8" s="164"/>
      <c r="AR8" s="164"/>
      <c r="AS8" s="164"/>
      <c r="AT8" s="165"/>
      <c r="AU8" s="164"/>
      <c r="AV8" s="165"/>
      <c r="AW8" s="164"/>
      <c r="AX8" s="165"/>
      <c r="AY8" s="170"/>
      <c r="AZ8" s="165"/>
      <c r="BA8" s="170"/>
      <c r="CH8" s="5"/>
      <c r="CI8" s="11" t="s">
        <v>116</v>
      </c>
      <c r="CJ8" s="10">
        <f>CJ7^(3/4)</f>
        <v>2167.7580819065192</v>
      </c>
      <c r="CK8" s="5"/>
      <c r="CL8" s="4">
        <v>73.64077534720947</v>
      </c>
      <c r="CM8" s="4">
        <v>25.775221124999998</v>
      </c>
      <c r="CN8" s="4">
        <v>25.775221124999998</v>
      </c>
      <c r="CO8" s="4">
        <v>36.141276374999997</v>
      </c>
      <c r="CP8" s="4">
        <v>31.870209249999998</v>
      </c>
      <c r="CQ8" s="4">
        <v>26.8040363359375</v>
      </c>
      <c r="CR8" s="4">
        <v>6.3012972499999993</v>
      </c>
      <c r="CS8" s="4">
        <v>6.8099831250000005</v>
      </c>
      <c r="CT8" s="4">
        <v>0.37731075000000003</v>
      </c>
      <c r="CU8" s="4">
        <v>0.35188712500000008</v>
      </c>
      <c r="CV8" s="4">
        <v>22.011059875000001</v>
      </c>
      <c r="CW8" s="4">
        <v>28.737760250000001</v>
      </c>
      <c r="CX8" s="4">
        <v>25.716892000000001</v>
      </c>
      <c r="CY8" s="4">
        <v>36.118741499999999</v>
      </c>
      <c r="CZ8" s="4">
        <v>31.822621625</v>
      </c>
      <c r="DA8" s="4">
        <v>27.127191882419986</v>
      </c>
      <c r="DB8" s="4">
        <v>1.214861875</v>
      </c>
      <c r="DC8" s="4">
        <v>363.30500000000001</v>
      </c>
      <c r="DE8" s="4">
        <v>73.64077534720947</v>
      </c>
      <c r="DF8" s="4">
        <v>6.3012972499999993</v>
      </c>
      <c r="DH8" s="4">
        <v>73.64077534720947</v>
      </c>
      <c r="DI8" s="4">
        <v>6.8099831250000005</v>
      </c>
      <c r="DK8" s="4">
        <v>330.07362624778511</v>
      </c>
      <c r="DL8" s="4">
        <v>23.031234249999997</v>
      </c>
      <c r="DM8" s="4">
        <v>330.07362624778511</v>
      </c>
      <c r="DN8" s="4">
        <v>22.120588249999997</v>
      </c>
      <c r="DO8" s="4">
        <v>73.64077534720947</v>
      </c>
      <c r="DP8" s="4">
        <v>22.011059875000001</v>
      </c>
      <c r="DQ8" s="4">
        <v>73.64077534720947</v>
      </c>
      <c r="DR8" s="4">
        <v>28.737760250000001</v>
      </c>
      <c r="DS8" s="4">
        <v>73.64077534720947</v>
      </c>
      <c r="DT8" s="4">
        <v>25.716892000000001</v>
      </c>
      <c r="DU8" s="4">
        <v>25.716892000000001</v>
      </c>
      <c r="DV8" s="4">
        <v>36.118741499999999</v>
      </c>
      <c r="DW8" s="4">
        <v>31.822621625</v>
      </c>
      <c r="DX8" s="4">
        <v>27.127191882419986</v>
      </c>
      <c r="DZ8" s="4">
        <v>55.258979102581449</v>
      </c>
      <c r="EA8" s="4">
        <v>26.674247874999999</v>
      </c>
      <c r="EB8" s="4">
        <v>26.674247874999999</v>
      </c>
      <c r="EC8" s="4">
        <v>37.930386374999998</v>
      </c>
      <c r="ED8" s="4">
        <v>32.766190375000001</v>
      </c>
      <c r="EE8" s="4">
        <v>27.758502937500001</v>
      </c>
      <c r="EF8" s="4">
        <v>6.9376663750000001</v>
      </c>
      <c r="EG8" s="4">
        <v>7.3245306249999995</v>
      </c>
      <c r="EH8" s="4">
        <v>3.5046472500000005</v>
      </c>
      <c r="EI8" s="4">
        <v>3.3103011249999996</v>
      </c>
      <c r="EJ8" s="4">
        <v>22.925738499999998</v>
      </c>
      <c r="EK8" s="4">
        <v>29.901814999999999</v>
      </c>
      <c r="EL8" s="4">
        <v>26.631276499999998</v>
      </c>
      <c r="EM8" s="4">
        <v>37.916866874999997</v>
      </c>
      <c r="EN8" s="4">
        <v>32.734763000000001</v>
      </c>
      <c r="EO8" s="4">
        <v>28.057919315049695</v>
      </c>
      <c r="EP8" s="4">
        <v>1.572962</v>
      </c>
      <c r="EQ8" s="4">
        <v>0</v>
      </c>
      <c r="ER8" s="4">
        <v>55.258979102581449</v>
      </c>
      <c r="ES8" s="4">
        <v>6.9376663750000001</v>
      </c>
      <c r="ET8" s="4">
        <v>55.258979102581449</v>
      </c>
      <c r="EU8" s="4">
        <v>7.3245306249999995</v>
      </c>
      <c r="EV8" s="7">
        <v>116.02190653366686</v>
      </c>
      <c r="EW8" s="7">
        <v>17.271649250000003</v>
      </c>
      <c r="EX8" s="7">
        <v>116.02190653366686</v>
      </c>
      <c r="EY8" s="7">
        <v>16.217213999999998</v>
      </c>
      <c r="EZ8" s="7">
        <v>55.258979102581449</v>
      </c>
      <c r="FA8" s="7">
        <v>22.925738499999998</v>
      </c>
      <c r="FB8" s="7">
        <v>55.258979102581449</v>
      </c>
      <c r="FC8" s="7">
        <v>29.901814999999999</v>
      </c>
      <c r="FD8" s="4">
        <v>55.258979102581449</v>
      </c>
      <c r="FE8" s="4">
        <v>26.631276499999998</v>
      </c>
      <c r="FF8" s="4">
        <v>26.631276499999998</v>
      </c>
      <c r="FG8" s="4">
        <v>37.916866874999997</v>
      </c>
      <c r="FH8" s="4">
        <v>32.734763000000001</v>
      </c>
      <c r="FI8" s="4">
        <v>28.057919315049695</v>
      </c>
      <c r="FK8" s="4">
        <v>73.64077534720947</v>
      </c>
      <c r="FL8" s="4">
        <v>26.8040363359375</v>
      </c>
      <c r="FM8" s="4">
        <v>73.64077534720947</v>
      </c>
      <c r="FN8" s="4">
        <v>27.127191882419986</v>
      </c>
      <c r="FP8" s="4">
        <v>55.258979102581449</v>
      </c>
      <c r="FQ8" s="4">
        <v>27.758502937500001</v>
      </c>
      <c r="FR8" s="4">
        <v>55.258979102581449</v>
      </c>
      <c r="FS8" s="4">
        <v>28.057919315049695</v>
      </c>
    </row>
    <row r="9" spans="1:175" ht="13" customHeight="1" x14ac:dyDescent="0.15">
      <c r="A9" s="235"/>
      <c r="B9" s="38">
        <v>210</v>
      </c>
      <c r="C9" s="129">
        <f>Anchor!L222</f>
        <v>965.47759900000005</v>
      </c>
      <c r="D9" s="129">
        <f>Anchor!M222</f>
        <v>34.235714999999999</v>
      </c>
      <c r="E9" s="129">
        <f>Anchor!N222</f>
        <v>42.86974</v>
      </c>
      <c r="F9" s="129">
        <f>Anchor!O222</f>
        <v>39.308405999999998</v>
      </c>
      <c r="G9" s="130">
        <f>('Summary (Full)'!$B$34*D9+'Summary (Full)'!$B$35*E9+'Summary (Full)'!$B$36*F9)/'Summary (Full)'!$B$37</f>
        <v>35.092384750000001</v>
      </c>
      <c r="H9" s="129">
        <f>Anchor!P222</f>
        <v>13.98451</v>
      </c>
      <c r="I9" s="129">
        <f>Anchor!Q222</f>
        <v>11.997927000000001</v>
      </c>
      <c r="J9" s="129">
        <f>Anchor!R222</f>
        <v>45.317089000000003</v>
      </c>
      <c r="K9" s="129">
        <f>Anchor!S222</f>
        <v>43.784762999999998</v>
      </c>
      <c r="L9" s="129">
        <f>Anchor!T222</f>
        <v>30.689108999999998</v>
      </c>
      <c r="M9" s="129">
        <f>Anchor!U222</f>
        <v>36.472102</v>
      </c>
      <c r="N9" s="129">
        <f>Anchor!V222</f>
        <v>34.190648000000003</v>
      </c>
      <c r="O9" s="129">
        <f>Anchor!W222</f>
        <v>42.840124000000003</v>
      </c>
      <c r="P9" s="129">
        <f>Anchor!X222</f>
        <v>39.270133999999999</v>
      </c>
      <c r="Q9" s="131">
        <f>10*LOG10(1/(('Summary (Full)'!$B$41/10^(N9/10)+'Summary (Full)'!$B$42/10^(O9/10)+'Summary (Full)'!$B$43/10^(P9/10))/'Summary (Full)'!$B$44))</f>
        <v>35.49152096517453</v>
      </c>
      <c r="R9" s="129">
        <f>Anchor!Y222</f>
        <v>0.71811000000000003</v>
      </c>
      <c r="S9" s="129">
        <f>Anchor!Z222</f>
        <v>7887.51</v>
      </c>
      <c r="U9" s="129">
        <f>Test!L222</f>
        <v>789.41981099999998</v>
      </c>
      <c r="V9" s="129">
        <f>Test!M222</f>
        <v>35.043458000000001</v>
      </c>
      <c r="W9" s="129">
        <f>Test!N222</f>
        <v>44.050412000000001</v>
      </c>
      <c r="X9" s="129">
        <f>Test!O222</f>
        <v>40.358271000000002</v>
      </c>
      <c r="Y9" s="129">
        <f>('Summary (Full)'!$B$34*V9+'Summary (Full)'!$B$35*W9+'Summary (Full)'!$B$36*X9)/'Summary (Full)'!$B$37</f>
        <v>35.93856843750001</v>
      </c>
      <c r="Z9" s="129">
        <f>Test!P222</f>
        <v>14.848668</v>
      </c>
      <c r="AA9" s="129">
        <f>Test!Q222</f>
        <v>12.627938</v>
      </c>
      <c r="AB9" s="129">
        <f>Test!R222</f>
        <v>54.962802000000003</v>
      </c>
      <c r="AC9" s="129">
        <f>Test!S222</f>
        <v>52.373483999999998</v>
      </c>
      <c r="AD9" s="129">
        <f>Test!T222</f>
        <v>31.703332</v>
      </c>
      <c r="AE9" s="129">
        <f>Test!U222</f>
        <v>37.312815000000001</v>
      </c>
      <c r="AF9" s="129">
        <f>Test!V222</f>
        <v>35.013343999999996</v>
      </c>
      <c r="AG9" s="129">
        <f>Test!W222</f>
        <v>44.029490000000003</v>
      </c>
      <c r="AH9" s="129">
        <f>Test!X222</f>
        <v>40.328415999999997</v>
      </c>
      <c r="AI9" s="129">
        <f>10*LOG10(1/(('Summary (Full)'!$B$41/10^(AF9/10)+'Summary (Full)'!$B$42/10^(AG9/10)+'Summary (Full)'!$B$43/10^(AH9/10))/'Summary (Full)'!$B$44))</f>
        <v>36.341101668732335</v>
      </c>
      <c r="AJ9" s="129">
        <f>Test!Y222</f>
        <v>0.81380200000000003</v>
      </c>
      <c r="AK9" s="129">
        <f>Test!Z222</f>
        <v>0</v>
      </c>
      <c r="AL9" s="129">
        <f t="shared" si="2"/>
        <v>1.1332553508515408</v>
      </c>
      <c r="AM9" s="129">
        <f t="shared" si="3"/>
        <v>0</v>
      </c>
      <c r="AO9" s="242" t="s">
        <v>15</v>
      </c>
      <c r="AP9" s="166">
        <f t="array" ref="AP9">bdRateExtend($C7:$C10,D7:D10,$U7:$U10,V7:V10)</f>
        <v>-0.34288820177162005</v>
      </c>
      <c r="AQ9" s="164"/>
      <c r="AR9" s="164"/>
      <c r="AS9" s="164"/>
      <c r="AT9" s="166">
        <f t="array" ref="AT9">bdRateExtend($C7:$C10,H7:H10,$U7:$U10,Z7:Z10)</f>
        <v>-0.31038064688591638</v>
      </c>
      <c r="AU9" s="164"/>
      <c r="AV9" s="166">
        <f t="array" ref="AV9">bdRateExtend($C7:$C10,I7:I10,$U7:$U10,AA7:AA10)</f>
        <v>-0.33515785167821932</v>
      </c>
      <c r="AW9" s="164"/>
      <c r="AX9" s="166">
        <f t="array" ref="AX9">bdRateExtend($C7:$C10,J7:J10,$U7:$U10,AB7:AB10,"None", FALSE,1)</f>
        <v>-0.42301981706971326</v>
      </c>
      <c r="AY9" s="170"/>
      <c r="AZ9" s="244">
        <f t="array" ref="AZ9">testVMAFRange($C7:$C10,J7:J10,$U7:$U10,AB7:AB10)</f>
        <v>0</v>
      </c>
      <c r="BA9" s="170"/>
      <c r="CH9" s="5"/>
      <c r="CI9" s="11" t="s">
        <v>117</v>
      </c>
      <c r="CJ9" s="10">
        <f>CJ7^(1/2)</f>
        <v>167.49706806090666</v>
      </c>
      <c r="CK9" s="5"/>
      <c r="CL9" s="4">
        <v>81.259349116416843</v>
      </c>
      <c r="CM9" s="4">
        <v>26.127483499999997</v>
      </c>
      <c r="CN9" s="4">
        <v>26.127483499999997</v>
      </c>
      <c r="CO9" s="4">
        <v>36.478871499999997</v>
      </c>
      <c r="CP9" s="4">
        <v>32.222315000000002</v>
      </c>
      <c r="CQ9" s="4">
        <v>27.155372218749999</v>
      </c>
      <c r="CR9" s="4">
        <v>6.5269119999999994</v>
      </c>
      <c r="CS9" s="4">
        <v>6.9804235000000006</v>
      </c>
      <c r="CT9" s="4">
        <v>0.498363</v>
      </c>
      <c r="CU9" s="4">
        <v>0.46472450000000004</v>
      </c>
      <c r="CV9" s="4">
        <v>22.351997500000003</v>
      </c>
      <c r="CW9" s="4">
        <v>29.10765</v>
      </c>
      <c r="CX9" s="4">
        <v>26.069392999999998</v>
      </c>
      <c r="CY9" s="4">
        <v>36.454679999999996</v>
      </c>
      <c r="CZ9" s="4">
        <v>32.175943500000002</v>
      </c>
      <c r="DA9" s="4">
        <v>27.479389765048172</v>
      </c>
      <c r="DB9" s="4">
        <v>1.2342445</v>
      </c>
      <c r="DC9" s="4">
        <v>385.69</v>
      </c>
      <c r="DE9" s="4">
        <v>81.259349116416843</v>
      </c>
      <c r="DF9" s="4">
        <v>6.5269119999999994</v>
      </c>
      <c r="DH9" s="4">
        <v>81.259349116416843</v>
      </c>
      <c r="DI9" s="4">
        <v>6.9804235000000006</v>
      </c>
      <c r="DK9" s="4">
        <v>365.43072191699451</v>
      </c>
      <c r="DL9" s="4">
        <v>25.439952874999999</v>
      </c>
      <c r="DM9" s="4">
        <v>365.43072191699451</v>
      </c>
      <c r="DN9" s="4">
        <v>24.440426875</v>
      </c>
      <c r="DO9" s="4">
        <v>81.259349116416843</v>
      </c>
      <c r="DP9" s="4">
        <v>22.351997500000003</v>
      </c>
      <c r="DQ9" s="4">
        <v>81.259349116416843</v>
      </c>
      <c r="DR9" s="4">
        <v>29.10765</v>
      </c>
      <c r="DS9" s="4">
        <v>81.259349116416843</v>
      </c>
      <c r="DT9" s="4">
        <v>26.069392999999998</v>
      </c>
      <c r="DU9" s="4">
        <v>26.069392999999998</v>
      </c>
      <c r="DV9" s="4">
        <v>36.454679999999996</v>
      </c>
      <c r="DW9" s="4">
        <v>32.175943500000002</v>
      </c>
      <c r="DX9" s="4">
        <v>27.479389765048172</v>
      </c>
      <c r="DZ9" s="4">
        <v>61.506255308633598</v>
      </c>
      <c r="EA9" s="4">
        <v>27.0190375</v>
      </c>
      <c r="EB9" s="4">
        <v>27.0190375</v>
      </c>
      <c r="EC9" s="4">
        <v>38.186664499999999</v>
      </c>
      <c r="ED9" s="4">
        <v>33.069392499999999</v>
      </c>
      <c r="EE9" s="4">
        <v>28.095161375</v>
      </c>
      <c r="EF9" s="4">
        <v>7.1681084999999998</v>
      </c>
      <c r="EG9" s="4">
        <v>7.4951844999999997</v>
      </c>
      <c r="EH9" s="4">
        <v>4.5540480000000008</v>
      </c>
      <c r="EI9" s="4">
        <v>4.3026704999999996</v>
      </c>
      <c r="EJ9" s="4">
        <v>23.259039999999999</v>
      </c>
      <c r="EK9" s="4">
        <v>30.232862000000001</v>
      </c>
      <c r="EL9" s="4">
        <v>26.975915999999998</v>
      </c>
      <c r="EM9" s="4">
        <v>38.172876500000001</v>
      </c>
      <c r="EN9" s="4">
        <v>33.037544999999994</v>
      </c>
      <c r="EO9" s="4">
        <v>28.39860319985803</v>
      </c>
      <c r="EP9" s="4">
        <v>1.5905260000000001</v>
      </c>
      <c r="EQ9" s="4">
        <v>0</v>
      </c>
      <c r="ER9" s="4">
        <v>61.506255308633598</v>
      </c>
      <c r="ES9" s="4">
        <v>7.1681084999999998</v>
      </c>
      <c r="ET9" s="4">
        <v>61.506255308633598</v>
      </c>
      <c r="EU9" s="4">
        <v>7.4951844999999997</v>
      </c>
      <c r="EV9" s="7">
        <v>129.13073915787001</v>
      </c>
      <c r="EW9" s="7">
        <v>19.389660375000002</v>
      </c>
      <c r="EX9" s="7">
        <v>129.13073915787001</v>
      </c>
      <c r="EY9" s="7">
        <v>18.223119499999999</v>
      </c>
      <c r="EZ9" s="7">
        <v>61.506255308633598</v>
      </c>
      <c r="FA9" s="7">
        <v>23.259039999999999</v>
      </c>
      <c r="FB9" s="7">
        <v>61.506255308633598</v>
      </c>
      <c r="FC9" s="7">
        <v>30.232862000000001</v>
      </c>
      <c r="FD9" s="4">
        <v>61.506255308633598</v>
      </c>
      <c r="FE9" s="4">
        <v>26.975915999999998</v>
      </c>
      <c r="FF9" s="4">
        <v>26.975915999999998</v>
      </c>
      <c r="FG9" s="4">
        <v>38.172876500000001</v>
      </c>
      <c r="FH9" s="4">
        <v>33.037544999999994</v>
      </c>
      <c r="FI9" s="4">
        <v>28.39860319985803</v>
      </c>
      <c r="FK9" s="4">
        <v>81.259349116416843</v>
      </c>
      <c r="FL9" s="4">
        <v>27.155372218749999</v>
      </c>
      <c r="FM9" s="4">
        <v>81.259349116416843</v>
      </c>
      <c r="FN9" s="4">
        <v>27.479389765048172</v>
      </c>
      <c r="FP9" s="4">
        <v>61.506255308633598</v>
      </c>
      <c r="FQ9" s="4">
        <v>28.095161375</v>
      </c>
      <c r="FR9" s="4">
        <v>61.506255308633598</v>
      </c>
      <c r="FS9" s="4">
        <v>28.39860319985803</v>
      </c>
    </row>
    <row r="10" spans="1:175" ht="14" customHeight="1" thickBot="1" x14ac:dyDescent="0.2">
      <c r="A10" s="236"/>
      <c r="B10" s="38">
        <v>235</v>
      </c>
      <c r="C10" s="129">
        <f>Anchor!L223</f>
        <v>455.43748599999998</v>
      </c>
      <c r="D10" s="129">
        <f>Anchor!M223</f>
        <v>31.327442000000001</v>
      </c>
      <c r="E10" s="129">
        <f>Anchor!N223</f>
        <v>39.848177999999997</v>
      </c>
      <c r="F10" s="129">
        <f>Anchor!O223</f>
        <v>36.255094999999997</v>
      </c>
      <c r="G10" s="130">
        <f>('Summary (Full)'!$B$34*D10+'Summary (Full)'!$B$35*E10+'Summary (Full)'!$B$36*F10)/'Summary (Full)'!$B$37</f>
        <v>32.167966312500006</v>
      </c>
      <c r="H10" s="129">
        <f>Anchor!P223</f>
        <v>10.672860999999999</v>
      </c>
      <c r="I10" s="129">
        <f>Anchor!Q223</f>
        <v>9.8425049999999992</v>
      </c>
      <c r="J10" s="129">
        <f>Anchor!R223</f>
        <v>25.609877999999998</v>
      </c>
      <c r="K10" s="129">
        <f>Anchor!S223</f>
        <v>24.543116000000001</v>
      </c>
      <c r="L10" s="129">
        <f>Anchor!T223</f>
        <v>27.442475000000002</v>
      </c>
      <c r="M10" s="129">
        <f>Anchor!U223</f>
        <v>33.666967</v>
      </c>
      <c r="N10" s="129">
        <f>Anchor!V223</f>
        <v>31.271117</v>
      </c>
      <c r="O10" s="129">
        <f>Anchor!W223</f>
        <v>39.807665</v>
      </c>
      <c r="P10" s="129">
        <f>Anchor!X223</f>
        <v>36.210943999999998</v>
      </c>
      <c r="Q10" s="131">
        <f>10*LOG10(1/(('Summary (Full)'!$B$41/10^(N10/10)+'Summary (Full)'!$B$42/10^(O10/10)+'Summary (Full)'!$B$43/10^(P10/10))/'Summary (Full)'!$B$44))</f>
        <v>32.558589871096615</v>
      </c>
      <c r="R10" s="129">
        <f>Anchor!Y223</f>
        <v>0.83013899999999996</v>
      </c>
      <c r="S10" s="129">
        <f>Anchor!Z223</f>
        <v>4871.63</v>
      </c>
      <c r="U10" s="129">
        <f>Test!L223</f>
        <v>362.14124299999997</v>
      </c>
      <c r="V10" s="129">
        <f>Test!M223</f>
        <v>32.266837000000002</v>
      </c>
      <c r="W10" s="129">
        <f>Test!N223</f>
        <v>41.439452000000003</v>
      </c>
      <c r="X10" s="129">
        <f>Test!O223</f>
        <v>37.448639</v>
      </c>
      <c r="Y10" s="129">
        <f>('Summary (Full)'!$B$34*V10+'Summary (Full)'!$B$35*W10+'Summary (Full)'!$B$36*X10)/'Summary (Full)'!$B$37</f>
        <v>33.163988062500003</v>
      </c>
      <c r="Z10" s="129">
        <f>Test!P223</f>
        <v>11.484365</v>
      </c>
      <c r="AA10" s="129">
        <f>Test!Q223</f>
        <v>10.515549</v>
      </c>
      <c r="AB10" s="129">
        <f>Test!R223</f>
        <v>36.7455</v>
      </c>
      <c r="AC10" s="129">
        <f>Test!S223</f>
        <v>34.735857000000003</v>
      </c>
      <c r="AD10" s="129">
        <f>Test!T223</f>
        <v>28.509703999999999</v>
      </c>
      <c r="AE10" s="129">
        <f>Test!U223</f>
        <v>34.801119</v>
      </c>
      <c r="AF10" s="129">
        <f>Test!V223</f>
        <v>32.225163000000002</v>
      </c>
      <c r="AG10" s="129">
        <f>Test!W223</f>
        <v>41.418992000000003</v>
      </c>
      <c r="AH10" s="129">
        <f>Test!X223</f>
        <v>37.420589</v>
      </c>
      <c r="AI10" s="129">
        <f>10*LOG10(1/(('Summary (Full)'!$B$41/10^(AF10/10)+'Summary (Full)'!$B$42/10^(AG10/10)+'Summary (Full)'!$B$43/10^(AH10/10))/'Summary (Full)'!$B$44))</f>
        <v>33.549790085647814</v>
      </c>
      <c r="AJ10" s="129">
        <f>Test!Y223</f>
        <v>0.80879100000000004</v>
      </c>
      <c r="AK10" s="129">
        <f>Test!Z223</f>
        <v>0</v>
      </c>
      <c r="AL10" s="129">
        <f t="shared" si="2"/>
        <v>0.97428382475705888</v>
      </c>
      <c r="AM10" s="129">
        <f t="shared" si="3"/>
        <v>0</v>
      </c>
      <c r="AO10" s="179"/>
      <c r="AP10" s="165"/>
      <c r="AQ10" s="165"/>
      <c r="AR10" s="165"/>
      <c r="AS10" s="165"/>
      <c r="AT10" s="165"/>
      <c r="AU10" s="165"/>
      <c r="AV10" s="165"/>
      <c r="AW10" s="165"/>
      <c r="AX10" s="165"/>
      <c r="AY10" s="171"/>
      <c r="AZ10" s="165"/>
      <c r="BA10" s="171"/>
      <c r="CH10" s="5"/>
      <c r="CI10" s="11" t="s">
        <v>118</v>
      </c>
      <c r="CJ10" s="10">
        <f>CJ5+CJ9</f>
        <v>222.30625906090665</v>
      </c>
      <c r="CK10" s="5"/>
      <c r="CL10" s="4">
        <v>89.666109403259071</v>
      </c>
      <c r="CM10" s="4">
        <v>26.479745874999999</v>
      </c>
      <c r="CN10" s="4">
        <v>26.479745874999999</v>
      </c>
      <c r="CO10" s="4">
        <v>36.816466624999997</v>
      </c>
      <c r="CP10" s="4">
        <v>32.574420750000002</v>
      </c>
      <c r="CQ10" s="4">
        <v>27.506708101562499</v>
      </c>
      <c r="CR10" s="4">
        <v>6.7525267499999995</v>
      </c>
      <c r="CS10" s="4">
        <v>7.1508638749999998</v>
      </c>
      <c r="CT10" s="4">
        <v>0.61941524999999997</v>
      </c>
      <c r="CU10" s="4">
        <v>0.577561875</v>
      </c>
      <c r="CV10" s="4">
        <v>22.692935125000002</v>
      </c>
      <c r="CW10" s="4">
        <v>29.477539750000002</v>
      </c>
      <c r="CX10" s="4">
        <v>26.421893999999998</v>
      </c>
      <c r="CY10" s="4">
        <v>36.790618500000001</v>
      </c>
      <c r="CZ10" s="4">
        <v>32.529265375000001</v>
      </c>
      <c r="DA10" s="4">
        <v>27.831587647676358</v>
      </c>
      <c r="DB10" s="4">
        <v>1.253627125</v>
      </c>
      <c r="DC10" s="4">
        <v>408.07499999999999</v>
      </c>
      <c r="DE10" s="4">
        <v>89.666109403259071</v>
      </c>
      <c r="DF10" s="4">
        <v>6.7525267499999995</v>
      </c>
      <c r="DH10" s="4">
        <v>89.666109403259071</v>
      </c>
      <c r="DI10" s="4">
        <v>7.1508638749999998</v>
      </c>
      <c r="DK10" s="4">
        <v>404.57522777214541</v>
      </c>
      <c r="DL10" s="4">
        <v>27.848671499999998</v>
      </c>
      <c r="DM10" s="4">
        <v>404.57522777214541</v>
      </c>
      <c r="DN10" s="4">
        <v>26.760265499999999</v>
      </c>
      <c r="DO10" s="4">
        <v>89.666109403259071</v>
      </c>
      <c r="DP10" s="4">
        <v>22.692935125000002</v>
      </c>
      <c r="DQ10" s="4">
        <v>89.666109403259071</v>
      </c>
      <c r="DR10" s="4">
        <v>29.477539750000002</v>
      </c>
      <c r="DS10" s="4">
        <v>89.666109403259071</v>
      </c>
      <c r="DT10" s="4">
        <v>26.421893999999998</v>
      </c>
      <c r="DU10" s="4">
        <v>26.421893999999998</v>
      </c>
      <c r="DV10" s="4">
        <v>36.790618500000001</v>
      </c>
      <c r="DW10" s="4">
        <v>32.529265375000001</v>
      </c>
      <c r="DX10" s="4">
        <v>27.831587647676358</v>
      </c>
      <c r="DZ10" s="4">
        <v>68.459814197220666</v>
      </c>
      <c r="EA10" s="4">
        <v>27.363827125</v>
      </c>
      <c r="EB10" s="4">
        <v>27.363827125</v>
      </c>
      <c r="EC10" s="4">
        <v>38.442942625000001</v>
      </c>
      <c r="ED10" s="4">
        <v>33.372594624999998</v>
      </c>
      <c r="EE10" s="4">
        <v>28.431819812499999</v>
      </c>
      <c r="EF10" s="4">
        <v>7.3985506249999995</v>
      </c>
      <c r="EG10" s="4">
        <v>7.6658383749999999</v>
      </c>
      <c r="EH10" s="4">
        <v>5.603448750000001</v>
      </c>
      <c r="EI10" s="4">
        <v>5.2950398749999996</v>
      </c>
      <c r="EJ10" s="4">
        <v>23.5923415</v>
      </c>
      <c r="EK10" s="4">
        <v>30.563909000000002</v>
      </c>
      <c r="EL10" s="4">
        <v>27.320555500000001</v>
      </c>
      <c r="EM10" s="4">
        <v>38.428886124999998</v>
      </c>
      <c r="EN10" s="4">
        <v>33.340326999999995</v>
      </c>
      <c r="EO10" s="4">
        <v>28.739287084666369</v>
      </c>
      <c r="EP10" s="4">
        <v>1.60809</v>
      </c>
      <c r="EQ10" s="4">
        <v>0</v>
      </c>
      <c r="ER10" s="4">
        <v>68.459814197220666</v>
      </c>
      <c r="ES10" s="4">
        <v>7.3985506249999995</v>
      </c>
      <c r="ET10" s="4">
        <v>68.459814197220666</v>
      </c>
      <c r="EU10" s="4">
        <v>7.6658383749999999</v>
      </c>
      <c r="EV10" s="7">
        <v>143.72068425387599</v>
      </c>
      <c r="EW10" s="7">
        <v>21.507671500000001</v>
      </c>
      <c r="EX10" s="7">
        <v>143.72068425387599</v>
      </c>
      <c r="EY10" s="7">
        <v>20.229025</v>
      </c>
      <c r="EZ10" s="7">
        <v>68.459814197220666</v>
      </c>
      <c r="FA10" s="7">
        <v>23.5923415</v>
      </c>
      <c r="FB10" s="7">
        <v>68.459814197220666</v>
      </c>
      <c r="FC10" s="7">
        <v>30.563909000000002</v>
      </c>
      <c r="FD10" s="4">
        <v>68.459814197220666</v>
      </c>
      <c r="FE10" s="4">
        <v>27.320555500000001</v>
      </c>
      <c r="FF10" s="4">
        <v>27.320555500000001</v>
      </c>
      <c r="FG10" s="4">
        <v>38.428886124999998</v>
      </c>
      <c r="FH10" s="4">
        <v>33.340326999999995</v>
      </c>
      <c r="FI10" s="4">
        <v>28.739287084666369</v>
      </c>
      <c r="FK10" s="4">
        <v>89.666109403259071</v>
      </c>
      <c r="FL10" s="4">
        <v>27.506708101562499</v>
      </c>
      <c r="FM10" s="4">
        <v>89.666109403259071</v>
      </c>
      <c r="FN10" s="4">
        <v>27.831587647676358</v>
      </c>
      <c r="FP10" s="4">
        <v>68.459814197220666</v>
      </c>
      <c r="FQ10" s="4">
        <v>28.431819812499999</v>
      </c>
      <c r="FR10" s="4">
        <v>68.459814197220666</v>
      </c>
      <c r="FS10" s="4">
        <v>28.739287084666369</v>
      </c>
    </row>
    <row r="11" spans="1:175" ht="13" customHeight="1" x14ac:dyDescent="0.15">
      <c r="A11" s="237" t="s">
        <v>82</v>
      </c>
      <c r="B11" s="38">
        <v>110</v>
      </c>
      <c r="C11" s="129">
        <f>Anchor!L224</f>
        <v>13706.384692</v>
      </c>
      <c r="D11" s="129">
        <f>Anchor!M224</f>
        <v>39.939292000000002</v>
      </c>
      <c r="E11" s="129">
        <f>Anchor!N224</f>
        <v>49.071792000000002</v>
      </c>
      <c r="F11" s="129">
        <f>Anchor!O224</f>
        <v>46.952241000000001</v>
      </c>
      <c r="G11" s="130">
        <f>('Summary (Full)'!$B$34*D11+'Summary (Full)'!$B$35*E11+'Summary (Full)'!$B$36*F11)/'Summary (Full)'!$B$37</f>
        <v>40.948382562499994</v>
      </c>
      <c r="H11" s="129">
        <f>Anchor!P224</f>
        <v>25.56504</v>
      </c>
      <c r="I11" s="129">
        <f>Anchor!Q224</f>
        <v>17.593434999999999</v>
      </c>
      <c r="J11" s="129">
        <f>Anchor!R224</f>
        <v>94.430291999999994</v>
      </c>
      <c r="K11" s="129">
        <f>Anchor!S224</f>
        <v>92.413590999999997</v>
      </c>
      <c r="L11" s="129">
        <f>Anchor!T224</f>
        <v>40.141406000000003</v>
      </c>
      <c r="M11" s="129">
        <f>Anchor!U224</f>
        <v>41.986069000000001</v>
      </c>
      <c r="N11" s="129">
        <f>Anchor!V224</f>
        <v>39.927107999999997</v>
      </c>
      <c r="O11" s="129">
        <f>Anchor!W224</f>
        <v>49.064877000000003</v>
      </c>
      <c r="P11" s="129">
        <f>Anchor!X224</f>
        <v>46.932802000000002</v>
      </c>
      <c r="Q11" s="131">
        <f>10*LOG10(1/(('Summary (Full)'!$B$41/10^(N11/10)+'Summary (Full)'!$B$42/10^(O11/10)+'Summary (Full)'!$B$43/10^(P11/10))/'Summary (Full)'!$B$44))</f>
        <v>41.352550294899643</v>
      </c>
      <c r="R11" s="129">
        <f>Anchor!Y224</f>
        <v>0.52168899999999996</v>
      </c>
      <c r="S11" s="129">
        <f>Anchor!Z224</f>
        <v>16807.39</v>
      </c>
      <c r="U11" s="129">
        <f>Test!L224</f>
        <v>12331.304388</v>
      </c>
      <c r="V11" s="129">
        <f>Test!M224</f>
        <v>40.022624999999998</v>
      </c>
      <c r="W11" s="129">
        <f>Test!N224</f>
        <v>49.326749999999997</v>
      </c>
      <c r="X11" s="129">
        <f>Test!O224</f>
        <v>47.277506000000002</v>
      </c>
      <c r="Y11" s="129">
        <f>('Summary (Full)'!$B$34*V11+'Summary (Full)'!$B$35*W11+'Summary (Full)'!$B$36*X11)/'Summary (Full)'!$B$37</f>
        <v>41.057562874999995</v>
      </c>
      <c r="Z11" s="129">
        <f>Test!P224</f>
        <v>25.909203000000002</v>
      </c>
      <c r="AA11" s="129">
        <f>Test!Q224</f>
        <v>17.707699000000002</v>
      </c>
      <c r="AB11" s="129">
        <f>Test!R224</f>
        <v>95.160638000000006</v>
      </c>
      <c r="AC11" s="129">
        <f>Test!S224</f>
        <v>93.202696000000003</v>
      </c>
      <c r="AD11" s="129">
        <f>Test!T224</f>
        <v>40.366402999999998</v>
      </c>
      <c r="AE11" s="129">
        <f>Test!U224</f>
        <v>42.135455</v>
      </c>
      <c r="AF11" s="129">
        <f>Test!V224</f>
        <v>40.011133000000001</v>
      </c>
      <c r="AG11" s="129">
        <f>Test!W224</f>
        <v>49.321908000000001</v>
      </c>
      <c r="AH11" s="129">
        <f>Test!X224</f>
        <v>47.262101000000001</v>
      </c>
      <c r="AI11" s="129">
        <f>10*LOG10(1/(('Summary (Full)'!$B$41/10^(AF11/10)+'Summary (Full)'!$B$42/10^(AG11/10)+'Summary (Full)'!$B$43/10^(AH11/10))/'Summary (Full)'!$B$44))</f>
        <v>41.4523878313219</v>
      </c>
      <c r="AJ11" s="129">
        <f>Test!Y224</f>
        <v>0.44173899999999999</v>
      </c>
      <c r="AK11" s="129">
        <f>Test!Z224</f>
        <v>0</v>
      </c>
      <c r="AL11" s="129">
        <f t="shared" si="2"/>
        <v>0.84674777501538279</v>
      </c>
      <c r="AM11" s="129">
        <f t="shared" si="3"/>
        <v>0</v>
      </c>
      <c r="AO11" s="245" t="s">
        <v>13</v>
      </c>
      <c r="AP11" s="172">
        <f t="array" ref="AP11">bdRateExtend($C11:$C14,D11:D14,$U11:$U14,V11:V14)</f>
        <v>-0.29052508155183787</v>
      </c>
      <c r="AQ11" s="172">
        <f t="array" ref="AQ11">bdRateExtend($C11:$C16,D11:D16,$U11:$U16,V11:V16)</f>
        <v>-0.32728371420965907</v>
      </c>
      <c r="AR11" s="172">
        <f t="array" ref="AR11">bdRateExtend($C11:$C16,E11:E16,$U11:$U16,W11:W16)</f>
        <v>-0.40583542464171007</v>
      </c>
      <c r="AS11" s="172">
        <f t="array" ref="AS11">bdRateExtend($C11:$C16,F11:F16,$U11:$U16,X11:X16)</f>
        <v>-0.34979998831742731</v>
      </c>
      <c r="AT11" s="172">
        <f t="array" ref="AT11">bdRateExtend($C11:$C14,H11:H14,$U11:$U14,Z11:Z14)</f>
        <v>-0.26861702560689826</v>
      </c>
      <c r="AU11" s="172">
        <f t="array" ref="AU11">bdRateExtend($C11:$C16,H11:H16,$U11:$U16,Z11:Z16)</f>
        <v>-0.29465737158228855</v>
      </c>
      <c r="AV11" s="172">
        <f t="array" ref="AV11">bdRateExtend($C11:$C14,I11:I14,$U11:$U14,AA11:AA14)</f>
        <v>-0.28215288233300795</v>
      </c>
      <c r="AW11" s="172">
        <f t="array" ref="AW11">bdRateExtend($C11:$C16,I11:I16,$U11:$U16,AA11:AA16)</f>
        <v>-0.31719142657822541</v>
      </c>
      <c r="AX11" s="172">
        <f t="array" ref="AX11">bdRateExtend($C11:$C14,J11:J14,$U11:$U14,AB11:AB14,"None", FALSE,1)</f>
        <v>-0.32702952050370737</v>
      </c>
      <c r="AY11" s="188">
        <f t="array" ref="AY11">bdRateExtend($C11:$C16,J11:J16,$U11:$U16,AB11:AB16,"None", FALSE,TRUE)</f>
        <v>-0.40018107670852632</v>
      </c>
      <c r="AZ11" s="241">
        <f t="array" ref="AZ11">testVMAFRange($C11:$C14,J11:J14,$U11:$U14,AB11:AB14)</f>
        <v>0</v>
      </c>
      <c r="BA11" s="190">
        <f t="array" ref="BA11">testVMAFRange($C11:$C16,J11:J16,$U11:$U16,AB11:AB16)</f>
        <v>0</v>
      </c>
      <c r="CI11" s="11" t="s">
        <v>119</v>
      </c>
      <c r="CJ11" s="10">
        <f>CJ5+CJ8</f>
        <v>2222.5672729065191</v>
      </c>
      <c r="CL11" s="4">
        <v>98.942598764834415</v>
      </c>
      <c r="CM11" s="4">
        <v>26.832008249999998</v>
      </c>
      <c r="CN11" s="4">
        <v>26.832008249999998</v>
      </c>
      <c r="CO11" s="4">
        <v>37.154061749999997</v>
      </c>
      <c r="CP11" s="4">
        <v>32.926526500000001</v>
      </c>
      <c r="CQ11" s="4">
        <v>27.858043984375001</v>
      </c>
      <c r="CR11" s="4">
        <v>6.9781414999999996</v>
      </c>
      <c r="CS11" s="4">
        <v>7.3213042499999998</v>
      </c>
      <c r="CT11" s="4">
        <v>0.74046750000000006</v>
      </c>
      <c r="CU11" s="4">
        <v>0.69039925000000002</v>
      </c>
      <c r="CV11" s="4">
        <v>23.03387275</v>
      </c>
      <c r="CW11" s="4">
        <v>29.847429500000001</v>
      </c>
      <c r="CX11" s="4">
        <v>26.774394999999998</v>
      </c>
      <c r="CY11" s="4">
        <v>37.126556999999998</v>
      </c>
      <c r="CZ11" s="4">
        <v>32.88258725</v>
      </c>
      <c r="DA11" s="4">
        <v>28.18378553030454</v>
      </c>
      <c r="DB11" s="4">
        <v>1.2730097499999999</v>
      </c>
      <c r="DC11" s="4">
        <v>430.46000000000004</v>
      </c>
      <c r="DE11" s="4">
        <v>98.942598764834415</v>
      </c>
      <c r="DF11" s="4">
        <v>6.9781414999999996</v>
      </c>
      <c r="DH11" s="4">
        <v>98.942598764834415</v>
      </c>
      <c r="DI11" s="4">
        <v>7.3213042499999998</v>
      </c>
      <c r="DK11" s="4">
        <v>447.91284670384863</v>
      </c>
      <c r="DL11" s="4">
        <v>30.257390124999997</v>
      </c>
      <c r="DM11" s="4">
        <v>447.91284670384863</v>
      </c>
      <c r="DN11" s="4">
        <v>29.080104124999998</v>
      </c>
      <c r="DO11" s="4">
        <v>98.942598764834415</v>
      </c>
      <c r="DP11" s="4">
        <v>23.03387275</v>
      </c>
      <c r="DQ11" s="4">
        <v>98.942598764834415</v>
      </c>
      <c r="DR11" s="4">
        <v>29.847429500000001</v>
      </c>
      <c r="DS11" s="4">
        <v>98.942598764834415</v>
      </c>
      <c r="DT11" s="4">
        <v>26.774394999999998</v>
      </c>
      <c r="DU11" s="4">
        <v>26.774394999999998</v>
      </c>
      <c r="DV11" s="4">
        <v>37.126556999999998</v>
      </c>
      <c r="DW11" s="4">
        <v>32.88258725</v>
      </c>
      <c r="DX11" s="4">
        <v>28.18378553030454</v>
      </c>
      <c r="DZ11" s="4">
        <v>76.199504203275652</v>
      </c>
      <c r="EA11" s="4">
        <v>27.708616749999997</v>
      </c>
      <c r="EB11" s="4">
        <v>27.708616749999997</v>
      </c>
      <c r="EC11" s="4">
        <v>38.699220749999995</v>
      </c>
      <c r="ED11" s="4">
        <v>33.675796750000003</v>
      </c>
      <c r="EE11" s="4">
        <v>28.768478250000001</v>
      </c>
      <c r="EF11" s="4">
        <v>7.6289927500000001</v>
      </c>
      <c r="EG11" s="4">
        <v>7.8364922499999992</v>
      </c>
      <c r="EH11" s="4">
        <v>6.6528495000000003</v>
      </c>
      <c r="EI11" s="4">
        <v>6.2874092499999996</v>
      </c>
      <c r="EJ11" s="4">
        <v>23.925643000000001</v>
      </c>
      <c r="EK11" s="4">
        <v>30.894956000000001</v>
      </c>
      <c r="EL11" s="4">
        <v>27.665195000000001</v>
      </c>
      <c r="EM11" s="4">
        <v>38.684895749999995</v>
      </c>
      <c r="EN11" s="4">
        <v>33.643108999999995</v>
      </c>
      <c r="EO11" s="4">
        <v>29.079970969474708</v>
      </c>
      <c r="EP11" s="4">
        <v>1.6256539999999999</v>
      </c>
      <c r="EQ11" s="4">
        <v>0</v>
      </c>
      <c r="ER11" s="4">
        <v>76.199504203275652</v>
      </c>
      <c r="ES11" s="4">
        <v>7.6289927500000001</v>
      </c>
      <c r="ET11" s="4">
        <v>76.199504203275652</v>
      </c>
      <c r="EU11" s="4">
        <v>7.8364922499999992</v>
      </c>
      <c r="EV11" s="7">
        <v>159.95908655916213</v>
      </c>
      <c r="EW11" s="7">
        <v>23.625682625</v>
      </c>
      <c r="EX11" s="7">
        <v>159.95908655916213</v>
      </c>
      <c r="EY11" s="7">
        <v>22.234930500000001</v>
      </c>
      <c r="EZ11" s="7">
        <v>76.199504203275652</v>
      </c>
      <c r="FA11" s="7">
        <v>23.925643000000001</v>
      </c>
      <c r="FB11" s="7">
        <v>76.199504203275652</v>
      </c>
      <c r="FC11" s="7">
        <v>30.894956000000001</v>
      </c>
      <c r="FD11" s="4">
        <v>76.199504203275652</v>
      </c>
      <c r="FE11" s="4">
        <v>27.665195000000001</v>
      </c>
      <c r="FF11" s="4">
        <v>27.665195000000001</v>
      </c>
      <c r="FG11" s="4">
        <v>38.684895749999995</v>
      </c>
      <c r="FH11" s="4">
        <v>33.643108999999995</v>
      </c>
      <c r="FI11" s="4">
        <v>29.079970969474708</v>
      </c>
      <c r="FK11" s="4">
        <v>98.942598764834415</v>
      </c>
      <c r="FL11" s="4">
        <v>27.858043984375001</v>
      </c>
      <c r="FM11" s="4">
        <v>98.942598764834415</v>
      </c>
      <c r="FN11" s="4">
        <v>28.18378553030454</v>
      </c>
      <c r="FP11" s="4">
        <v>76.199504203275652</v>
      </c>
      <c r="FQ11" s="4">
        <v>28.768478250000001</v>
      </c>
      <c r="FR11" s="4">
        <v>76.199504203275652</v>
      </c>
      <c r="FS11" s="4">
        <v>29.079970969474708</v>
      </c>
    </row>
    <row r="12" spans="1:175" x14ac:dyDescent="0.15">
      <c r="A12" s="235"/>
      <c r="B12" s="38">
        <v>135</v>
      </c>
      <c r="C12" s="129">
        <f>Anchor!L225</f>
        <v>5665.431184</v>
      </c>
      <c r="D12" s="129">
        <f>Anchor!M225</f>
        <v>39.132049000000002</v>
      </c>
      <c r="E12" s="129">
        <f>Anchor!N225</f>
        <v>48.095841</v>
      </c>
      <c r="F12" s="129">
        <f>Anchor!O225</f>
        <v>45.532893000000001</v>
      </c>
      <c r="G12" s="130">
        <f>('Summary (Full)'!$B$34*D12+'Summary (Full)'!$B$35*E12+'Summary (Full)'!$B$36*F12)/'Summary (Full)'!$B$37</f>
        <v>40.092338749999996</v>
      </c>
      <c r="H12" s="129">
        <f>Anchor!P225</f>
        <v>22.837219000000001</v>
      </c>
      <c r="I12" s="129">
        <f>Anchor!Q225</f>
        <v>16.561119000000001</v>
      </c>
      <c r="J12" s="129">
        <f>Anchor!R225</f>
        <v>87.407587000000007</v>
      </c>
      <c r="K12" s="129">
        <f>Anchor!S225</f>
        <v>85.276895999999994</v>
      </c>
      <c r="L12" s="129">
        <f>Anchor!T225</f>
        <v>38.162385</v>
      </c>
      <c r="M12" s="129">
        <f>Anchor!U225</f>
        <v>41.112290999999999</v>
      </c>
      <c r="N12" s="129">
        <f>Anchor!V225</f>
        <v>39.124993000000003</v>
      </c>
      <c r="O12" s="129">
        <f>Anchor!W225</f>
        <v>48.088028000000001</v>
      </c>
      <c r="P12" s="129">
        <f>Anchor!X225</f>
        <v>45.510669999999998</v>
      </c>
      <c r="Q12" s="131">
        <f>10*LOG10(1/(('Summary (Full)'!$B$41/10^(N12/10)+'Summary (Full)'!$B$42/10^(O12/10)+'Summary (Full)'!$B$43/10^(P12/10))/'Summary (Full)'!$B$44))</f>
        <v>40.514817114256573</v>
      </c>
      <c r="R12" s="129">
        <f>Anchor!Y225</f>
        <v>0.55295799999999995</v>
      </c>
      <c r="S12" s="129">
        <f>Anchor!Z225</f>
        <v>14555.4</v>
      </c>
      <c r="U12" s="129">
        <f>Test!L225</f>
        <v>4829.9478980000004</v>
      </c>
      <c r="V12" s="129">
        <f>Test!M225</f>
        <v>39.310546000000002</v>
      </c>
      <c r="W12" s="129">
        <f>Test!N225</f>
        <v>48.507806000000002</v>
      </c>
      <c r="X12" s="129">
        <f>Test!O225</f>
        <v>45.996820999999997</v>
      </c>
      <c r="Y12" s="129">
        <f>('Summary (Full)'!$B$34*V12+'Summary (Full)'!$B$35*W12+'Summary (Full)'!$B$36*X12)/'Summary (Full)'!$B$37</f>
        <v>40.303266937499998</v>
      </c>
      <c r="Z12" s="129">
        <f>Test!P225</f>
        <v>23.332360000000001</v>
      </c>
      <c r="AA12" s="129">
        <f>Test!Q225</f>
        <v>16.767804000000002</v>
      </c>
      <c r="AB12" s="129">
        <f>Test!R225</f>
        <v>89.380284000000003</v>
      </c>
      <c r="AC12" s="129">
        <f>Test!S225</f>
        <v>87.118037000000001</v>
      </c>
      <c r="AD12" s="129">
        <f>Test!T225</f>
        <v>38.556457999999999</v>
      </c>
      <c r="AE12" s="129">
        <f>Test!U225</f>
        <v>41.363239999999998</v>
      </c>
      <c r="AF12" s="129">
        <f>Test!V225</f>
        <v>39.305598000000003</v>
      </c>
      <c r="AG12" s="129">
        <f>Test!W225</f>
        <v>48.502603000000001</v>
      </c>
      <c r="AH12" s="129">
        <f>Test!X225</f>
        <v>45.980711999999997</v>
      </c>
      <c r="AI12" s="129">
        <f>10*LOG10(1/(('Summary (Full)'!$B$41/10^(AF12/10)+'Summary (Full)'!$B$42/10^(AG12/10)+'Summary (Full)'!$B$43/10^(AH12/10))/'Summary (Full)'!$B$44))</f>
        <v>40.716884679415855</v>
      </c>
      <c r="AJ12" s="129">
        <f>Test!Y225</f>
        <v>0.51512400000000003</v>
      </c>
      <c r="AK12" s="129">
        <f>Test!Z225</f>
        <v>0</v>
      </c>
      <c r="AL12" s="129">
        <f t="shared" si="2"/>
        <v>0.93157889025929652</v>
      </c>
      <c r="AM12" s="129">
        <f t="shared" si="3"/>
        <v>0</v>
      </c>
      <c r="AO12" s="179"/>
      <c r="AP12" s="165"/>
      <c r="AQ12" s="164"/>
      <c r="AR12" s="164"/>
      <c r="AS12" s="164"/>
      <c r="AT12" s="165"/>
      <c r="AU12" s="164"/>
      <c r="AV12" s="165"/>
      <c r="AW12" s="164"/>
      <c r="AX12" s="165"/>
      <c r="AY12" s="170"/>
      <c r="AZ12" s="165"/>
      <c r="BA12" s="170"/>
      <c r="CL12" s="4">
        <v>109.17879581806838</v>
      </c>
      <c r="CM12" s="4">
        <v>27.184270625</v>
      </c>
      <c r="CN12" s="4">
        <v>27.184270625</v>
      </c>
      <c r="CO12" s="4">
        <v>37.491656874999997</v>
      </c>
      <c r="CP12" s="4">
        <v>33.278632250000001</v>
      </c>
      <c r="CQ12" s="4">
        <v>28.209379867187501</v>
      </c>
      <c r="CR12" s="4">
        <v>7.2037562499999996</v>
      </c>
      <c r="CS12" s="4">
        <v>7.4917446249999999</v>
      </c>
      <c r="CT12" s="4">
        <v>0.86151975000000003</v>
      </c>
      <c r="CU12" s="4">
        <v>0.80323662500000004</v>
      </c>
      <c r="CV12" s="4">
        <v>23.374810375000003</v>
      </c>
      <c r="CW12" s="4">
        <v>30.217319250000003</v>
      </c>
      <c r="CX12" s="4">
        <v>27.126895999999999</v>
      </c>
      <c r="CY12" s="4">
        <v>37.462495500000003</v>
      </c>
      <c r="CZ12" s="4">
        <v>33.235909124999999</v>
      </c>
      <c r="DA12" s="4">
        <v>28.535983412932726</v>
      </c>
      <c r="DB12" s="4">
        <v>1.2923923749999999</v>
      </c>
      <c r="DC12" s="4">
        <v>452.84500000000003</v>
      </c>
      <c r="DE12" s="4">
        <v>109.17879581806838</v>
      </c>
      <c r="DF12" s="4">
        <v>7.2037562499999996</v>
      </c>
      <c r="DH12" s="4">
        <v>109.17879581806838</v>
      </c>
      <c r="DI12" s="4">
        <v>7.4917446249999999</v>
      </c>
      <c r="DK12" s="4">
        <v>495.89274001555191</v>
      </c>
      <c r="DL12" s="4">
        <v>32.666108749999999</v>
      </c>
      <c r="DM12" s="4">
        <v>495.89274001555191</v>
      </c>
      <c r="DN12" s="4">
        <v>31.399942750000001</v>
      </c>
      <c r="DO12" s="4">
        <v>109.17879581806838</v>
      </c>
      <c r="DP12" s="4">
        <v>23.374810375000003</v>
      </c>
      <c r="DQ12" s="4">
        <v>109.17879581806838</v>
      </c>
      <c r="DR12" s="4">
        <v>30.217319250000003</v>
      </c>
      <c r="DS12" s="4">
        <v>109.17879581806838</v>
      </c>
      <c r="DT12" s="4">
        <v>27.126895999999999</v>
      </c>
      <c r="DU12" s="4">
        <v>27.126895999999999</v>
      </c>
      <c r="DV12" s="4">
        <v>37.462495500000003</v>
      </c>
      <c r="DW12" s="4">
        <v>33.235909124999999</v>
      </c>
      <c r="DX12" s="4">
        <v>28.535983412932726</v>
      </c>
      <c r="DZ12" s="4">
        <v>84.81420098655127</v>
      </c>
      <c r="EA12" s="4">
        <v>28.053406374999998</v>
      </c>
      <c r="EB12" s="4">
        <v>28.053406374999998</v>
      </c>
      <c r="EC12" s="4">
        <v>38.955498874999996</v>
      </c>
      <c r="ED12" s="4">
        <v>33.978998875000002</v>
      </c>
      <c r="EE12" s="4">
        <v>29.1051366875</v>
      </c>
      <c r="EF12" s="4">
        <v>7.8594348749999998</v>
      </c>
      <c r="EG12" s="4">
        <v>8.0071461250000002</v>
      </c>
      <c r="EH12" s="4">
        <v>7.7022502500000005</v>
      </c>
      <c r="EI12" s="4">
        <v>7.2797786249999996</v>
      </c>
      <c r="EJ12" s="4">
        <v>24.258944499999998</v>
      </c>
      <c r="EK12" s="4">
        <v>31.226002999999999</v>
      </c>
      <c r="EL12" s="4">
        <v>28.0098345</v>
      </c>
      <c r="EM12" s="4">
        <v>38.940905375</v>
      </c>
      <c r="EN12" s="4">
        <v>33.945890999999996</v>
      </c>
      <c r="EO12" s="4">
        <v>29.420654854283047</v>
      </c>
      <c r="EP12" s="4">
        <v>1.6432180000000001</v>
      </c>
      <c r="EQ12" s="4">
        <v>0</v>
      </c>
      <c r="ER12" s="4">
        <v>84.81420098655127</v>
      </c>
      <c r="ES12" s="4">
        <v>7.8594348749999998</v>
      </c>
      <c r="ET12" s="4">
        <v>84.81420098655127</v>
      </c>
      <c r="EU12" s="4">
        <v>8.0071461250000002</v>
      </c>
      <c r="EV12" s="7">
        <v>178.03219839702021</v>
      </c>
      <c r="EW12" s="7">
        <v>25.743693749999998</v>
      </c>
      <c r="EX12" s="7">
        <v>178.03219839702021</v>
      </c>
      <c r="EY12" s="7">
        <v>24.240836000000002</v>
      </c>
      <c r="EZ12" s="7">
        <v>84.81420098655127</v>
      </c>
      <c r="FA12" s="7">
        <v>24.258944499999998</v>
      </c>
      <c r="FB12" s="7">
        <v>84.81420098655127</v>
      </c>
      <c r="FC12" s="7">
        <v>31.226002999999999</v>
      </c>
      <c r="FD12" s="4">
        <v>84.81420098655127</v>
      </c>
      <c r="FE12" s="4">
        <v>28.0098345</v>
      </c>
      <c r="FF12" s="4">
        <v>28.0098345</v>
      </c>
      <c r="FG12" s="4">
        <v>38.940905375</v>
      </c>
      <c r="FH12" s="4">
        <v>33.945890999999996</v>
      </c>
      <c r="FI12" s="4">
        <v>29.420654854283047</v>
      </c>
      <c r="FK12" s="4">
        <v>109.17879581806838</v>
      </c>
      <c r="FL12" s="4">
        <v>28.209379867187501</v>
      </c>
      <c r="FM12" s="4">
        <v>109.17879581806838</v>
      </c>
      <c r="FN12" s="4">
        <v>28.535983412932726</v>
      </c>
      <c r="FP12" s="4">
        <v>84.81420098655127</v>
      </c>
      <c r="FQ12" s="4">
        <v>29.1051366875</v>
      </c>
      <c r="FR12" s="4">
        <v>84.81420098655127</v>
      </c>
      <c r="FS12" s="4">
        <v>29.420654854283047</v>
      </c>
    </row>
    <row r="13" spans="1:175" ht="13" customHeight="1" x14ac:dyDescent="0.15">
      <c r="A13" s="235"/>
      <c r="B13" s="38">
        <v>160</v>
      </c>
      <c r="C13" s="129">
        <f>Anchor!L226</f>
        <v>2664.6657959999998</v>
      </c>
      <c r="D13" s="129">
        <f>Anchor!M226</f>
        <v>37.678015000000002</v>
      </c>
      <c r="E13" s="129">
        <f>Anchor!N226</f>
        <v>46.562027</v>
      </c>
      <c r="F13" s="129">
        <f>Anchor!O226</f>
        <v>43.458238000000001</v>
      </c>
      <c r="G13" s="130">
        <f>('Summary (Full)'!$B$34*D13+'Summary (Full)'!$B$35*E13+'Summary (Full)'!$B$36*F13)/'Summary (Full)'!$B$37</f>
        <v>38.594529687500007</v>
      </c>
      <c r="H13" s="129">
        <f>Anchor!P226</f>
        <v>19.336862</v>
      </c>
      <c r="I13" s="129">
        <f>Anchor!Q226</f>
        <v>15.004293000000001</v>
      </c>
      <c r="J13" s="129">
        <f>Anchor!R226</f>
        <v>74.033989000000005</v>
      </c>
      <c r="K13" s="129">
        <f>Anchor!S226</f>
        <v>71.998154999999997</v>
      </c>
      <c r="L13" s="129">
        <f>Anchor!T226</f>
        <v>35.421002999999999</v>
      </c>
      <c r="M13" s="129">
        <f>Anchor!U226</f>
        <v>39.701880000000003</v>
      </c>
      <c r="N13" s="129">
        <f>Anchor!V226</f>
        <v>37.660057000000002</v>
      </c>
      <c r="O13" s="129">
        <f>Anchor!W226</f>
        <v>46.547069999999998</v>
      </c>
      <c r="P13" s="129">
        <f>Anchor!X226</f>
        <v>43.425854000000001</v>
      </c>
      <c r="Q13" s="131">
        <f>10*LOG10(1/(('Summary (Full)'!$B$41/10^(N13/10)+'Summary (Full)'!$B$42/10^(O13/10)+'Summary (Full)'!$B$43/10^(P13/10))/'Summary (Full)'!$B$44))</f>
        <v>39.012655455952441</v>
      </c>
      <c r="R13" s="129">
        <f>Anchor!Y226</f>
        <v>0.62948199999999999</v>
      </c>
      <c r="S13" s="129">
        <f>Anchor!Z226</f>
        <v>9256.44</v>
      </c>
      <c r="U13" s="129">
        <f>Test!L226</f>
        <v>2209.449627</v>
      </c>
      <c r="V13" s="129">
        <f>Test!M226</f>
        <v>38.056848000000002</v>
      </c>
      <c r="W13" s="129">
        <f>Test!N226</f>
        <v>47.193362999999998</v>
      </c>
      <c r="X13" s="129">
        <f>Test!O226</f>
        <v>44.096452999999997</v>
      </c>
      <c r="Y13" s="129">
        <f>('Summary (Full)'!$B$34*V13+'Summary (Full)'!$B$35*W13+'Summary (Full)'!$B$36*X13)/'Summary (Full)'!$B$37</f>
        <v>39.0053555</v>
      </c>
      <c r="Z13" s="129">
        <f>Test!P226</f>
        <v>20.012004000000001</v>
      </c>
      <c r="AA13" s="129">
        <f>Test!Q226</f>
        <v>15.371305</v>
      </c>
      <c r="AB13" s="129">
        <f>Test!R226</f>
        <v>78.476224000000002</v>
      </c>
      <c r="AC13" s="129">
        <f>Test!S226</f>
        <v>76.011612</v>
      </c>
      <c r="AD13" s="129">
        <f>Test!T226</f>
        <v>36.062669999999997</v>
      </c>
      <c r="AE13" s="129">
        <f>Test!U226</f>
        <v>40.125912</v>
      </c>
      <c r="AF13" s="129">
        <f>Test!V226</f>
        <v>38.045422000000002</v>
      </c>
      <c r="AG13" s="129">
        <f>Test!W226</f>
        <v>47.182810000000003</v>
      </c>
      <c r="AH13" s="129">
        <f>Test!X226</f>
        <v>44.072189000000002</v>
      </c>
      <c r="AI13" s="129">
        <f>10*LOG10(1/(('Summary (Full)'!$B$41/10^(AF13/10)+'Summary (Full)'!$B$42/10^(AG13/10)+'Summary (Full)'!$B$43/10^(AH13/10))/'Summary (Full)'!$B$44))</f>
        <v>39.420512903799306</v>
      </c>
      <c r="AJ13" s="129">
        <f>Test!Y226</f>
        <v>0.64455099999999999</v>
      </c>
      <c r="AK13" s="129">
        <f>Test!Z226</f>
        <v>0</v>
      </c>
      <c r="AL13" s="129">
        <f t="shared" si="2"/>
        <v>1.0239387305752985</v>
      </c>
      <c r="AM13" s="129">
        <f t="shared" si="3"/>
        <v>0</v>
      </c>
      <c r="AO13" s="242" t="s">
        <v>14</v>
      </c>
      <c r="AP13" s="166">
        <f t="array" ref="AP13">bdRateExtend($C12:$C15,D12:D15,$U12:$U15,V12:V15)</f>
        <v>-0.31784572789184773</v>
      </c>
      <c r="AQ13" s="164"/>
      <c r="AR13" s="164"/>
      <c r="AS13" s="164"/>
      <c r="AT13" s="166">
        <f t="array" ref="AT13">bdRateExtend($C12:$C15,H12:H15,$U12:$U15,Z12:Z15)</f>
        <v>-0.29158496728349181</v>
      </c>
      <c r="AU13" s="164"/>
      <c r="AV13" s="166">
        <f t="array" ref="AV13">bdRateExtend($C12:$C15,I12:I15,$U12:$U15,AA12:AA15)</f>
        <v>-0.31034784027664319</v>
      </c>
      <c r="AW13" s="164"/>
      <c r="AX13" s="166">
        <f t="array" ref="AX13">bdRateExtend($C12:$C15,J12:J15,$U12:$U15,AB12:AB15,"None", FALSE,1)</f>
        <v>-0.37455456612178228</v>
      </c>
      <c r="AY13" s="170"/>
      <c r="AZ13" s="244">
        <f t="array" ref="AZ13">testVMAFRange($C12:$C15,J12:J15,$U12:$U15,AB12:AB15)</f>
        <v>0</v>
      </c>
      <c r="BA13" s="170"/>
      <c r="CL13" s="4">
        <v>120.47398800000001</v>
      </c>
      <c r="CM13" s="4">
        <v>27.536532999999999</v>
      </c>
      <c r="CN13" s="4">
        <v>27.536532999999999</v>
      </c>
      <c r="CO13" s="4">
        <v>37.829251999999997</v>
      </c>
      <c r="CP13" s="4">
        <v>33.630738000000001</v>
      </c>
      <c r="CQ13" s="4">
        <v>28.56071575</v>
      </c>
      <c r="CR13" s="4">
        <v>7.4293709999999997</v>
      </c>
      <c r="CS13" s="4">
        <v>7.662185</v>
      </c>
      <c r="CT13" s="4">
        <v>0.982572</v>
      </c>
      <c r="CU13" s="4">
        <v>0.91607400000000005</v>
      </c>
      <c r="CV13" s="4">
        <v>23.715748000000001</v>
      </c>
      <c r="CW13" s="4">
        <v>30.587209000000001</v>
      </c>
      <c r="CX13" s="4">
        <v>27.479396999999999</v>
      </c>
      <c r="CY13" s="4">
        <v>37.798434</v>
      </c>
      <c r="CZ13" s="4">
        <v>33.589230999999998</v>
      </c>
      <c r="DA13" s="4">
        <v>28.888181295560912</v>
      </c>
      <c r="DB13" s="4">
        <v>1.3117749999999999</v>
      </c>
      <c r="DC13" s="4">
        <v>475.23</v>
      </c>
      <c r="DE13" s="4">
        <v>133.62134841720695</v>
      </c>
      <c r="DF13" s="4">
        <v>7.7314629999999998</v>
      </c>
      <c r="DH13" s="4">
        <v>133.62134841720695</v>
      </c>
      <c r="DI13" s="4">
        <v>7.871378</v>
      </c>
      <c r="DK13" s="4">
        <v>549.01218263722239</v>
      </c>
      <c r="DL13" s="4">
        <v>35.074827374999998</v>
      </c>
      <c r="DM13" s="4">
        <v>549.01218263722239</v>
      </c>
      <c r="DN13" s="4">
        <v>33.719781374999997</v>
      </c>
      <c r="DO13" s="4">
        <v>120.47398800000001</v>
      </c>
      <c r="DP13" s="4">
        <v>23.715748000000001</v>
      </c>
      <c r="DQ13" s="4">
        <v>120.47398800000001</v>
      </c>
      <c r="DR13" s="4">
        <v>30.587209000000001</v>
      </c>
      <c r="DS13" s="4">
        <v>120.47398800000001</v>
      </c>
      <c r="DT13" s="4">
        <v>27.479396999999999</v>
      </c>
      <c r="DU13" s="4">
        <v>27.479396999999999</v>
      </c>
      <c r="DV13" s="4">
        <v>37.798434</v>
      </c>
      <c r="DW13" s="4">
        <v>33.589230999999998</v>
      </c>
      <c r="DX13" s="4">
        <v>28.888181295560912</v>
      </c>
      <c r="DZ13" s="4">
        <v>94.402828</v>
      </c>
      <c r="EA13" s="4">
        <v>28.398195999999999</v>
      </c>
      <c r="EB13" s="4">
        <v>28.398195999999999</v>
      </c>
      <c r="EC13" s="4">
        <v>39.211776999999998</v>
      </c>
      <c r="ED13" s="4">
        <v>34.282201000000001</v>
      </c>
      <c r="EE13" s="4">
        <v>29.441795124999999</v>
      </c>
      <c r="EF13" s="4">
        <v>8.0898769999999995</v>
      </c>
      <c r="EG13" s="4">
        <v>8.1777999999999995</v>
      </c>
      <c r="EH13" s="4">
        <v>8.7516510000000007</v>
      </c>
      <c r="EI13" s="4">
        <v>8.2721479999999996</v>
      </c>
      <c r="EJ13" s="4">
        <v>24.592245999999999</v>
      </c>
      <c r="EK13" s="4">
        <v>31.55705</v>
      </c>
      <c r="EL13" s="4">
        <v>28.354474</v>
      </c>
      <c r="EM13" s="4">
        <v>39.196914999999997</v>
      </c>
      <c r="EN13" s="4">
        <v>34.248672999999997</v>
      </c>
      <c r="EO13" s="4">
        <v>29.761338739091386</v>
      </c>
      <c r="EP13" s="4">
        <v>1.660782</v>
      </c>
      <c r="EQ13" s="4">
        <v>0</v>
      </c>
      <c r="ER13" s="4">
        <v>105.01545918738609</v>
      </c>
      <c r="ES13" s="4">
        <v>8.3872731250000001</v>
      </c>
      <c r="ET13" s="4">
        <v>105.01545918738609</v>
      </c>
      <c r="EU13" s="4">
        <v>8.3782278750000003</v>
      </c>
      <c r="EV13" s="7">
        <v>198.14731596603059</v>
      </c>
      <c r="EW13" s="7">
        <v>27.861704875000001</v>
      </c>
      <c r="EX13" s="7">
        <v>198.14731596603059</v>
      </c>
      <c r="EY13" s="7">
        <v>26.246741499999999</v>
      </c>
      <c r="EZ13" s="7">
        <v>94.402828</v>
      </c>
      <c r="FA13" s="7">
        <v>24.592245999999999</v>
      </c>
      <c r="FB13" s="7">
        <v>94.402828</v>
      </c>
      <c r="FC13" s="7">
        <v>31.55705</v>
      </c>
      <c r="FD13" s="4">
        <v>94.402828</v>
      </c>
      <c r="FE13" s="4">
        <v>28.354474</v>
      </c>
      <c r="FF13" s="4">
        <v>28.354474</v>
      </c>
      <c r="FG13" s="4">
        <v>39.196914999999997</v>
      </c>
      <c r="FH13" s="4">
        <v>34.248672999999997</v>
      </c>
      <c r="FI13" s="4">
        <v>29.761338739091386</v>
      </c>
      <c r="FK13" s="4">
        <v>120.47398800000001</v>
      </c>
      <c r="FL13" s="4">
        <v>28.56071575</v>
      </c>
      <c r="FM13" s="4">
        <v>120.47398800000001</v>
      </c>
      <c r="FN13" s="4">
        <v>28.888181295560912</v>
      </c>
      <c r="FP13" s="4">
        <v>94.402828</v>
      </c>
      <c r="FQ13" s="4">
        <v>29.441795124999999</v>
      </c>
      <c r="FR13" s="4">
        <v>94.402828</v>
      </c>
      <c r="FS13" s="4">
        <v>29.761338739091386</v>
      </c>
    </row>
    <row r="14" spans="1:175" x14ac:dyDescent="0.15">
      <c r="A14" s="235"/>
      <c r="B14" s="38">
        <v>185</v>
      </c>
      <c r="C14" s="129">
        <f>Anchor!L227</f>
        <v>1298.4197340000001</v>
      </c>
      <c r="D14" s="129">
        <f>Anchor!M227</f>
        <v>35.551001999999997</v>
      </c>
      <c r="E14" s="129">
        <f>Anchor!N227</f>
        <v>44.529325999999998</v>
      </c>
      <c r="F14" s="129">
        <f>Anchor!O227</f>
        <v>40.982728000000002</v>
      </c>
      <c r="G14" s="130">
        <f>('Summary (Full)'!$B$34*D14+'Summary (Full)'!$B$35*E14+'Summary (Full)'!$B$36*F14)/'Summary (Full)'!$B$37</f>
        <v>36.451630124999994</v>
      </c>
      <c r="H14" s="129">
        <f>Anchor!P227</f>
        <v>15.754892</v>
      </c>
      <c r="I14" s="129">
        <f>Anchor!Q227</f>
        <v>13.075459</v>
      </c>
      <c r="J14" s="129">
        <f>Anchor!R227</f>
        <v>55.592635999999999</v>
      </c>
      <c r="K14" s="129">
        <f>Anchor!S227</f>
        <v>53.800306999999997</v>
      </c>
      <c r="L14" s="129">
        <f>Anchor!T227</f>
        <v>32.340105999999999</v>
      </c>
      <c r="M14" s="129">
        <f>Anchor!U227</f>
        <v>37.787944000000003</v>
      </c>
      <c r="N14" s="129">
        <f>Anchor!V227</f>
        <v>35.515402999999999</v>
      </c>
      <c r="O14" s="129">
        <f>Anchor!W227</f>
        <v>44.508844000000003</v>
      </c>
      <c r="P14" s="129">
        <f>Anchor!X227</f>
        <v>40.946905999999998</v>
      </c>
      <c r="Q14" s="131">
        <f>10*LOG10(1/(('Summary (Full)'!$B$41/10^(N14/10)+'Summary (Full)'!$B$42/10^(O14/10)+'Summary (Full)'!$B$43/10^(P14/10))/'Summary (Full)'!$B$44))</f>
        <v>36.850165261311162</v>
      </c>
      <c r="R14" s="129">
        <f>Anchor!Y227</f>
        <v>0.72542300000000004</v>
      </c>
      <c r="S14" s="129">
        <f>Anchor!Z227</f>
        <v>6034.45</v>
      </c>
      <c r="U14" s="129">
        <f>Test!L227</f>
        <v>1064.605548</v>
      </c>
      <c r="V14" s="129">
        <f>Test!M227</f>
        <v>36.173284000000002</v>
      </c>
      <c r="W14" s="129">
        <f>Test!N227</f>
        <v>45.402236000000002</v>
      </c>
      <c r="X14" s="129">
        <f>Test!O227</f>
        <v>41.744295000000001</v>
      </c>
      <c r="Y14" s="129">
        <f>('Summary (Full)'!$B$34*V14+'Summary (Full)'!$B$35*W14+'Summary (Full)'!$B$36*X14)/'Summary (Full)'!$B$37</f>
        <v>37.098281687499998</v>
      </c>
      <c r="Z14" s="129">
        <f>Test!P227</f>
        <v>16.537163</v>
      </c>
      <c r="AA14" s="129">
        <f>Test!Q227</f>
        <v>13.590979000000001</v>
      </c>
      <c r="AB14" s="129">
        <f>Test!R227</f>
        <v>63.219259000000001</v>
      </c>
      <c r="AC14" s="129">
        <f>Test!S227</f>
        <v>60.596604999999997</v>
      </c>
      <c r="AD14" s="129">
        <f>Test!T227</f>
        <v>33.181826000000001</v>
      </c>
      <c r="AE14" s="129">
        <f>Test!U227</f>
        <v>38.417178</v>
      </c>
      <c r="AF14" s="129">
        <f>Test!V227</f>
        <v>36.151009999999999</v>
      </c>
      <c r="AG14" s="129">
        <f>Test!W227</f>
        <v>45.386949000000001</v>
      </c>
      <c r="AH14" s="129">
        <f>Test!X227</f>
        <v>41.714838999999998</v>
      </c>
      <c r="AI14" s="129">
        <f>10*LOG10(1/(('Summary (Full)'!$B$41/10^(AF14/10)+'Summary (Full)'!$B$42/10^(AG14/10)+'Summary (Full)'!$B$43/10^(AH14/10))/'Summary (Full)'!$B$44))</f>
        <v>37.500995378508456</v>
      </c>
      <c r="AJ14" s="129">
        <f>Test!Y227</f>
        <v>0.76869299999999996</v>
      </c>
      <c r="AK14" s="129">
        <f>Test!Z227</f>
        <v>0</v>
      </c>
      <c r="AL14" s="129">
        <f t="shared" si="2"/>
        <v>1.0596479571229476</v>
      </c>
      <c r="AM14" s="129">
        <f t="shared" si="3"/>
        <v>0</v>
      </c>
      <c r="AO14" s="179"/>
      <c r="AP14" s="165"/>
      <c r="AQ14" s="164"/>
      <c r="AR14" s="164"/>
      <c r="AS14" s="164"/>
      <c r="AT14" s="165"/>
      <c r="AU14" s="164"/>
      <c r="AV14" s="165"/>
      <c r="AW14" s="164"/>
      <c r="AX14" s="165"/>
      <c r="AY14" s="170"/>
      <c r="AZ14" s="165"/>
      <c r="BA14" s="170"/>
      <c r="CL14" s="4">
        <v>133.62134841720695</v>
      </c>
      <c r="CM14" s="4">
        <v>27.897692499999998</v>
      </c>
      <c r="CN14" s="4">
        <v>27.897692499999998</v>
      </c>
      <c r="CO14" s="4">
        <v>38.165188624999999</v>
      </c>
      <c r="CP14" s="4">
        <v>33.956085999999999</v>
      </c>
      <c r="CQ14" s="4">
        <v>28.918060601562502</v>
      </c>
      <c r="CR14" s="4">
        <v>7.7314629999999998</v>
      </c>
      <c r="CS14" s="4">
        <v>7.871378</v>
      </c>
      <c r="CT14" s="4">
        <v>2.50843025</v>
      </c>
      <c r="CU14" s="4">
        <v>2.3789286250000004</v>
      </c>
      <c r="CV14" s="4">
        <v>24.071593500000002</v>
      </c>
      <c r="CW14" s="4">
        <v>30.935679125</v>
      </c>
      <c r="CX14" s="4">
        <v>27.841450500000001</v>
      </c>
      <c r="CY14" s="4">
        <v>38.134904374999998</v>
      </c>
      <c r="CZ14" s="4">
        <v>33.915190500000001</v>
      </c>
      <c r="DA14" s="4">
        <v>29.247573063846996</v>
      </c>
      <c r="DB14" s="4">
        <v>1.3126074999999999</v>
      </c>
      <c r="DC14" s="4">
        <v>505.15125</v>
      </c>
      <c r="DE14" s="4">
        <v>148.20348399882482</v>
      </c>
      <c r="DF14" s="4">
        <v>8.0335549999999998</v>
      </c>
      <c r="DH14" s="4">
        <v>148.20348399882482</v>
      </c>
      <c r="DI14" s="4">
        <v>8.0805710000000008</v>
      </c>
      <c r="DK14" s="4">
        <v>667.55926003022807</v>
      </c>
      <c r="DL14" s="4">
        <v>39.990777874999999</v>
      </c>
      <c r="DM14" s="4">
        <v>667.55926003022807</v>
      </c>
      <c r="DN14" s="4">
        <v>38.463643250000004</v>
      </c>
      <c r="DO14" s="4">
        <v>133.62134841720695</v>
      </c>
      <c r="DP14" s="4">
        <v>24.071593500000002</v>
      </c>
      <c r="DQ14" s="4">
        <v>133.62134841720695</v>
      </c>
      <c r="DR14" s="4">
        <v>30.935679125</v>
      </c>
      <c r="DS14" s="4">
        <v>133.62134841720695</v>
      </c>
      <c r="DT14" s="4">
        <v>27.841450500000001</v>
      </c>
      <c r="DU14" s="4">
        <v>27.841450500000001</v>
      </c>
      <c r="DV14" s="4">
        <v>38.134904374999998</v>
      </c>
      <c r="DW14" s="4">
        <v>33.915190500000001</v>
      </c>
      <c r="DX14" s="4">
        <v>29.247573063846996</v>
      </c>
      <c r="DZ14" s="4">
        <v>105.01545918738609</v>
      </c>
      <c r="EA14" s="4">
        <v>28.733774499999999</v>
      </c>
      <c r="EB14" s="4">
        <v>28.733774499999999</v>
      </c>
      <c r="EC14" s="4">
        <v>39.470388624999998</v>
      </c>
      <c r="ED14" s="4">
        <v>34.586672</v>
      </c>
      <c r="EE14" s="4">
        <v>29.770618976562499</v>
      </c>
      <c r="EF14" s="4">
        <v>8.3872731250000001</v>
      </c>
      <c r="EG14" s="4">
        <v>8.3782278750000003</v>
      </c>
      <c r="EH14" s="4">
        <v>10.321812250000001</v>
      </c>
      <c r="EI14" s="4">
        <v>9.7639934999999998</v>
      </c>
      <c r="EJ14" s="4">
        <v>24.925321749999998</v>
      </c>
      <c r="EK14" s="4">
        <v>31.864376625000002</v>
      </c>
      <c r="EL14" s="4">
        <v>28.690948500000001</v>
      </c>
      <c r="EM14" s="4">
        <v>39.453526999999994</v>
      </c>
      <c r="EN14" s="4">
        <v>34.553319875</v>
      </c>
      <c r="EO14" s="4">
        <v>30.09424795686818</v>
      </c>
      <c r="EP14" s="4">
        <v>1.64145425</v>
      </c>
      <c r="EQ14" s="4">
        <v>0</v>
      </c>
      <c r="ER14" s="4">
        <v>116.82114722598736</v>
      </c>
      <c r="ES14" s="4">
        <v>8.6846692499999989</v>
      </c>
      <c r="ET14" s="4">
        <v>116.82114722598736</v>
      </c>
      <c r="EU14" s="4">
        <v>8.5786557499999994</v>
      </c>
      <c r="EV14" s="7">
        <v>220.535157</v>
      </c>
      <c r="EW14" s="7">
        <v>29.979716</v>
      </c>
      <c r="EX14" s="7">
        <v>220.535157</v>
      </c>
      <c r="EY14" s="7">
        <v>28.252647</v>
      </c>
      <c r="EZ14" s="7">
        <v>105.01545918738609</v>
      </c>
      <c r="FA14" s="7">
        <v>24.925321749999998</v>
      </c>
      <c r="FB14" s="7">
        <v>105.01545918738609</v>
      </c>
      <c r="FC14" s="7">
        <v>31.864376625000002</v>
      </c>
      <c r="FD14" s="4">
        <v>105.01545918738609</v>
      </c>
      <c r="FE14" s="4">
        <v>28.690948500000001</v>
      </c>
      <c r="FF14" s="4">
        <v>28.690948500000001</v>
      </c>
      <c r="FG14" s="4">
        <v>39.453526999999994</v>
      </c>
      <c r="FH14" s="4">
        <v>34.553319875</v>
      </c>
      <c r="FI14" s="4">
        <v>30.09424795686818</v>
      </c>
      <c r="FK14" s="4">
        <v>133.62134841720695</v>
      </c>
      <c r="FL14" s="4">
        <v>28.918060601562502</v>
      </c>
      <c r="FM14" s="4">
        <v>133.62134841720695</v>
      </c>
      <c r="FN14" s="4">
        <v>29.247573063846996</v>
      </c>
      <c r="FP14" s="4">
        <v>105.01545918738609</v>
      </c>
      <c r="FQ14" s="4">
        <v>29.770618976562499</v>
      </c>
      <c r="FR14" s="4">
        <v>105.01545918738609</v>
      </c>
      <c r="FS14" s="4">
        <v>30.09424795686818</v>
      </c>
    </row>
    <row r="15" spans="1:175" ht="13" customHeight="1" x14ac:dyDescent="0.15">
      <c r="A15" s="235"/>
      <c r="B15" s="38">
        <v>210</v>
      </c>
      <c r="C15" s="129">
        <f>Anchor!L228</f>
        <v>608.16107</v>
      </c>
      <c r="D15" s="129">
        <f>Anchor!M228</f>
        <v>32.800683999999997</v>
      </c>
      <c r="E15" s="129">
        <f>Anchor!N228</f>
        <v>41.869419999999998</v>
      </c>
      <c r="F15" s="129">
        <f>Anchor!O228</f>
        <v>38.115380000000002</v>
      </c>
      <c r="G15" s="130">
        <f>('Summary (Full)'!$B$34*D15+'Summary (Full)'!$B$35*E15+'Summary (Full)'!$B$36*F15)/'Summary (Full)'!$B$37</f>
        <v>33.699648499999995</v>
      </c>
      <c r="H15" s="129">
        <f>Anchor!P228</f>
        <v>12.257908</v>
      </c>
      <c r="I15" s="129">
        <f>Anchor!Q228</f>
        <v>10.921549000000001</v>
      </c>
      <c r="J15" s="129">
        <f>Anchor!R228</f>
        <v>34.632274000000002</v>
      </c>
      <c r="K15" s="129">
        <f>Anchor!S228</f>
        <v>33.368825999999999</v>
      </c>
      <c r="L15" s="129">
        <f>Anchor!T228</f>
        <v>29.063786</v>
      </c>
      <c r="M15" s="129">
        <f>Anchor!U228</f>
        <v>35.282566000000003</v>
      </c>
      <c r="N15" s="129">
        <f>Anchor!V228</f>
        <v>32.750242999999998</v>
      </c>
      <c r="O15" s="129">
        <f>Anchor!W228</f>
        <v>41.840567999999998</v>
      </c>
      <c r="P15" s="129">
        <f>Anchor!X228</f>
        <v>38.076583999999997</v>
      </c>
      <c r="Q15" s="131">
        <f>10*LOG10(1/(('Summary (Full)'!$B$41/10^(N15/10)+'Summary (Full)'!$B$42/10^(O15/10)+'Summary (Full)'!$B$43/10^(P15/10))/'Summary (Full)'!$B$44))</f>
        <v>34.080837833335416</v>
      </c>
      <c r="R15" s="129">
        <f>Anchor!Y228</f>
        <v>0.82325599999999999</v>
      </c>
      <c r="S15" s="129">
        <f>Anchor!Z228</f>
        <v>4191.68</v>
      </c>
      <c r="U15" s="129">
        <f>Test!L228</f>
        <v>495.84630800000002</v>
      </c>
      <c r="V15" s="129">
        <f>Test!M228</f>
        <v>33.663953999999997</v>
      </c>
      <c r="W15" s="129">
        <f>Test!N228</f>
        <v>43.166938000000002</v>
      </c>
      <c r="X15" s="129">
        <f>Test!O228</f>
        <v>39.092328000000002</v>
      </c>
      <c r="Y15" s="129">
        <f>('Summary (Full)'!$B$34*V15+'Summary (Full)'!$B$35*W15+'Summary (Full)'!$B$36*X15)/'Summary (Full)'!$B$37</f>
        <v>34.597163874999993</v>
      </c>
      <c r="Z15" s="129">
        <f>Test!P228</f>
        <v>13.123113999999999</v>
      </c>
      <c r="AA15" s="129">
        <f>Test!Q228</f>
        <v>11.559150000000001</v>
      </c>
      <c r="AB15" s="129">
        <f>Test!R228</f>
        <v>45.867229000000002</v>
      </c>
      <c r="AC15" s="129">
        <f>Test!S228</f>
        <v>43.398113000000002</v>
      </c>
      <c r="AD15" s="129">
        <f>Test!T228</f>
        <v>30.077397999999999</v>
      </c>
      <c r="AE15" s="129">
        <f>Test!U228</f>
        <v>36.200167</v>
      </c>
      <c r="AF15" s="129">
        <f>Test!V228</f>
        <v>33.628819</v>
      </c>
      <c r="AG15" s="129">
        <f>Test!W228</f>
        <v>43.139071000000001</v>
      </c>
      <c r="AH15" s="129">
        <f>Test!X228</f>
        <v>39.059846</v>
      </c>
      <c r="AI15" s="129">
        <f>10*LOG10(1/(('Summary (Full)'!$B$41/10^(AF15/10)+'Summary (Full)'!$B$42/10^(AG15/10)+'Summary (Full)'!$B$43/10^(AH15/10))/'Summary (Full)'!$B$44))</f>
        <v>34.977495492997647</v>
      </c>
      <c r="AJ15" s="129">
        <f>Test!Y228</f>
        <v>0.84411999999999998</v>
      </c>
      <c r="AK15" s="129">
        <f>Test!Z228</f>
        <v>0</v>
      </c>
      <c r="AL15" s="129">
        <f t="shared" si="2"/>
        <v>1.0253432711088653</v>
      </c>
      <c r="AM15" s="129">
        <f t="shared" si="3"/>
        <v>0</v>
      </c>
      <c r="AO15" s="242" t="s">
        <v>15</v>
      </c>
      <c r="AP15" s="166">
        <f t="array" ref="AP15">bdRateExtend($C13:$C16,D13:D16,$U13:$U16,V13:V16)</f>
        <v>-0.34441821168220266</v>
      </c>
      <c r="AQ15" s="164"/>
      <c r="AR15" s="164"/>
      <c r="AS15" s="164"/>
      <c r="AT15" s="166">
        <f t="array" ref="AT15">bdRateExtend($C13:$C16,H13:H16,$U13:$U16,Z13:Z16)</f>
        <v>-0.3184078367254003</v>
      </c>
      <c r="AU15" s="164"/>
      <c r="AV15" s="166">
        <f t="array" ref="AV15">bdRateExtend($C13:$C16,I13:I16,$U13:$U16,AA13:AA16)</f>
        <v>-0.33999664997972179</v>
      </c>
      <c r="AW15" s="164"/>
      <c r="AX15" s="166">
        <f t="array" ref="AX15">bdRateExtend($C13:$C16,J13:J16,$U13:$U16,AB13:AB16,"None", FALSE,1)</f>
        <v>-0.43917822196305223</v>
      </c>
      <c r="AY15" s="170"/>
      <c r="AZ15" s="244">
        <f t="array" ref="AZ15">testVMAFRange($C13:$C16,J13:J16,$U13:$U16,AB13:AB16)</f>
        <v>0</v>
      </c>
      <c r="BA15" s="170"/>
      <c r="CL15" s="4">
        <v>148.20348399882482</v>
      </c>
      <c r="CM15" s="4">
        <v>28.258851999999997</v>
      </c>
      <c r="CN15" s="4">
        <v>28.258851999999997</v>
      </c>
      <c r="CO15" s="4">
        <v>38.501125250000001</v>
      </c>
      <c r="CP15" s="4">
        <v>34.281434000000004</v>
      </c>
      <c r="CQ15" s="4">
        <v>29.275405453125</v>
      </c>
      <c r="CR15" s="4">
        <v>8.0335549999999998</v>
      </c>
      <c r="CS15" s="4">
        <v>8.0805710000000008</v>
      </c>
      <c r="CT15" s="4">
        <v>4.0342885000000006</v>
      </c>
      <c r="CU15" s="4">
        <v>3.8417832500000006</v>
      </c>
      <c r="CV15" s="4">
        <v>24.427439</v>
      </c>
      <c r="CW15" s="4">
        <v>31.284149249999999</v>
      </c>
      <c r="CX15" s="4">
        <v>28.203503999999999</v>
      </c>
      <c r="CY15" s="4">
        <v>38.471374750000003</v>
      </c>
      <c r="CZ15" s="4">
        <v>34.241149999999998</v>
      </c>
      <c r="DA15" s="4">
        <v>29.606964832133084</v>
      </c>
      <c r="DB15" s="4">
        <v>1.3134399999999999</v>
      </c>
      <c r="DC15" s="4">
        <v>535.07249999999999</v>
      </c>
      <c r="DE15" s="4">
        <v>164.37697216473754</v>
      </c>
      <c r="DF15" s="4">
        <v>8.3356469999999998</v>
      </c>
      <c r="DH15" s="4">
        <v>164.37697216473754</v>
      </c>
      <c r="DI15" s="4">
        <v>8.2897639999999999</v>
      </c>
      <c r="DK15" s="4">
        <v>733.16788984047764</v>
      </c>
      <c r="DL15" s="4">
        <v>42.498009749999994</v>
      </c>
      <c r="DM15" s="4">
        <v>733.16788984047764</v>
      </c>
      <c r="DN15" s="4">
        <v>40.887666500000002</v>
      </c>
      <c r="DO15" s="4">
        <v>148.20348399882482</v>
      </c>
      <c r="DP15" s="4">
        <v>24.427439</v>
      </c>
      <c r="DQ15" s="4">
        <v>148.20348399882482</v>
      </c>
      <c r="DR15" s="4">
        <v>31.284149249999999</v>
      </c>
      <c r="DS15" s="4">
        <v>148.20348399882482</v>
      </c>
      <c r="DT15" s="4">
        <v>28.203503999999999</v>
      </c>
      <c r="DU15" s="4">
        <v>28.203503999999999</v>
      </c>
      <c r="DV15" s="4">
        <v>38.471374750000003</v>
      </c>
      <c r="DW15" s="4">
        <v>34.241149999999998</v>
      </c>
      <c r="DX15" s="4">
        <v>29.606964832133084</v>
      </c>
      <c r="DZ15" s="4">
        <v>116.82114722598736</v>
      </c>
      <c r="EA15" s="4">
        <v>29.069353</v>
      </c>
      <c r="EB15" s="4">
        <v>29.069353</v>
      </c>
      <c r="EC15" s="4">
        <v>39.729000249999999</v>
      </c>
      <c r="ED15" s="4">
        <v>34.891143</v>
      </c>
      <c r="EE15" s="4">
        <v>30.099442828124999</v>
      </c>
      <c r="EF15" s="4">
        <v>8.6846692499999989</v>
      </c>
      <c r="EG15" s="4">
        <v>8.5786557499999994</v>
      </c>
      <c r="EH15" s="4">
        <v>11.891973500000001</v>
      </c>
      <c r="EI15" s="4">
        <v>11.255839</v>
      </c>
      <c r="EJ15" s="4">
        <v>25.258397500000001</v>
      </c>
      <c r="EK15" s="4">
        <v>32.17170325</v>
      </c>
      <c r="EL15" s="4">
        <v>29.027422999999999</v>
      </c>
      <c r="EM15" s="4">
        <v>39.710138999999998</v>
      </c>
      <c r="EN15" s="4">
        <v>34.857966749999996</v>
      </c>
      <c r="EO15" s="4">
        <v>30.427157174644972</v>
      </c>
      <c r="EP15" s="4">
        <v>1.6221265</v>
      </c>
      <c r="EQ15" s="4">
        <v>0</v>
      </c>
      <c r="ER15" s="4">
        <v>129.95401386422753</v>
      </c>
      <c r="ES15" s="4">
        <v>8.9820653749999995</v>
      </c>
      <c r="ET15" s="4">
        <v>129.95401386422753</v>
      </c>
      <c r="EU15" s="4">
        <v>8.7790836250000002</v>
      </c>
      <c r="EV15" s="7">
        <v>243.99416899915616</v>
      </c>
      <c r="EW15" s="7">
        <v>31.943361375000002</v>
      </c>
      <c r="EX15" s="7">
        <v>243.99416899915616</v>
      </c>
      <c r="EY15" s="7">
        <v>30.16512475</v>
      </c>
      <c r="EZ15" s="7">
        <v>116.82114722598736</v>
      </c>
      <c r="FA15" s="7">
        <v>25.258397500000001</v>
      </c>
      <c r="FB15" s="7">
        <v>116.82114722598736</v>
      </c>
      <c r="FC15" s="7">
        <v>32.17170325</v>
      </c>
      <c r="FD15" s="4">
        <v>116.82114722598736</v>
      </c>
      <c r="FE15" s="4">
        <v>29.027422999999999</v>
      </c>
      <c r="FF15" s="4">
        <v>29.027422999999999</v>
      </c>
      <c r="FG15" s="4">
        <v>39.710138999999998</v>
      </c>
      <c r="FH15" s="4">
        <v>34.857966749999996</v>
      </c>
      <c r="FI15" s="4">
        <v>30.427157174644972</v>
      </c>
      <c r="FK15" s="4">
        <v>148.20348399882482</v>
      </c>
      <c r="FL15" s="4">
        <v>29.275405453125</v>
      </c>
      <c r="FM15" s="4">
        <v>148.20348399882482</v>
      </c>
      <c r="FN15" s="4">
        <v>29.606964832133084</v>
      </c>
      <c r="FP15" s="4">
        <v>116.82114722598736</v>
      </c>
      <c r="FQ15" s="4">
        <v>30.099442828124999</v>
      </c>
      <c r="FR15" s="4">
        <v>116.82114722598736</v>
      </c>
      <c r="FS15" s="4">
        <v>30.427157174644972</v>
      </c>
    </row>
    <row r="16" spans="1:175" ht="14" customHeight="1" thickBot="1" x14ac:dyDescent="0.2">
      <c r="A16" s="236"/>
      <c r="B16" s="38">
        <v>235</v>
      </c>
      <c r="C16" s="129">
        <f>Anchor!L229</f>
        <v>279.01083499999999</v>
      </c>
      <c r="D16" s="129">
        <f>Anchor!M229</f>
        <v>29.82029</v>
      </c>
      <c r="E16" s="129">
        <f>Anchor!N229</f>
        <v>38.842024000000002</v>
      </c>
      <c r="F16" s="129">
        <f>Anchor!O229</f>
        <v>35.076005000000002</v>
      </c>
      <c r="G16" s="130">
        <f>('Summary (Full)'!$B$34*D16+'Summary (Full)'!$B$35*E16+'Summary (Full)'!$B$36*F16)/'Summary (Full)'!$B$37</f>
        <v>30.712630562499999</v>
      </c>
      <c r="H16" s="129">
        <f>Anchor!P229</f>
        <v>9.2384839999999997</v>
      </c>
      <c r="I16" s="129">
        <f>Anchor!Q229</f>
        <v>8.8883969999999994</v>
      </c>
      <c r="J16" s="129">
        <f>Anchor!R229</f>
        <v>15.604964000000001</v>
      </c>
      <c r="K16" s="129">
        <f>Anchor!S229</f>
        <v>14.932349</v>
      </c>
      <c r="L16" s="129">
        <f>Anchor!T229</f>
        <v>25.912541000000001</v>
      </c>
      <c r="M16" s="129">
        <f>Anchor!U229</f>
        <v>32.454256000000001</v>
      </c>
      <c r="N16" s="129">
        <f>Anchor!V229</f>
        <v>29.759478999999999</v>
      </c>
      <c r="O16" s="129">
        <f>Anchor!W229</f>
        <v>38.795830000000002</v>
      </c>
      <c r="P16" s="129">
        <f>Anchor!X229</f>
        <v>35.033805000000001</v>
      </c>
      <c r="Q16" s="131">
        <f>10*LOG10(1/(('Summary (Full)'!$B$41/10^(N16/10)+'Summary (Full)'!$B$42/10^(O16/10)+'Summary (Full)'!$B$43/10^(P16/10))/'Summary (Full)'!$B$44))</f>
        <v>31.085085070816096</v>
      </c>
      <c r="R16" s="129">
        <f>Anchor!Y229</f>
        <v>0.94736200000000004</v>
      </c>
      <c r="S16" s="129">
        <f>Anchor!Z229</f>
        <v>2689.02</v>
      </c>
      <c r="U16" s="129">
        <f>Test!L229</f>
        <v>223.12456800000001</v>
      </c>
      <c r="V16" s="129">
        <f>Test!M229</f>
        <v>30.771802999999998</v>
      </c>
      <c r="W16" s="129">
        <f>Test!N229</f>
        <v>40.361358000000003</v>
      </c>
      <c r="X16" s="129">
        <f>Test!O229</f>
        <v>36.247092000000002</v>
      </c>
      <c r="Y16" s="129">
        <f>('Summary (Full)'!$B$34*V16+'Summary (Full)'!$B$35*W16+'Summary (Full)'!$B$36*X16)/'Summary (Full)'!$B$37</f>
        <v>31.713355749999998</v>
      </c>
      <c r="Z16" s="129">
        <f>Test!P229</f>
        <v>10.031098</v>
      </c>
      <c r="AA16" s="129">
        <f>Test!Q229</f>
        <v>9.5379649999999998</v>
      </c>
      <c r="AB16" s="129">
        <f>Test!R229</f>
        <v>28.315588000000002</v>
      </c>
      <c r="AC16" s="129">
        <f>Test!S229</f>
        <v>26.760729999999999</v>
      </c>
      <c r="AD16" s="129">
        <f>Test!T229</f>
        <v>26.961489</v>
      </c>
      <c r="AE16" s="129">
        <f>Test!U229</f>
        <v>33.522483999999999</v>
      </c>
      <c r="AF16" s="129">
        <f>Test!V229</f>
        <v>30.727312000000001</v>
      </c>
      <c r="AG16" s="129">
        <f>Test!W229</f>
        <v>40.325975999999997</v>
      </c>
      <c r="AH16" s="129">
        <f>Test!X229</f>
        <v>36.215038</v>
      </c>
      <c r="AI16" s="129">
        <f>10*LOG10(1/(('Summary (Full)'!$B$41/10^(AF16/10)+'Summary (Full)'!$B$42/10^(AG16/10)+'Summary (Full)'!$B$43/10^(AH16/10))/'Summary (Full)'!$B$44))</f>
        <v>32.08188724262849</v>
      </c>
      <c r="AJ16" s="129">
        <f>Test!Y229</f>
        <v>0.84067700000000001</v>
      </c>
      <c r="AK16" s="129">
        <f>Test!Z229</f>
        <v>0</v>
      </c>
      <c r="AL16" s="129">
        <f t="shared" si="2"/>
        <v>0.8873872922916477</v>
      </c>
      <c r="AM16" s="129">
        <f t="shared" si="3"/>
        <v>0</v>
      </c>
      <c r="AO16" s="179"/>
      <c r="AP16" s="165"/>
      <c r="AQ16" s="165"/>
      <c r="AR16" s="165"/>
      <c r="AS16" s="165"/>
      <c r="AT16" s="165"/>
      <c r="AU16" s="165"/>
      <c r="AV16" s="165"/>
      <c r="AW16" s="165"/>
      <c r="AX16" s="165"/>
      <c r="AY16" s="171"/>
      <c r="AZ16" s="165"/>
      <c r="BA16" s="171"/>
      <c r="CL16" s="4">
        <v>164.37697216473754</v>
      </c>
      <c r="CM16" s="4">
        <v>28.6200115</v>
      </c>
      <c r="CN16" s="4">
        <v>28.6200115</v>
      </c>
      <c r="CO16" s="4">
        <v>38.837061874999996</v>
      </c>
      <c r="CP16" s="4">
        <v>34.606782000000003</v>
      </c>
      <c r="CQ16" s="4">
        <v>29.632750304687498</v>
      </c>
      <c r="CR16" s="4">
        <v>8.3356469999999998</v>
      </c>
      <c r="CS16" s="4">
        <v>8.2897639999999999</v>
      </c>
      <c r="CT16" s="4">
        <v>5.5601467499999995</v>
      </c>
      <c r="CU16" s="4">
        <v>5.3046378750000001</v>
      </c>
      <c r="CV16" s="4">
        <v>24.783284500000001</v>
      </c>
      <c r="CW16" s="4">
        <v>31.632619375000001</v>
      </c>
      <c r="CX16" s="4">
        <v>28.565557499999997</v>
      </c>
      <c r="CY16" s="4">
        <v>38.807845125</v>
      </c>
      <c r="CZ16" s="4">
        <v>34.567109500000001</v>
      </c>
      <c r="DA16" s="4">
        <v>29.966356600419168</v>
      </c>
      <c r="DB16" s="4">
        <v>1.3142725</v>
      </c>
      <c r="DC16" s="4">
        <v>564.99375000000009</v>
      </c>
      <c r="DE16" s="4">
        <v>182.31547767298864</v>
      </c>
      <c r="DF16" s="4">
        <v>8.6377389999999998</v>
      </c>
      <c r="DH16" s="4">
        <v>182.31547767298864</v>
      </c>
      <c r="DI16" s="4">
        <v>8.4989570000000008</v>
      </c>
      <c r="DK16" s="4">
        <v>805.22462480529134</v>
      </c>
      <c r="DL16" s="4">
        <v>45.005241624999996</v>
      </c>
      <c r="DM16" s="4">
        <v>805.22462480529134</v>
      </c>
      <c r="DN16" s="4">
        <v>43.311689749999999</v>
      </c>
      <c r="DO16" s="4">
        <v>164.37697216473754</v>
      </c>
      <c r="DP16" s="4">
        <v>24.783284500000001</v>
      </c>
      <c r="DQ16" s="4">
        <v>164.37697216473754</v>
      </c>
      <c r="DR16" s="4">
        <v>31.632619375000001</v>
      </c>
      <c r="DS16" s="4">
        <v>164.37697216473754</v>
      </c>
      <c r="DT16" s="4">
        <v>28.565557499999997</v>
      </c>
      <c r="DU16" s="4">
        <v>28.565557499999997</v>
      </c>
      <c r="DV16" s="4">
        <v>38.807845125</v>
      </c>
      <c r="DW16" s="4">
        <v>34.567109500000001</v>
      </c>
      <c r="DX16" s="4">
        <v>29.966356600419168</v>
      </c>
      <c r="DZ16" s="4">
        <v>129.95401386422753</v>
      </c>
      <c r="EA16" s="4">
        <v>29.4049315</v>
      </c>
      <c r="EB16" s="4">
        <v>29.4049315</v>
      </c>
      <c r="EC16" s="4">
        <v>39.987611874999999</v>
      </c>
      <c r="ED16" s="4">
        <v>35.195613999999999</v>
      </c>
      <c r="EE16" s="4">
        <v>30.4282666796875</v>
      </c>
      <c r="EF16" s="4">
        <v>8.9820653749999995</v>
      </c>
      <c r="EG16" s="4">
        <v>8.7790836250000002</v>
      </c>
      <c r="EH16" s="4">
        <v>13.462134750000001</v>
      </c>
      <c r="EI16" s="4">
        <v>12.747684499999998</v>
      </c>
      <c r="EJ16" s="4">
        <v>25.59147325</v>
      </c>
      <c r="EK16" s="4">
        <v>32.479029875000002</v>
      </c>
      <c r="EL16" s="4">
        <v>29.3638975</v>
      </c>
      <c r="EM16" s="4">
        <v>39.966751000000002</v>
      </c>
      <c r="EN16" s="4">
        <v>35.162613624999999</v>
      </c>
      <c r="EO16" s="4">
        <v>30.760066392421763</v>
      </c>
      <c r="EP16" s="4">
        <v>1.60279875</v>
      </c>
      <c r="EQ16" s="4">
        <v>0</v>
      </c>
      <c r="ER16" s="4">
        <v>144.56325862606354</v>
      </c>
      <c r="ES16" s="4">
        <v>9.2794615</v>
      </c>
      <c r="ET16" s="4">
        <v>144.56325862606354</v>
      </c>
      <c r="EU16" s="4">
        <v>8.979511500000001</v>
      </c>
      <c r="EV16" s="7">
        <v>269.94858922012554</v>
      </c>
      <c r="EW16" s="7">
        <v>33.907006750000001</v>
      </c>
      <c r="EX16" s="7">
        <v>269.94858922012554</v>
      </c>
      <c r="EY16" s="7">
        <v>32.077602499999998</v>
      </c>
      <c r="EZ16" s="7">
        <v>129.95401386422753</v>
      </c>
      <c r="FA16" s="7">
        <v>25.59147325</v>
      </c>
      <c r="FB16" s="7">
        <v>129.95401386422753</v>
      </c>
      <c r="FC16" s="7">
        <v>32.479029875000002</v>
      </c>
      <c r="FD16" s="4">
        <v>129.95401386422753</v>
      </c>
      <c r="FE16" s="4">
        <v>29.3638975</v>
      </c>
      <c r="FF16" s="4">
        <v>29.3638975</v>
      </c>
      <c r="FG16" s="4">
        <v>39.966751000000002</v>
      </c>
      <c r="FH16" s="4">
        <v>35.162613624999999</v>
      </c>
      <c r="FI16" s="4">
        <v>30.760066392421763</v>
      </c>
      <c r="FK16" s="4">
        <v>164.37697216473754</v>
      </c>
      <c r="FL16" s="4">
        <v>29.632750304687498</v>
      </c>
      <c r="FM16" s="4">
        <v>164.37697216473754</v>
      </c>
      <c r="FN16" s="4">
        <v>29.966356600419168</v>
      </c>
      <c r="FP16" s="4">
        <v>129.95401386422753</v>
      </c>
      <c r="FQ16" s="4">
        <v>30.4282666796875</v>
      </c>
      <c r="FR16" s="4">
        <v>129.95401386422753</v>
      </c>
      <c r="FS16" s="4">
        <v>30.760066392421763</v>
      </c>
    </row>
    <row r="17" spans="1:175" ht="13" customHeight="1" x14ac:dyDescent="0.15">
      <c r="A17" s="237" t="s">
        <v>83</v>
      </c>
      <c r="B17" s="38">
        <v>110</v>
      </c>
      <c r="C17" s="129">
        <f>Anchor!L230</f>
        <v>9103.9102440000006</v>
      </c>
      <c r="D17" s="129">
        <f>Anchor!M230</f>
        <v>39.627994999999999</v>
      </c>
      <c r="E17" s="129">
        <f>Anchor!N230</f>
        <v>48.674033000000001</v>
      </c>
      <c r="F17" s="129">
        <f>Anchor!O230</f>
        <v>46.270667000000003</v>
      </c>
      <c r="G17" s="130">
        <f>('Summary (Full)'!$B$34*D17+'Summary (Full)'!$B$35*E17+'Summary (Full)'!$B$36*F17)/'Summary (Full)'!$B$37</f>
        <v>40.608539374999999</v>
      </c>
      <c r="H17" s="129">
        <f>Anchor!P230</f>
        <v>24.515440000000002</v>
      </c>
      <c r="I17" s="129">
        <f>Anchor!Q230</f>
        <v>17.192226999999999</v>
      </c>
      <c r="J17" s="129">
        <f>Anchor!R230</f>
        <v>92.000584000000003</v>
      </c>
      <c r="K17" s="129">
        <f>Anchor!S230</f>
        <v>89.789319000000006</v>
      </c>
      <c r="L17" s="129">
        <f>Anchor!T230</f>
        <v>39.358277999999999</v>
      </c>
      <c r="M17" s="129">
        <f>Anchor!U230</f>
        <v>41.626345000000001</v>
      </c>
      <c r="N17" s="129">
        <f>Anchor!V230</f>
        <v>39.621333999999997</v>
      </c>
      <c r="O17" s="129">
        <f>Anchor!W230</f>
        <v>48.667406999999997</v>
      </c>
      <c r="P17" s="129">
        <f>Anchor!X230</f>
        <v>46.251196</v>
      </c>
      <c r="Q17" s="131">
        <f>10*LOG10(1/(('Summary (Full)'!$B$41/10^(N17/10)+'Summary (Full)'!$B$42/10^(O17/10)+'Summary (Full)'!$B$43/10^(P17/10))/'Summary (Full)'!$B$44))</f>
        <v>41.026107284032555</v>
      </c>
      <c r="R17" s="129">
        <f>Anchor!Y230</f>
        <v>0.59065699999999999</v>
      </c>
      <c r="S17" s="129">
        <f>Anchor!Z230</f>
        <v>8943.6</v>
      </c>
      <c r="U17" s="129">
        <f>Test!L230</f>
        <v>8116.0058399999998</v>
      </c>
      <c r="V17" s="129">
        <f>Test!M230</f>
        <v>39.736725</v>
      </c>
      <c r="W17" s="129">
        <f>Test!N230</f>
        <v>48.997771</v>
      </c>
      <c r="X17" s="129">
        <f>Test!O230</f>
        <v>46.639994999999999</v>
      </c>
      <c r="Y17" s="129">
        <f>('Summary (Full)'!$B$34*V17+'Summary (Full)'!$B$35*W17+'Summary (Full)'!$B$36*X17)/'Summary (Full)'!$B$37</f>
        <v>40.746994749999999</v>
      </c>
      <c r="Z17" s="129">
        <f>Test!P230</f>
        <v>24.906707999999998</v>
      </c>
      <c r="AA17" s="129">
        <f>Test!Q230</f>
        <v>17.328676000000002</v>
      </c>
      <c r="AB17" s="129">
        <f>Test!R230</f>
        <v>93.023250000000004</v>
      </c>
      <c r="AC17" s="129">
        <f>Test!S230</f>
        <v>90.868007000000006</v>
      </c>
      <c r="AD17" s="129">
        <f>Test!T230</f>
        <v>39.632241999999998</v>
      </c>
      <c r="AE17" s="129">
        <f>Test!U230</f>
        <v>41.805602</v>
      </c>
      <c r="AF17" s="129">
        <f>Test!V230</f>
        <v>39.730981</v>
      </c>
      <c r="AG17" s="129">
        <f>Test!W230</f>
        <v>48.993267000000003</v>
      </c>
      <c r="AH17" s="129">
        <f>Test!X230</f>
        <v>46.625734999999999</v>
      </c>
      <c r="AI17" s="129">
        <f>10*LOG10(1/(('Summary (Full)'!$B$41/10^(AF17/10)+'Summary (Full)'!$B$42/10^(AG17/10)+'Summary (Full)'!$B$43/10^(AH17/10))/'Summary (Full)'!$B$44))</f>
        <v>41.154706400448894</v>
      </c>
      <c r="AJ17" s="129">
        <f>Test!Y230</f>
        <v>0.51121499999999997</v>
      </c>
      <c r="AK17" s="129">
        <f>Test!Z230</f>
        <v>0</v>
      </c>
      <c r="AL17" s="129">
        <f t="shared" si="2"/>
        <v>0.86550231352544704</v>
      </c>
      <c r="AM17" s="129">
        <f t="shared" si="3"/>
        <v>0</v>
      </c>
      <c r="AO17" s="245" t="s">
        <v>13</v>
      </c>
      <c r="AP17" s="172">
        <f t="array" ref="AP17">bdRateExtend($C17:$C20,D17:D20,$U17:$U20,V17:V20)</f>
        <v>-0.2870178061383547</v>
      </c>
      <c r="AQ17" s="172">
        <f t="array" ref="AQ17">bdRateExtend($C17:$C22,D17:D22,$U17:$U22,V17:V22)</f>
        <v>-0.32602770562191363</v>
      </c>
      <c r="AR17" s="172">
        <f t="array" ref="AR17">bdRateExtend($C17:$C22,E17:E22,$U17:$U22,W17:W22)</f>
        <v>-0.39803120183073881</v>
      </c>
      <c r="AS17" s="172">
        <f t="array" ref="AS17">bdRateExtend($C17:$C22,F17:F22,$U17:$U22,X17:X22)</f>
        <v>-0.33846068536766161</v>
      </c>
      <c r="AT17" s="172">
        <f t="array" ref="AT17">bdRateExtend($C17:$C20,H17:H20,$U17:$U20,Z17:Z20)</f>
        <v>-0.26599730681063316</v>
      </c>
      <c r="AU17" s="172">
        <f t="array" ref="AU17">bdRateExtend($C17:$C22,H17:H22,$U17:$U22,Z17:Z22)</f>
        <v>-0.29464746034664591</v>
      </c>
      <c r="AV17" s="172">
        <f t="array" ref="AV17">bdRateExtend($C17:$C20,I17:I20,$U17:$U20,AA17:AA20)</f>
        <v>-0.27840128305629319</v>
      </c>
      <c r="AW17" s="172">
        <f t="array" ref="AW17">bdRateExtend($C17:$C22,I17:I22,$U17:$U22,AA17:AA22)</f>
        <v>-0.31572881873694769</v>
      </c>
      <c r="AX17" s="172">
        <f t="array" ref="AX17">bdRateExtend($C17:$C20,J17:J20,$U17:$U20,AB17:AB20,"None", FALSE,1)</f>
        <v>-0.31982160015227123</v>
      </c>
      <c r="AY17" s="188">
        <f t="array" ref="AY17">bdRateExtend($C17:$C22,J17:J22,$U17:$U22,AB17:AB22,"None", FALSE,TRUE)</f>
        <v>-0.3956576557875372</v>
      </c>
      <c r="AZ17" s="241">
        <f t="array" ref="AZ17">testVMAFRange($C17:$C20,J17:J20,$U17:$U20,AB17:AB20)</f>
        <v>0</v>
      </c>
      <c r="BA17" s="190">
        <f t="array" ref="BA17">testVMAFRange($C17:$C22,J17:J22,$U17:$U22,AB17:AB22)</f>
        <v>0</v>
      </c>
      <c r="CL17" s="4">
        <v>182.31547767298864</v>
      </c>
      <c r="CM17" s="4">
        <v>28.981171</v>
      </c>
      <c r="CN17" s="4">
        <v>28.981171</v>
      </c>
      <c r="CO17" s="4">
        <v>39.172998499999999</v>
      </c>
      <c r="CP17" s="4">
        <v>34.932130000000001</v>
      </c>
      <c r="CQ17" s="4">
        <v>29.99009515625</v>
      </c>
      <c r="CR17" s="4">
        <v>8.6377389999999998</v>
      </c>
      <c r="CS17" s="4">
        <v>8.4989570000000008</v>
      </c>
      <c r="CT17" s="4">
        <v>7.0860050000000001</v>
      </c>
      <c r="CU17" s="4">
        <v>6.7674925000000004</v>
      </c>
      <c r="CV17" s="4">
        <v>25.139130000000002</v>
      </c>
      <c r="CW17" s="4">
        <v>31.9810895</v>
      </c>
      <c r="CX17" s="4">
        <v>28.927610999999999</v>
      </c>
      <c r="CY17" s="4">
        <v>39.144315500000005</v>
      </c>
      <c r="CZ17" s="4">
        <v>34.893068999999997</v>
      </c>
      <c r="DA17" s="4">
        <v>30.325748368705256</v>
      </c>
      <c r="DB17" s="4">
        <v>1.315105</v>
      </c>
      <c r="DC17" s="4">
        <v>594.91499999999996</v>
      </c>
      <c r="DE17" s="4">
        <v>202.21161736583278</v>
      </c>
      <c r="DF17" s="4">
        <v>8.9398309999999999</v>
      </c>
      <c r="DH17" s="4">
        <v>202.21161736583278</v>
      </c>
      <c r="DI17" s="4">
        <v>8.7081499999999998</v>
      </c>
      <c r="DK17" s="4">
        <v>884.36319344795356</v>
      </c>
      <c r="DL17" s="4">
        <v>47.512473499999999</v>
      </c>
      <c r="DM17" s="4">
        <v>884.36319344795356</v>
      </c>
      <c r="DN17" s="4">
        <v>45.735713000000004</v>
      </c>
      <c r="DO17" s="4">
        <v>182.31547767298864</v>
      </c>
      <c r="DP17" s="4">
        <v>25.139130000000002</v>
      </c>
      <c r="DQ17" s="4">
        <v>182.31547767298864</v>
      </c>
      <c r="DR17" s="4">
        <v>31.9810895</v>
      </c>
      <c r="DS17" s="4">
        <v>182.31547767298864</v>
      </c>
      <c r="DT17" s="4">
        <v>28.927610999999999</v>
      </c>
      <c r="DU17" s="4">
        <v>28.927610999999999</v>
      </c>
      <c r="DV17" s="4">
        <v>39.144315500000005</v>
      </c>
      <c r="DW17" s="4">
        <v>34.893068999999997</v>
      </c>
      <c r="DX17" s="4">
        <v>30.325748368705256</v>
      </c>
      <c r="DZ17" s="4">
        <v>144.56325862606354</v>
      </c>
      <c r="EA17" s="4">
        <v>29.74051</v>
      </c>
      <c r="EB17" s="4">
        <v>29.74051</v>
      </c>
      <c r="EC17" s="4">
        <v>40.246223499999999</v>
      </c>
      <c r="ED17" s="4">
        <v>35.500084999999999</v>
      </c>
      <c r="EE17" s="4">
        <v>30.75709053125</v>
      </c>
      <c r="EF17" s="4">
        <v>9.2794615</v>
      </c>
      <c r="EG17" s="4">
        <v>8.979511500000001</v>
      </c>
      <c r="EH17" s="4">
        <v>15.032295999999999</v>
      </c>
      <c r="EI17" s="4">
        <v>14.239529999999998</v>
      </c>
      <c r="EJ17" s="4">
        <v>25.924548999999999</v>
      </c>
      <c r="EK17" s="4">
        <v>32.786356500000004</v>
      </c>
      <c r="EL17" s="4">
        <v>29.700372000000002</v>
      </c>
      <c r="EM17" s="4">
        <v>40.223362999999999</v>
      </c>
      <c r="EN17" s="4">
        <v>35.467260499999995</v>
      </c>
      <c r="EO17" s="4">
        <v>31.092975610198557</v>
      </c>
      <c r="EP17" s="4">
        <v>1.5834709999999999</v>
      </c>
      <c r="EQ17" s="4">
        <v>0</v>
      </c>
      <c r="ER17" s="4">
        <v>160.8148538329902</v>
      </c>
      <c r="ES17" s="4">
        <v>9.5768576250000006</v>
      </c>
      <c r="ET17" s="4">
        <v>160.8148538329902</v>
      </c>
      <c r="EU17" s="4">
        <v>9.179939375</v>
      </c>
      <c r="EV17" s="7">
        <v>298.66386201298127</v>
      </c>
      <c r="EW17" s="7">
        <v>35.870652124999999</v>
      </c>
      <c r="EX17" s="7">
        <v>298.66386201298127</v>
      </c>
      <c r="EY17" s="7">
        <v>33.990080249999998</v>
      </c>
      <c r="EZ17" s="7">
        <v>140.42300061920076</v>
      </c>
      <c r="FA17" s="7">
        <v>25.83971575</v>
      </c>
      <c r="FB17" s="7">
        <v>144.56325862606354</v>
      </c>
      <c r="FC17" s="7">
        <v>32.786356500000004</v>
      </c>
      <c r="FD17" s="4">
        <v>144.56325862606354</v>
      </c>
      <c r="FE17" s="4">
        <v>29.700372000000002</v>
      </c>
      <c r="FF17" s="4">
        <v>29.700372000000002</v>
      </c>
      <c r="FG17" s="4">
        <v>40.223362999999999</v>
      </c>
      <c r="FH17" s="4">
        <v>35.467260499999995</v>
      </c>
      <c r="FI17" s="4">
        <v>31.092975610198557</v>
      </c>
      <c r="FK17" s="4">
        <v>182.31547767298864</v>
      </c>
      <c r="FL17" s="4">
        <v>29.99009515625</v>
      </c>
      <c r="FM17" s="4">
        <v>182.31547767298864</v>
      </c>
      <c r="FN17" s="4">
        <v>30.325748368705256</v>
      </c>
      <c r="FP17" s="4">
        <v>144.56325862606354</v>
      </c>
      <c r="FQ17" s="4">
        <v>30.75709053125</v>
      </c>
      <c r="FR17" s="4">
        <v>144.56325862606354</v>
      </c>
      <c r="FS17" s="4">
        <v>31.092975610198557</v>
      </c>
    </row>
    <row r="18" spans="1:175" x14ac:dyDescent="0.15">
      <c r="A18" s="235"/>
      <c r="B18" s="38">
        <v>135</v>
      </c>
      <c r="C18" s="129">
        <f>Anchor!L231</f>
        <v>4130.2869440000004</v>
      </c>
      <c r="D18" s="129">
        <f>Anchor!M231</f>
        <v>38.655253999999999</v>
      </c>
      <c r="E18" s="129">
        <f>Anchor!N231</f>
        <v>47.597427000000003</v>
      </c>
      <c r="F18" s="129">
        <f>Anchor!O231</f>
        <v>44.751646999999998</v>
      </c>
      <c r="G18" s="130">
        <f>('Summary (Full)'!$B$34*D18+'Summary (Full)'!$B$35*E18+'Summary (Full)'!$B$36*F18)/'Summary (Full)'!$B$37</f>
        <v>39.595164375000003</v>
      </c>
      <c r="H18" s="129">
        <f>Anchor!P231</f>
        <v>21.578481</v>
      </c>
      <c r="I18" s="129">
        <f>Anchor!Q231</f>
        <v>16.033505000000002</v>
      </c>
      <c r="J18" s="129">
        <f>Anchor!R231</f>
        <v>83.332657999999995</v>
      </c>
      <c r="K18" s="129">
        <f>Anchor!S231</f>
        <v>81.018024999999994</v>
      </c>
      <c r="L18" s="129">
        <f>Anchor!T231</f>
        <v>37.184516000000002</v>
      </c>
      <c r="M18" s="129">
        <f>Anchor!U231</f>
        <v>40.638013999999998</v>
      </c>
      <c r="N18" s="129">
        <f>Anchor!V231</f>
        <v>38.646071999999997</v>
      </c>
      <c r="O18" s="129">
        <f>Anchor!W231</f>
        <v>47.587876000000001</v>
      </c>
      <c r="P18" s="129">
        <f>Anchor!X231</f>
        <v>44.727255999999997</v>
      </c>
      <c r="Q18" s="131">
        <f>10*LOG10(1/(('Summary (Full)'!$B$41/10^(N18/10)+'Summary (Full)'!$B$42/10^(O18/10)+'Summary (Full)'!$B$43/10^(P18/10))/'Summary (Full)'!$B$44))</f>
        <v>40.018670041907278</v>
      </c>
      <c r="R18" s="129">
        <f>Anchor!Y231</f>
        <v>0.66466999999999998</v>
      </c>
      <c r="S18" s="129">
        <f>Anchor!Z231</f>
        <v>8102.09</v>
      </c>
      <c r="U18" s="129">
        <f>Test!L231</f>
        <v>3509.7026049999999</v>
      </c>
      <c r="V18" s="129">
        <f>Test!M231</f>
        <v>38.870941999999999</v>
      </c>
      <c r="W18" s="129">
        <f>Test!N231</f>
        <v>48.046877000000002</v>
      </c>
      <c r="X18" s="129">
        <f>Test!O231</f>
        <v>45.214969000000004</v>
      </c>
      <c r="Y18" s="129">
        <f>('Summary (Full)'!$B$34*V18+'Summary (Full)'!$B$35*W18+'Summary (Full)'!$B$36*X18)/'Summary (Full)'!$B$37</f>
        <v>39.840939624999997</v>
      </c>
      <c r="Z18" s="129">
        <f>Test!P231</f>
        <v>22.104801999999999</v>
      </c>
      <c r="AA18" s="129">
        <f>Test!Q231</f>
        <v>16.264475999999998</v>
      </c>
      <c r="AB18" s="129">
        <f>Test!R231</f>
        <v>85.656225000000006</v>
      </c>
      <c r="AC18" s="129">
        <f>Test!S231</f>
        <v>83.228127000000001</v>
      </c>
      <c r="AD18" s="129">
        <f>Test!T231</f>
        <v>37.613495999999998</v>
      </c>
      <c r="AE18" s="129">
        <f>Test!U231</f>
        <v>40.912731000000001</v>
      </c>
      <c r="AF18" s="129">
        <f>Test!V231</f>
        <v>38.864572000000003</v>
      </c>
      <c r="AG18" s="129">
        <f>Test!W231</f>
        <v>48.040089999999999</v>
      </c>
      <c r="AH18" s="129">
        <f>Test!X231</f>
        <v>45.195895</v>
      </c>
      <c r="AI18" s="129">
        <f>10*LOG10(1/(('Summary (Full)'!$B$41/10^(AF18/10)+'Summary (Full)'!$B$42/10^(AG18/10)+'Summary (Full)'!$B$43/10^(AH18/10))/'Summary (Full)'!$B$44))</f>
        <v>40.257555056207408</v>
      </c>
      <c r="AJ18" s="129">
        <f>Test!Y231</f>
        <v>0.59730000000000005</v>
      </c>
      <c r="AK18" s="129">
        <f>Test!Z231</f>
        <v>0</v>
      </c>
      <c r="AL18" s="129">
        <f t="shared" si="2"/>
        <v>0.89864143108610295</v>
      </c>
      <c r="AM18" s="129">
        <f t="shared" si="3"/>
        <v>0</v>
      </c>
      <c r="AO18" s="179"/>
      <c r="AP18" s="165"/>
      <c r="AQ18" s="164"/>
      <c r="AR18" s="164"/>
      <c r="AS18" s="164"/>
      <c r="AT18" s="165"/>
      <c r="AU18" s="164"/>
      <c r="AV18" s="165"/>
      <c r="AW18" s="164"/>
      <c r="AX18" s="165"/>
      <c r="AY18" s="170"/>
      <c r="AZ18" s="165"/>
      <c r="BA18" s="170"/>
      <c r="CL18" s="4">
        <v>202.21161736583278</v>
      </c>
      <c r="CM18" s="4">
        <v>29.342330499999999</v>
      </c>
      <c r="CN18" s="4">
        <v>29.342330499999999</v>
      </c>
      <c r="CO18" s="4">
        <v>39.508935125000001</v>
      </c>
      <c r="CP18" s="4">
        <v>35.257477999999999</v>
      </c>
      <c r="CQ18" s="4">
        <v>30.347440007812502</v>
      </c>
      <c r="CR18" s="4">
        <v>8.9398309999999999</v>
      </c>
      <c r="CS18" s="4">
        <v>8.7081499999999998</v>
      </c>
      <c r="CT18" s="4">
        <v>8.6118632500000007</v>
      </c>
      <c r="CU18" s="4">
        <v>8.2303471250000015</v>
      </c>
      <c r="CV18" s="4">
        <v>25.494975500000002</v>
      </c>
      <c r="CW18" s="4">
        <v>32.329559625000002</v>
      </c>
      <c r="CX18" s="4">
        <v>29.289664500000001</v>
      </c>
      <c r="CY18" s="4">
        <v>39.480785875000002</v>
      </c>
      <c r="CZ18" s="4">
        <v>35.2190285</v>
      </c>
      <c r="DA18" s="4">
        <v>30.68514013699134</v>
      </c>
      <c r="DB18" s="4">
        <v>1.3159375</v>
      </c>
      <c r="DC18" s="4">
        <v>624.83625000000006</v>
      </c>
      <c r="DE18" s="4">
        <v>224.27902841604987</v>
      </c>
      <c r="DF18" s="4">
        <v>9.2419229999999999</v>
      </c>
      <c r="DH18" s="4">
        <v>224.27902841604987</v>
      </c>
      <c r="DI18" s="4">
        <v>8.9173430000000007</v>
      </c>
      <c r="DK18" s="4">
        <v>971.27960799084974</v>
      </c>
      <c r="DL18" s="4">
        <v>50.019705375000001</v>
      </c>
      <c r="DM18" s="4">
        <v>971.27960799084974</v>
      </c>
      <c r="DN18" s="4">
        <v>48.159736250000002</v>
      </c>
      <c r="DO18" s="4">
        <v>202.21161736583278</v>
      </c>
      <c r="DP18" s="4">
        <v>25.494975500000002</v>
      </c>
      <c r="DQ18" s="4">
        <v>202.21161736583278</v>
      </c>
      <c r="DR18" s="4">
        <v>32.329559625000002</v>
      </c>
      <c r="DS18" s="4">
        <v>202.21161736583278</v>
      </c>
      <c r="DT18" s="4">
        <v>29.289664500000001</v>
      </c>
      <c r="DU18" s="4">
        <v>29.289664500000001</v>
      </c>
      <c r="DV18" s="4">
        <v>39.480785875000002</v>
      </c>
      <c r="DW18" s="4">
        <v>35.2190285</v>
      </c>
      <c r="DX18" s="4">
        <v>30.68514013699134</v>
      </c>
      <c r="DZ18" s="4">
        <v>156.353185</v>
      </c>
      <c r="EA18" s="4">
        <v>30.000658000000001</v>
      </c>
      <c r="EB18" s="4">
        <v>30.000658000000001</v>
      </c>
      <c r="EC18" s="4">
        <v>40.371659999999999</v>
      </c>
      <c r="ED18" s="4">
        <v>35.781894999999999</v>
      </c>
      <c r="EE18" s="4">
        <v>31.010172937500005</v>
      </c>
      <c r="EF18" s="4">
        <v>9.3622700000000005</v>
      </c>
      <c r="EG18" s="4">
        <v>9.0763289999999994</v>
      </c>
      <c r="EH18" s="4">
        <v>22.185648</v>
      </c>
      <c r="EI18" s="4">
        <v>20.927197</v>
      </c>
      <c r="EJ18" s="4">
        <v>26.195177000000001</v>
      </c>
      <c r="EK18" s="4">
        <v>33.022409000000003</v>
      </c>
      <c r="EL18" s="4">
        <v>29.957857000000001</v>
      </c>
      <c r="EM18" s="4">
        <v>40.339640000000003</v>
      </c>
      <c r="EN18" s="4">
        <v>35.749004999999997</v>
      </c>
      <c r="EO18" s="4">
        <v>31.349340421236334</v>
      </c>
      <c r="EP18" s="4">
        <v>1.448569</v>
      </c>
      <c r="EQ18" s="4">
        <v>0</v>
      </c>
      <c r="ER18" s="4">
        <v>178.89343017800104</v>
      </c>
      <c r="ES18" s="4">
        <v>9.8742537500000012</v>
      </c>
      <c r="ET18" s="4">
        <v>191.98030491354527</v>
      </c>
      <c r="EU18" s="4">
        <v>9.5312549999999998</v>
      </c>
      <c r="EV18" s="7">
        <v>330.43366787063377</v>
      </c>
      <c r="EW18" s="7">
        <v>37.834297499999998</v>
      </c>
      <c r="EX18" s="7">
        <v>330.43366787063377</v>
      </c>
      <c r="EY18" s="7">
        <v>35.902557999999999</v>
      </c>
      <c r="EZ18" s="7">
        <v>156.353185</v>
      </c>
      <c r="FA18" s="7">
        <v>26.195177000000001</v>
      </c>
      <c r="FB18" s="7">
        <v>156.353185</v>
      </c>
      <c r="FC18" s="7">
        <v>33.022409000000003</v>
      </c>
      <c r="FD18" s="4">
        <v>156.353185</v>
      </c>
      <c r="FE18" s="4">
        <v>29.957857000000001</v>
      </c>
      <c r="FF18" s="4">
        <v>29.957857000000001</v>
      </c>
      <c r="FG18" s="4">
        <v>40.339640000000003</v>
      </c>
      <c r="FH18" s="4">
        <v>35.749004999999997</v>
      </c>
      <c r="FI18" s="4">
        <v>31.349340421236334</v>
      </c>
      <c r="FK18" s="4">
        <v>202.21161736583278</v>
      </c>
      <c r="FL18" s="4">
        <v>30.347440007812502</v>
      </c>
      <c r="FM18" s="4">
        <v>202.21161736583278</v>
      </c>
      <c r="FN18" s="4">
        <v>30.68514013699134</v>
      </c>
      <c r="FP18" s="4">
        <v>156.353185</v>
      </c>
      <c r="FQ18" s="4">
        <v>31.010172937500005</v>
      </c>
      <c r="FR18" s="4">
        <v>156.353185</v>
      </c>
      <c r="FS18" s="4">
        <v>31.349340421236334</v>
      </c>
    </row>
    <row r="19" spans="1:175" ht="13" customHeight="1" x14ac:dyDescent="0.15">
      <c r="A19" s="235"/>
      <c r="B19" s="38">
        <v>160</v>
      </c>
      <c r="C19" s="129">
        <f>Anchor!L232</f>
        <v>1976.5871050000001</v>
      </c>
      <c r="D19" s="129">
        <f>Anchor!M232</f>
        <v>36.956912000000003</v>
      </c>
      <c r="E19" s="129">
        <f>Anchor!N232</f>
        <v>45.951284000000001</v>
      </c>
      <c r="F19" s="129">
        <f>Anchor!O232</f>
        <v>42.613517999999999</v>
      </c>
      <c r="G19" s="130">
        <f>('Summary (Full)'!$B$34*D19+'Summary (Full)'!$B$35*E19+'Summary (Full)'!$B$36*F19)/'Summary (Full)'!$B$37</f>
        <v>37.872598125000003</v>
      </c>
      <c r="H19" s="129">
        <f>Anchor!P232</f>
        <v>17.999860000000002</v>
      </c>
      <c r="I19" s="129">
        <f>Anchor!Q232</f>
        <v>14.321567999999999</v>
      </c>
      <c r="J19" s="129">
        <f>Anchor!R232</f>
        <v>68.002128999999996</v>
      </c>
      <c r="K19" s="129">
        <f>Anchor!S232</f>
        <v>65.878612000000004</v>
      </c>
      <c r="L19" s="129">
        <f>Anchor!T232</f>
        <v>34.298060999999997</v>
      </c>
      <c r="M19" s="129">
        <f>Anchor!U232</f>
        <v>39.078189000000002</v>
      </c>
      <c r="N19" s="129">
        <f>Anchor!V232</f>
        <v>36.933954</v>
      </c>
      <c r="O19" s="129">
        <f>Anchor!W232</f>
        <v>45.934258</v>
      </c>
      <c r="P19" s="129">
        <f>Anchor!X232</f>
        <v>42.580444</v>
      </c>
      <c r="Q19" s="131">
        <f>10*LOG10(1/(('Summary (Full)'!$B$41/10^(N19/10)+'Summary (Full)'!$B$42/10^(O19/10)+'Summary (Full)'!$B$43/10^(P19/10))/'Summary (Full)'!$B$44))</f>
        <v>38.28254495143667</v>
      </c>
      <c r="R19" s="129">
        <f>Anchor!Y232</f>
        <v>0.76547699999999996</v>
      </c>
      <c r="S19" s="129">
        <f>Anchor!Z232</f>
        <v>5387.91</v>
      </c>
      <c r="U19" s="129">
        <f>Test!L232</f>
        <v>1635.854607</v>
      </c>
      <c r="V19" s="129">
        <f>Test!M232</f>
        <v>37.375140000000002</v>
      </c>
      <c r="W19" s="129">
        <f>Test!N232</f>
        <v>46.598517999999999</v>
      </c>
      <c r="X19" s="129">
        <f>Test!O232</f>
        <v>43.192141999999997</v>
      </c>
      <c r="Y19" s="129">
        <f>('Summary (Full)'!$B$34*V19+'Summary (Full)'!$B$35*W19+'Summary (Full)'!$B$36*X19)/'Summary (Full)'!$B$37</f>
        <v>38.315163750000004</v>
      </c>
      <c r="Z19" s="129">
        <f>Test!P232</f>
        <v>18.655809000000001</v>
      </c>
      <c r="AA19" s="129">
        <f>Test!Q232</f>
        <v>14.700453</v>
      </c>
      <c r="AB19" s="129">
        <f>Test!R232</f>
        <v>72.761024000000006</v>
      </c>
      <c r="AC19" s="129">
        <f>Test!S232</f>
        <v>70.270463000000007</v>
      </c>
      <c r="AD19" s="129">
        <f>Test!T232</f>
        <v>34.938603999999998</v>
      </c>
      <c r="AE19" s="129">
        <f>Test!U232</f>
        <v>39.514135000000003</v>
      </c>
      <c r="AF19" s="129">
        <f>Test!V232</f>
        <v>37.359760000000001</v>
      </c>
      <c r="AG19" s="129">
        <f>Test!W232</f>
        <v>46.585254999999997</v>
      </c>
      <c r="AH19" s="129">
        <f>Test!X232</f>
        <v>43.165536000000003</v>
      </c>
      <c r="AI19" s="129">
        <f>10*LOG10(1/(('Summary (Full)'!$B$41/10^(AF19/10)+'Summary (Full)'!$B$42/10^(AG19/10)+'Summary (Full)'!$B$43/10^(AH19/10))/'Summary (Full)'!$B$44))</f>
        <v>38.724350616156215</v>
      </c>
      <c r="AJ19" s="129">
        <f>Test!Y232</f>
        <v>0.76598699999999997</v>
      </c>
      <c r="AK19" s="129">
        <f>Test!Z232</f>
        <v>0</v>
      </c>
      <c r="AL19" s="129">
        <f t="shared" si="2"/>
        <v>1.0006662512394233</v>
      </c>
      <c r="AM19" s="129">
        <f t="shared" si="3"/>
        <v>0</v>
      </c>
      <c r="AO19" s="242" t="s">
        <v>14</v>
      </c>
      <c r="AP19" s="166">
        <f t="array" ref="AP19">bdRateExtend($C18:$C21,D18:D21,$U18:$U21,V18:V21)</f>
        <v>-0.3172050910415074</v>
      </c>
      <c r="AQ19" s="164"/>
      <c r="AR19" s="164"/>
      <c r="AS19" s="164"/>
      <c r="AT19" s="166">
        <f t="array" ref="AT19">bdRateExtend($C18:$C21,H18:H21,$U18:$U21,Z18:Z21)</f>
        <v>-0.29308007194091579</v>
      </c>
      <c r="AU19" s="164"/>
      <c r="AV19" s="166">
        <f t="array" ref="AV19">bdRateExtend($C18:$C21,I18:I21,$U18:$U21,AA18:AA21)</f>
        <v>-0.30978052298592529</v>
      </c>
      <c r="AW19" s="164"/>
      <c r="AX19" s="166">
        <f t="array" ref="AX19">bdRateExtend($C18:$C21,J18:J21,$U18:$U21,AB18:AB21,"None", FALSE,1)</f>
        <v>-0.37416988398797968</v>
      </c>
      <c r="AY19" s="170"/>
      <c r="AZ19" s="244">
        <f t="array" ref="AZ19">testVMAFRange($C18:$C21,J18:J21,$U18:$U21,AB18:AB21)</f>
        <v>0</v>
      </c>
      <c r="BA19" s="170"/>
      <c r="CL19" s="4">
        <v>224.27902841604987</v>
      </c>
      <c r="CM19" s="4">
        <v>29.703490000000002</v>
      </c>
      <c r="CN19" s="4">
        <v>29.703490000000002</v>
      </c>
      <c r="CO19" s="4">
        <v>39.844871749999996</v>
      </c>
      <c r="CP19" s="4">
        <v>35.582825999999997</v>
      </c>
      <c r="CQ19" s="4">
        <v>30.704784859375</v>
      </c>
      <c r="CR19" s="4">
        <v>9.2419229999999999</v>
      </c>
      <c r="CS19" s="4">
        <v>8.9173430000000007</v>
      </c>
      <c r="CT19" s="4">
        <v>10.137721500000001</v>
      </c>
      <c r="CU19" s="4">
        <v>9.6932017500000001</v>
      </c>
      <c r="CV19" s="4">
        <v>25.850821000000003</v>
      </c>
      <c r="CW19" s="4">
        <v>32.67802975</v>
      </c>
      <c r="CX19" s="4">
        <v>29.651717999999999</v>
      </c>
      <c r="CY19" s="4">
        <v>39.81725625</v>
      </c>
      <c r="CZ19" s="4">
        <v>35.544988000000004</v>
      </c>
      <c r="DA19" s="4">
        <v>31.044531905277424</v>
      </c>
      <c r="DB19" s="4">
        <v>1.31677</v>
      </c>
      <c r="DC19" s="4">
        <v>654.75750000000005</v>
      </c>
      <c r="DE19" s="4">
        <v>248.75466228156805</v>
      </c>
      <c r="DF19" s="4">
        <v>9.5440149999999999</v>
      </c>
      <c r="DH19" s="4">
        <v>248.75466228156805</v>
      </c>
      <c r="DI19" s="4">
        <v>9.1265359999999998</v>
      </c>
      <c r="DK19" s="4">
        <v>1066.7382856819208</v>
      </c>
      <c r="DL19" s="4">
        <v>52.526937250000003</v>
      </c>
      <c r="DM19" s="4">
        <v>1066.7382856819208</v>
      </c>
      <c r="DN19" s="4">
        <v>50.583759499999999</v>
      </c>
      <c r="DO19" s="4">
        <v>224.27902841604987</v>
      </c>
      <c r="DP19" s="4">
        <v>25.850821000000003</v>
      </c>
      <c r="DQ19" s="4">
        <v>224.27902841604987</v>
      </c>
      <c r="DR19" s="4">
        <v>32.67802975</v>
      </c>
      <c r="DS19" s="4">
        <v>224.27902841604987</v>
      </c>
      <c r="DT19" s="4">
        <v>29.651717999999999</v>
      </c>
      <c r="DU19" s="4">
        <v>29.651717999999999</v>
      </c>
      <c r="DV19" s="4">
        <v>39.81725625</v>
      </c>
      <c r="DW19" s="4">
        <v>35.544988000000004</v>
      </c>
      <c r="DX19" s="4">
        <v>31.044531905277424</v>
      </c>
      <c r="DZ19" s="4">
        <v>173.25337552412634</v>
      </c>
      <c r="EA19" s="4">
        <v>30.343363</v>
      </c>
      <c r="EB19" s="4">
        <v>30.343363</v>
      </c>
      <c r="EC19" s="4">
        <v>40.649440874999996</v>
      </c>
      <c r="ED19" s="4">
        <v>36.088772874999997</v>
      </c>
      <c r="EE19" s="4">
        <v>31.346580984375006</v>
      </c>
      <c r="EF19" s="4">
        <v>9.7076355000000003</v>
      </c>
      <c r="EG19" s="4">
        <v>9.3037919999999996</v>
      </c>
      <c r="EH19" s="4">
        <v>24.050747749999999</v>
      </c>
      <c r="EI19" s="4">
        <v>22.729221375000002</v>
      </c>
      <c r="EJ19" s="4">
        <v>26.550997625000001</v>
      </c>
      <c r="EK19" s="4">
        <v>33.326047250000002</v>
      </c>
      <c r="EL19" s="4">
        <v>30.301526500000001</v>
      </c>
      <c r="EM19" s="4">
        <v>40.617855250000005</v>
      </c>
      <c r="EN19" s="4">
        <v>36.055602374999999</v>
      </c>
      <c r="EO19" s="4">
        <v>31.689238300833473</v>
      </c>
      <c r="EP19" s="4">
        <v>1.4317090000000001</v>
      </c>
      <c r="EQ19" s="4">
        <v>0</v>
      </c>
      <c r="ER19" s="4">
        <v>212.73142507728753</v>
      </c>
      <c r="ES19" s="4">
        <v>10.3983665</v>
      </c>
      <c r="ET19" s="4">
        <v>212.73142507728753</v>
      </c>
      <c r="EU19" s="4">
        <v>9.758718</v>
      </c>
      <c r="EV19" s="7">
        <v>392.1866062847397</v>
      </c>
      <c r="EW19" s="7">
        <v>41.371607875000002</v>
      </c>
      <c r="EX19" s="7">
        <v>365.58292699534735</v>
      </c>
      <c r="EY19" s="7">
        <v>37.81503575</v>
      </c>
      <c r="EZ19" s="7">
        <v>173.25337552412634</v>
      </c>
      <c r="FA19" s="7">
        <v>26.550997625000001</v>
      </c>
      <c r="FB19" s="7">
        <v>173.25337552412634</v>
      </c>
      <c r="FC19" s="7">
        <v>33.326047250000002</v>
      </c>
      <c r="FD19" s="4">
        <v>173.25337552412634</v>
      </c>
      <c r="FE19" s="4">
        <v>30.301526500000001</v>
      </c>
      <c r="FF19" s="4">
        <v>30.301526500000001</v>
      </c>
      <c r="FG19" s="4">
        <v>40.617855250000005</v>
      </c>
      <c r="FH19" s="4">
        <v>36.055602374999999</v>
      </c>
      <c r="FI19" s="4">
        <v>31.689238300833473</v>
      </c>
      <c r="FK19" s="4">
        <v>224.27902841604987</v>
      </c>
      <c r="FL19" s="4">
        <v>30.704784859375</v>
      </c>
      <c r="FM19" s="4">
        <v>224.27902841604987</v>
      </c>
      <c r="FN19" s="4">
        <v>31.044531905277424</v>
      </c>
      <c r="FP19" s="4">
        <v>173.25337552412634</v>
      </c>
      <c r="FQ19" s="4">
        <v>31.346580984375006</v>
      </c>
      <c r="FR19" s="4">
        <v>173.25337552412634</v>
      </c>
      <c r="FS19" s="4">
        <v>31.689238300833473</v>
      </c>
    </row>
    <row r="20" spans="1:175" x14ac:dyDescent="0.15">
      <c r="A20" s="235"/>
      <c r="B20" s="38">
        <v>185</v>
      </c>
      <c r="C20" s="129">
        <f>Anchor!L233</f>
        <v>947.12303099999997</v>
      </c>
      <c r="D20" s="129">
        <f>Anchor!M233</f>
        <v>34.600065999999998</v>
      </c>
      <c r="E20" s="129">
        <f>Anchor!N233</f>
        <v>43.818679000000003</v>
      </c>
      <c r="F20" s="129">
        <f>Anchor!O233</f>
        <v>40.080277000000002</v>
      </c>
      <c r="G20" s="130">
        <f>('Summary (Full)'!$B$34*D20+'Summary (Full)'!$B$35*E20+'Summary (Full)'!$B$36*F20)/'Summary (Full)'!$B$37</f>
        <v>35.518742500000002</v>
      </c>
      <c r="H20" s="129">
        <f>Anchor!P233</f>
        <v>14.432874999999999</v>
      </c>
      <c r="I20" s="129">
        <f>Anchor!Q233</f>
        <v>12.299410999999999</v>
      </c>
      <c r="J20" s="129">
        <f>Anchor!R233</f>
        <v>48.375214</v>
      </c>
      <c r="K20" s="129">
        <f>Anchor!S233</f>
        <v>46.671748000000001</v>
      </c>
      <c r="L20" s="129">
        <f>Anchor!T233</f>
        <v>31.156351999999998</v>
      </c>
      <c r="M20" s="129">
        <f>Anchor!U233</f>
        <v>37.003867</v>
      </c>
      <c r="N20" s="129">
        <f>Anchor!V233</f>
        <v>34.558760999999997</v>
      </c>
      <c r="O20" s="129">
        <f>Anchor!W233</f>
        <v>43.795788000000002</v>
      </c>
      <c r="P20" s="129">
        <f>Anchor!X233</f>
        <v>40.042893999999997</v>
      </c>
      <c r="Q20" s="131">
        <f>10*LOG10(1/(('Summary (Full)'!$B$41/10^(N20/10)+'Summary (Full)'!$B$42/10^(O20/10)+'Summary (Full)'!$B$43/10^(P20/10))/'Summary (Full)'!$B$44))</f>
        <v>35.903698485058243</v>
      </c>
      <c r="R20" s="129">
        <f>Anchor!Y233</f>
        <v>0.87098600000000004</v>
      </c>
      <c r="S20" s="129">
        <f>Anchor!Z233</f>
        <v>3994.27</v>
      </c>
      <c r="U20" s="129">
        <f>Test!L233</f>
        <v>778.84454000000005</v>
      </c>
      <c r="V20" s="129">
        <f>Test!M233</f>
        <v>35.281215000000003</v>
      </c>
      <c r="W20" s="129">
        <f>Test!N233</f>
        <v>44.629894999999998</v>
      </c>
      <c r="X20" s="129">
        <f>Test!O233</f>
        <v>40.771447999999999</v>
      </c>
      <c r="Y20" s="129">
        <f>('Summary (Full)'!$B$34*V20+'Summary (Full)'!$B$35*W20+'Summary (Full)'!$B$36*X20)/'Summary (Full)'!$B$37</f>
        <v>36.208647062499999</v>
      </c>
      <c r="Z20" s="129">
        <f>Test!P233</f>
        <v>15.240263000000001</v>
      </c>
      <c r="AA20" s="129">
        <f>Test!Q233</f>
        <v>12.840115000000001</v>
      </c>
      <c r="AB20" s="129">
        <f>Test!R233</f>
        <v>56.437322000000002</v>
      </c>
      <c r="AC20" s="129">
        <f>Test!S233</f>
        <v>53.932113999999999</v>
      </c>
      <c r="AD20" s="129">
        <f>Test!T233</f>
        <v>32.013660999999999</v>
      </c>
      <c r="AE20" s="129">
        <f>Test!U233</f>
        <v>37.638967999999998</v>
      </c>
      <c r="AF20" s="129">
        <f>Test!V233</f>
        <v>35.254345999999998</v>
      </c>
      <c r="AG20" s="129">
        <f>Test!W233</f>
        <v>44.605038999999998</v>
      </c>
      <c r="AH20" s="129">
        <f>Test!X233</f>
        <v>40.739524000000003</v>
      </c>
      <c r="AI20" s="129">
        <f>10*LOG10(1/(('Summary (Full)'!$B$41/10^(AF20/10)+'Summary (Full)'!$B$42/10^(AG20/10)+'Summary (Full)'!$B$43/10^(AH20/10))/'Summary (Full)'!$B$44))</f>
        <v>36.602389819405417</v>
      </c>
      <c r="AJ20" s="129">
        <f>Test!Y233</f>
        <v>0.91520199999999996</v>
      </c>
      <c r="AK20" s="129">
        <f>Test!Z233</f>
        <v>0</v>
      </c>
      <c r="AL20" s="129">
        <f t="shared" si="2"/>
        <v>1.0507654543241796</v>
      </c>
      <c r="AM20" s="129">
        <f t="shared" si="3"/>
        <v>0</v>
      </c>
      <c r="AO20" s="179"/>
      <c r="AP20" s="165"/>
      <c r="AQ20" s="164"/>
      <c r="AR20" s="164"/>
      <c r="AS20" s="164"/>
      <c r="AT20" s="165"/>
      <c r="AU20" s="164"/>
      <c r="AV20" s="165"/>
      <c r="AW20" s="164"/>
      <c r="AX20" s="165"/>
      <c r="AY20" s="170"/>
      <c r="AZ20" s="165"/>
      <c r="BA20" s="170"/>
      <c r="CL20" s="4">
        <v>248.75466228156805</v>
      </c>
      <c r="CM20" s="4">
        <v>30.064649500000002</v>
      </c>
      <c r="CN20" s="4">
        <v>30.064649500000002</v>
      </c>
      <c r="CO20" s="4">
        <v>40.180808374999998</v>
      </c>
      <c r="CP20" s="4">
        <v>35.908174000000002</v>
      </c>
      <c r="CQ20" s="4">
        <v>31.062129710937498</v>
      </c>
      <c r="CR20" s="4">
        <v>9.5440149999999999</v>
      </c>
      <c r="CS20" s="4">
        <v>9.1265359999999998</v>
      </c>
      <c r="CT20" s="4">
        <v>11.66357975</v>
      </c>
      <c r="CU20" s="4">
        <v>11.156056375</v>
      </c>
      <c r="CV20" s="4">
        <v>26.206666500000001</v>
      </c>
      <c r="CW20" s="4">
        <v>33.026499874999999</v>
      </c>
      <c r="CX20" s="4">
        <v>30.013771499999997</v>
      </c>
      <c r="CY20" s="4">
        <v>40.153726625000004</v>
      </c>
      <c r="CZ20" s="4">
        <v>35.8709475</v>
      </c>
      <c r="DA20" s="4">
        <v>31.403923673563511</v>
      </c>
      <c r="DB20" s="4">
        <v>1.3176025</v>
      </c>
      <c r="DC20" s="4">
        <v>684.67875000000004</v>
      </c>
      <c r="DE20" s="4">
        <v>304.21993604892998</v>
      </c>
      <c r="DF20" s="4">
        <v>10.215449875000001</v>
      </c>
      <c r="DH20" s="4">
        <v>304.21993604892998</v>
      </c>
      <c r="DI20" s="4">
        <v>9.5685885000000006</v>
      </c>
      <c r="DK20" s="4">
        <v>1171.5787717333858</v>
      </c>
      <c r="DL20" s="4">
        <v>55.034169124999998</v>
      </c>
      <c r="DM20" s="4">
        <v>1171.5787717333858</v>
      </c>
      <c r="DN20" s="4">
        <v>53.007782750000004</v>
      </c>
      <c r="DO20" s="4">
        <v>248.75466228156805</v>
      </c>
      <c r="DP20" s="4">
        <v>26.206666500000001</v>
      </c>
      <c r="DQ20" s="4">
        <v>248.75466228156805</v>
      </c>
      <c r="DR20" s="4">
        <v>33.026499874999999</v>
      </c>
      <c r="DS20" s="4">
        <v>248.75466228156805</v>
      </c>
      <c r="DT20" s="4">
        <v>30.013771499999997</v>
      </c>
      <c r="DU20" s="4">
        <v>30.013771499999997</v>
      </c>
      <c r="DV20" s="4">
        <v>40.153726625000004</v>
      </c>
      <c r="DW20" s="4">
        <v>35.8709475</v>
      </c>
      <c r="DX20" s="4">
        <v>31.403923673563511</v>
      </c>
      <c r="DZ20" s="4">
        <v>191.98030491354527</v>
      </c>
      <c r="EA20" s="4">
        <v>30.686067999999999</v>
      </c>
      <c r="EB20" s="4">
        <v>30.686067999999999</v>
      </c>
      <c r="EC20" s="4">
        <v>40.927221750000001</v>
      </c>
      <c r="ED20" s="4">
        <v>36.395650750000001</v>
      </c>
      <c r="EE20" s="4">
        <v>31.682989031250003</v>
      </c>
      <c r="EF20" s="4">
        <v>10.053001</v>
      </c>
      <c r="EG20" s="4">
        <v>9.5312549999999998</v>
      </c>
      <c r="EH20" s="4">
        <v>25.915847499999998</v>
      </c>
      <c r="EI20" s="4">
        <v>24.53124575</v>
      </c>
      <c r="EJ20" s="4">
        <v>26.906818250000001</v>
      </c>
      <c r="EK20" s="4">
        <v>33.629685500000001</v>
      </c>
      <c r="EL20" s="4">
        <v>30.645196000000002</v>
      </c>
      <c r="EM20" s="4">
        <v>40.8960705</v>
      </c>
      <c r="EN20" s="4">
        <v>36.362199750000002</v>
      </c>
      <c r="EO20" s="4">
        <v>32.029136180430612</v>
      </c>
      <c r="EP20" s="4">
        <v>1.414849</v>
      </c>
      <c r="EQ20" s="4">
        <v>0</v>
      </c>
      <c r="ER20" s="4">
        <v>235.725530469353</v>
      </c>
      <c r="ES20" s="4">
        <v>10.743732000000001</v>
      </c>
      <c r="ET20" s="4">
        <v>235.725530469353</v>
      </c>
      <c r="EU20" s="4">
        <v>9.9861809999999984</v>
      </c>
      <c r="EV20" s="7">
        <v>432.57178585508774</v>
      </c>
      <c r="EW20" s="7">
        <v>43.523852750000003</v>
      </c>
      <c r="EX20" s="7">
        <v>432.57178585508774</v>
      </c>
      <c r="EY20" s="7">
        <v>41.22464875</v>
      </c>
      <c r="EZ20" s="7">
        <v>191.98030491354527</v>
      </c>
      <c r="FA20" s="7">
        <v>26.906818250000001</v>
      </c>
      <c r="FB20" s="7">
        <v>191.98030491354527</v>
      </c>
      <c r="FC20" s="7">
        <v>33.629685500000001</v>
      </c>
      <c r="FD20" s="4">
        <v>191.98030491354527</v>
      </c>
      <c r="FE20" s="4">
        <v>30.645196000000002</v>
      </c>
      <c r="FF20" s="4">
        <v>30.645196000000002</v>
      </c>
      <c r="FG20" s="4">
        <v>40.8960705</v>
      </c>
      <c r="FH20" s="4">
        <v>36.362199750000002</v>
      </c>
      <c r="FI20" s="4">
        <v>32.029136180430612</v>
      </c>
      <c r="FK20" s="4">
        <v>248.75466228156805</v>
      </c>
      <c r="FL20" s="4">
        <v>31.062129710937498</v>
      </c>
      <c r="FM20" s="4">
        <v>248.75466228156805</v>
      </c>
      <c r="FN20" s="4">
        <v>31.403923673563511</v>
      </c>
      <c r="FP20" s="4">
        <v>191.98030491354527</v>
      </c>
      <c r="FQ20" s="4">
        <v>31.682989031250003</v>
      </c>
      <c r="FR20" s="4">
        <v>191.98030491354527</v>
      </c>
      <c r="FS20" s="4">
        <v>32.029136180430612</v>
      </c>
    </row>
    <row r="21" spans="1:175" ht="13" customHeight="1" x14ac:dyDescent="0.15">
      <c r="A21" s="235"/>
      <c r="B21" s="38">
        <v>210</v>
      </c>
      <c r="C21" s="129">
        <f>Anchor!L234</f>
        <v>432.28033499999998</v>
      </c>
      <c r="D21" s="129">
        <f>Anchor!M234</f>
        <v>31.726393999999999</v>
      </c>
      <c r="E21" s="129">
        <f>Anchor!N234</f>
        <v>41.070774</v>
      </c>
      <c r="F21" s="129">
        <f>Anchor!O234</f>
        <v>37.185819000000002</v>
      </c>
      <c r="G21" s="130">
        <f>('Summary (Full)'!$B$34*D21+'Summary (Full)'!$B$35*E21+'Summary (Full)'!$B$36*F21)/'Summary (Full)'!$B$37</f>
        <v>32.6516318125</v>
      </c>
      <c r="H21" s="129">
        <f>Anchor!P234</f>
        <v>11.066425000000001</v>
      </c>
      <c r="I21" s="129">
        <f>Anchor!Q234</f>
        <v>10.155237</v>
      </c>
      <c r="J21" s="129">
        <f>Anchor!R234</f>
        <v>28.404807999999999</v>
      </c>
      <c r="K21" s="129">
        <f>Anchor!S234</f>
        <v>27.245857999999998</v>
      </c>
      <c r="L21" s="129">
        <f>Anchor!T234</f>
        <v>27.911691999999999</v>
      </c>
      <c r="M21" s="129">
        <f>Anchor!U234</f>
        <v>34.384832000000003</v>
      </c>
      <c r="N21" s="129">
        <f>Anchor!V234</f>
        <v>31.671949000000001</v>
      </c>
      <c r="O21" s="129">
        <f>Anchor!W234</f>
        <v>41.041387</v>
      </c>
      <c r="P21" s="129">
        <f>Anchor!X234</f>
        <v>37.147866999999998</v>
      </c>
      <c r="Q21" s="131">
        <f>10*LOG10(1/(('Summary (Full)'!$B$41/10^(N21/10)+'Summary (Full)'!$B$42/10^(O21/10)+'Summary (Full)'!$B$43/10^(P21/10))/'Summary (Full)'!$B$44))</f>
        <v>33.019890649901541</v>
      </c>
      <c r="R21" s="129">
        <f>Anchor!Y234</f>
        <v>0.97499199999999997</v>
      </c>
      <c r="S21" s="129">
        <f>Anchor!Z234</f>
        <v>2764.21</v>
      </c>
      <c r="U21" s="129">
        <f>Test!L234</f>
        <v>355.57181300000002</v>
      </c>
      <c r="V21" s="129">
        <f>Test!M234</f>
        <v>32.624688999999996</v>
      </c>
      <c r="W21" s="129">
        <f>Test!N234</f>
        <v>42.348903</v>
      </c>
      <c r="X21" s="129">
        <f>Test!O234</f>
        <v>38.122041000000003</v>
      </c>
      <c r="Y21" s="129">
        <f>('Summary (Full)'!$B$34*V21+'Summary (Full)'!$B$35*W21+'Summary (Full)'!$B$36*X21)/'Summary (Full)'!$B$37</f>
        <v>33.576036875</v>
      </c>
      <c r="Z21" s="129">
        <f>Test!P234</f>
        <v>11.910565</v>
      </c>
      <c r="AA21" s="129">
        <f>Test!Q234</f>
        <v>10.785447</v>
      </c>
      <c r="AB21" s="129">
        <f>Test!R234</f>
        <v>39.219363000000001</v>
      </c>
      <c r="AC21" s="129">
        <f>Test!S234</f>
        <v>36.988827000000001</v>
      </c>
      <c r="AD21" s="129">
        <f>Test!T234</f>
        <v>28.924665000000001</v>
      </c>
      <c r="AE21" s="129">
        <f>Test!U234</f>
        <v>35.323031999999998</v>
      </c>
      <c r="AF21" s="129">
        <f>Test!V234</f>
        <v>32.587425000000003</v>
      </c>
      <c r="AG21" s="129">
        <f>Test!W234</f>
        <v>42.316642999999999</v>
      </c>
      <c r="AH21" s="129">
        <f>Test!X234</f>
        <v>38.089910000000003</v>
      </c>
      <c r="AI21" s="129">
        <f>10*LOG10(1/(('Summary (Full)'!$B$41/10^(AF21/10)+'Summary (Full)'!$B$42/10^(AG21/10)+'Summary (Full)'!$B$43/10^(AH21/10))/'Summary (Full)'!$B$44))</f>
        <v>33.946161912911222</v>
      </c>
      <c r="AJ21" s="129">
        <f>Test!Y234</f>
        <v>1.087853</v>
      </c>
      <c r="AK21" s="129">
        <f>Test!Z234</f>
        <v>0</v>
      </c>
      <c r="AL21" s="129">
        <f t="shared" si="2"/>
        <v>1.1157558215862284</v>
      </c>
      <c r="AM21" s="129">
        <f t="shared" si="3"/>
        <v>0</v>
      </c>
      <c r="AO21" s="242" t="s">
        <v>15</v>
      </c>
      <c r="AP21" s="166">
        <f t="array" ref="AP21">bdRateExtend($C19:$C22,D19:D22,$U19:$U22,V19:V22)</f>
        <v>-0.34631976972070955</v>
      </c>
      <c r="AQ21" s="164"/>
      <c r="AR21" s="164"/>
      <c r="AS21" s="164"/>
      <c r="AT21" s="166">
        <f t="array" ref="AT21">bdRateExtend($C19:$C22,H19:H22,$U19:$U22,Z19:Z22)</f>
        <v>-0.32363160931924373</v>
      </c>
      <c r="AU21" s="164"/>
      <c r="AV21" s="166">
        <f t="array" ref="AV21">bdRateExtend($C19:$C22,I19:I22,$U19:$U22,AA19:AA22)</f>
        <v>-0.34298081466173336</v>
      </c>
      <c r="AW21" s="164"/>
      <c r="AX21" s="166">
        <f t="array" ref="AX21">bdRateExtend($C19:$C22,J19:J22,$U19:$U22,AB19:AB22,"None", FALSE,1)</f>
        <v>-0.44348387965818692</v>
      </c>
      <c r="AY21" s="170"/>
      <c r="AZ21" s="244">
        <f t="array" ref="AZ21">testVMAFRange($C19:$C22,J19:J22,$U19:$U22,AB19:AB22)</f>
        <v>0</v>
      </c>
      <c r="BA21" s="170"/>
      <c r="CL21" s="4">
        <v>275.90132899999998</v>
      </c>
      <c r="CM21" s="4">
        <v>30.425809000000001</v>
      </c>
      <c r="CN21" s="4">
        <v>30.425809000000001</v>
      </c>
      <c r="CO21" s="4">
        <v>40.516745</v>
      </c>
      <c r="CP21" s="4">
        <v>36.233522000000001</v>
      </c>
      <c r="CQ21" s="4">
        <v>31.4194745625</v>
      </c>
      <c r="CR21" s="4">
        <v>9.8461069999999999</v>
      </c>
      <c r="CS21" s="4">
        <v>9.3357290000000006</v>
      </c>
      <c r="CT21" s="4">
        <v>13.189438000000001</v>
      </c>
      <c r="CU21" s="4">
        <v>12.618911000000001</v>
      </c>
      <c r="CV21" s="4">
        <v>26.562512000000002</v>
      </c>
      <c r="CW21" s="4">
        <v>33.374969999999998</v>
      </c>
      <c r="CX21" s="4">
        <v>30.375824999999999</v>
      </c>
      <c r="CY21" s="4">
        <v>40.490197000000002</v>
      </c>
      <c r="CZ21" s="4">
        <v>36.196907000000003</v>
      </c>
      <c r="DA21" s="4">
        <v>31.763315441849596</v>
      </c>
      <c r="DB21" s="4">
        <v>1.318435</v>
      </c>
      <c r="DC21" s="4">
        <v>714.6</v>
      </c>
      <c r="DE21" s="4">
        <v>335.44517463928156</v>
      </c>
      <c r="DF21" s="4">
        <v>10.58479275</v>
      </c>
      <c r="DH21" s="4">
        <v>335.44517463928156</v>
      </c>
      <c r="DI21" s="4">
        <v>9.8014480000000006</v>
      </c>
      <c r="DK21" s="4">
        <v>1286.723123</v>
      </c>
      <c r="DL21" s="4">
        <v>57.541401</v>
      </c>
      <c r="DM21" s="4">
        <v>1286.723123</v>
      </c>
      <c r="DN21" s="4">
        <v>55.431806000000002</v>
      </c>
      <c r="DO21" s="4">
        <v>263.16126286716042</v>
      </c>
      <c r="DP21" s="4">
        <v>26.402292875000001</v>
      </c>
      <c r="DQ21" s="4">
        <v>275.90132899999998</v>
      </c>
      <c r="DR21" s="4">
        <v>33.374969999999998</v>
      </c>
      <c r="DS21" s="4">
        <v>275.90132899999998</v>
      </c>
      <c r="DT21" s="4">
        <v>30.375824999999999</v>
      </c>
      <c r="DU21" s="4">
        <v>30.375824999999999</v>
      </c>
      <c r="DV21" s="4">
        <v>40.490197000000002</v>
      </c>
      <c r="DW21" s="4">
        <v>36.196907000000003</v>
      </c>
      <c r="DX21" s="4">
        <v>31.763315441849596</v>
      </c>
      <c r="DZ21" s="4">
        <v>212.73142507728753</v>
      </c>
      <c r="EA21" s="4">
        <v>31.028773000000001</v>
      </c>
      <c r="EB21" s="4">
        <v>31.028773000000001</v>
      </c>
      <c r="EC21" s="4">
        <v>41.205002624999999</v>
      </c>
      <c r="ED21" s="4">
        <v>36.702528624999999</v>
      </c>
      <c r="EE21" s="4">
        <v>32.019397078125003</v>
      </c>
      <c r="EF21" s="4">
        <v>10.3983665</v>
      </c>
      <c r="EG21" s="4">
        <v>9.758718</v>
      </c>
      <c r="EH21" s="4">
        <v>27.780947250000001</v>
      </c>
      <c r="EI21" s="4">
        <v>26.333270124999999</v>
      </c>
      <c r="EJ21" s="4">
        <v>27.262638875</v>
      </c>
      <c r="EK21" s="4">
        <v>33.93332375</v>
      </c>
      <c r="EL21" s="4">
        <v>30.988865500000003</v>
      </c>
      <c r="EM21" s="4">
        <v>41.174285750000003</v>
      </c>
      <c r="EN21" s="4">
        <v>36.668797124999998</v>
      </c>
      <c r="EO21" s="4">
        <v>32.369034060027751</v>
      </c>
      <c r="EP21" s="4">
        <v>1.3979889999999999</v>
      </c>
      <c r="EQ21" s="4">
        <v>0</v>
      </c>
      <c r="ER21" s="4">
        <v>261.20506500095121</v>
      </c>
      <c r="ES21" s="4">
        <v>11.089097500000001</v>
      </c>
      <c r="ET21" s="4">
        <v>261.20506500095121</v>
      </c>
      <c r="EU21" s="4">
        <v>10.213643999999999</v>
      </c>
      <c r="EV21" s="7">
        <v>477.11560496792214</v>
      </c>
      <c r="EW21" s="7">
        <v>45.676097624999997</v>
      </c>
      <c r="EX21" s="7">
        <v>477.11560496792214</v>
      </c>
      <c r="EY21" s="7">
        <v>43.342559625</v>
      </c>
      <c r="EZ21" s="7">
        <v>212.73142507728753</v>
      </c>
      <c r="FA21" s="7">
        <v>27.262638875</v>
      </c>
      <c r="FB21" s="7">
        <v>212.73142507728753</v>
      </c>
      <c r="FC21" s="7">
        <v>33.93332375</v>
      </c>
      <c r="FD21" s="4">
        <v>212.73142507728753</v>
      </c>
      <c r="FE21" s="4">
        <v>30.988865500000003</v>
      </c>
      <c r="FF21" s="4">
        <v>30.988865500000003</v>
      </c>
      <c r="FG21" s="4">
        <v>41.174285750000003</v>
      </c>
      <c r="FH21" s="4">
        <v>36.668797124999998</v>
      </c>
      <c r="FI21" s="4">
        <v>32.369034060027751</v>
      </c>
      <c r="FK21" s="4">
        <v>275.90132899999998</v>
      </c>
      <c r="FL21" s="4">
        <v>31.4194745625</v>
      </c>
      <c r="FM21" s="4">
        <v>275.90132899999998</v>
      </c>
      <c r="FN21" s="4">
        <v>31.763315441849596</v>
      </c>
      <c r="FP21" s="4">
        <v>212.73142507728753</v>
      </c>
      <c r="FQ21" s="4">
        <v>32.019397078125003</v>
      </c>
      <c r="FR21" s="4">
        <v>212.73142507728753</v>
      </c>
      <c r="FS21" s="4">
        <v>32.369034060027751</v>
      </c>
    </row>
    <row r="22" spans="1:175" ht="14" customHeight="1" thickBot="1" x14ac:dyDescent="0.2">
      <c r="A22" s="236"/>
      <c r="B22" s="38">
        <v>235</v>
      </c>
      <c r="C22" s="129">
        <f>Anchor!L235</f>
        <v>195.64066700000001</v>
      </c>
      <c r="D22" s="129">
        <f>Anchor!M235</f>
        <v>28.782306999999999</v>
      </c>
      <c r="E22" s="129">
        <f>Anchor!N235</f>
        <v>38.151896000000001</v>
      </c>
      <c r="F22" s="129">
        <f>Anchor!O235</f>
        <v>34.238061999999999</v>
      </c>
      <c r="G22" s="130">
        <f>('Summary (Full)'!$B$34*D22+'Summary (Full)'!$B$35*E22+'Summary (Full)'!$B$36*F22)/'Summary (Full)'!$B$37</f>
        <v>29.708891000000001</v>
      </c>
      <c r="H22" s="129">
        <f>Anchor!P235</f>
        <v>8.3460859999999997</v>
      </c>
      <c r="I22" s="129">
        <f>Anchor!Q235</f>
        <v>8.2802120000000006</v>
      </c>
      <c r="J22" s="129">
        <f>Anchor!R235</f>
        <v>9.922955</v>
      </c>
      <c r="K22" s="129">
        <f>Anchor!S235</f>
        <v>9.4611689999999999</v>
      </c>
      <c r="L22" s="129">
        <f>Anchor!T235</f>
        <v>24.890774</v>
      </c>
      <c r="M22" s="129">
        <f>Anchor!U235</f>
        <v>31.521315999999999</v>
      </c>
      <c r="N22" s="129">
        <f>Anchor!V235</f>
        <v>28.723203000000002</v>
      </c>
      <c r="O22" s="129">
        <f>Anchor!W235</f>
        <v>38.114320999999997</v>
      </c>
      <c r="P22" s="129">
        <f>Anchor!X235</f>
        <v>34.190517</v>
      </c>
      <c r="Q22" s="131">
        <f>10*LOG10(1/(('Summary (Full)'!$B$41/10^(N22/10)+'Summary (Full)'!$B$42/10^(O22/10)+'Summary (Full)'!$B$43/10^(P22/10))/'Summary (Full)'!$B$44))</f>
        <v>30.071158219195148</v>
      </c>
      <c r="R22" s="129">
        <f>Anchor!Y235</f>
        <v>0.98667700000000003</v>
      </c>
      <c r="S22" s="129">
        <f>Anchor!Z235</f>
        <v>1780.01</v>
      </c>
      <c r="U22" s="129">
        <f>Test!L235</f>
        <v>155.89210800000001</v>
      </c>
      <c r="V22" s="129">
        <f>Test!M235</f>
        <v>29.73929</v>
      </c>
      <c r="W22" s="129">
        <f>Test!N235</f>
        <v>39.755133000000001</v>
      </c>
      <c r="X22" s="129">
        <f>Test!O235</f>
        <v>35.425032000000002</v>
      </c>
      <c r="Y22" s="129">
        <f>('Summary (Full)'!$B$34*V22+'Summary (Full)'!$B$35*W22+'Summary (Full)'!$B$36*X22)/'Summary (Full)'!$B$37</f>
        <v>30.720639062499998</v>
      </c>
      <c r="Z22" s="129">
        <f>Test!P235</f>
        <v>9.1137549999999994</v>
      </c>
      <c r="AA22" s="129">
        <f>Test!Q235</f>
        <v>8.9105749999999997</v>
      </c>
      <c r="AB22" s="129">
        <f>Test!R235</f>
        <v>22.581254999999999</v>
      </c>
      <c r="AC22" s="129">
        <f>Test!S235</f>
        <v>21.179195</v>
      </c>
      <c r="AD22" s="129">
        <f>Test!T235</f>
        <v>25.925398000000001</v>
      </c>
      <c r="AE22" s="129">
        <f>Test!U235</f>
        <v>32.651629999999997</v>
      </c>
      <c r="AF22" s="129">
        <f>Test!V235</f>
        <v>29.693840999999999</v>
      </c>
      <c r="AG22" s="129">
        <f>Test!W235</f>
        <v>39.719116999999997</v>
      </c>
      <c r="AH22" s="129">
        <f>Test!X235</f>
        <v>35.394331000000001</v>
      </c>
      <c r="AI22" s="129">
        <f>10*LOG10(1/(('Summary (Full)'!$B$41/10^(AF22/10)+'Summary (Full)'!$B$42/10^(AG22/10)+'Summary (Full)'!$B$43/10^(AH22/10))/'Summary (Full)'!$B$44))</f>
        <v>31.071987550607204</v>
      </c>
      <c r="AJ22" s="129">
        <f>Test!Y235</f>
        <v>1.044011</v>
      </c>
      <c r="AK22" s="129">
        <f>Test!Z235</f>
        <v>0</v>
      </c>
      <c r="AL22" s="129">
        <f t="shared" si="2"/>
        <v>1.0581081752184351</v>
      </c>
      <c r="AM22" s="129">
        <f t="shared" si="3"/>
        <v>0</v>
      </c>
      <c r="AO22" s="179"/>
      <c r="AP22" s="165"/>
      <c r="AQ22" s="165"/>
      <c r="AR22" s="165"/>
      <c r="AS22" s="165"/>
      <c r="AT22" s="165"/>
      <c r="AU22" s="165"/>
      <c r="AV22" s="165"/>
      <c r="AW22" s="165"/>
      <c r="AX22" s="165"/>
      <c r="AY22" s="171"/>
      <c r="AZ22" s="165"/>
      <c r="BA22" s="171"/>
      <c r="CL22" s="4">
        <v>304.21993604892998</v>
      </c>
      <c r="CM22" s="4">
        <v>30.754666875000002</v>
      </c>
      <c r="CN22" s="4">
        <v>30.754666875000002</v>
      </c>
      <c r="CO22" s="4">
        <v>40.802926999999997</v>
      </c>
      <c r="CP22" s="4">
        <v>36.516895750000003</v>
      </c>
      <c r="CQ22" s="4">
        <v>31.742822437499999</v>
      </c>
      <c r="CR22" s="4">
        <v>10.215449875000001</v>
      </c>
      <c r="CS22" s="4">
        <v>9.5685885000000006</v>
      </c>
      <c r="CT22" s="4">
        <v>15.282821124999998</v>
      </c>
      <c r="CU22" s="4">
        <v>14.617821125000001</v>
      </c>
      <c r="CV22" s="4">
        <v>26.903656875000003</v>
      </c>
      <c r="CW22" s="4">
        <v>33.674142750000001</v>
      </c>
      <c r="CX22" s="4">
        <v>30.706203875</v>
      </c>
      <c r="CY22" s="4">
        <v>40.777093875000006</v>
      </c>
      <c r="CZ22" s="4">
        <v>36.480009250000002</v>
      </c>
      <c r="DA22" s="4">
        <v>32.089731200255862</v>
      </c>
      <c r="DB22" s="4">
        <v>1.3000352500000001</v>
      </c>
      <c r="DC22" s="4">
        <v>770.89125000000001</v>
      </c>
      <c r="DE22" s="4">
        <v>369.87538242950757</v>
      </c>
      <c r="DF22" s="4">
        <v>10.954135624999999</v>
      </c>
      <c r="DH22" s="4">
        <v>369.87538242950757</v>
      </c>
      <c r="DI22" s="4">
        <v>10.034307500000001</v>
      </c>
      <c r="DK22" s="4">
        <v>1411.1528752257341</v>
      </c>
      <c r="DL22" s="4">
        <v>59.712303625000004</v>
      </c>
      <c r="DM22" s="4">
        <v>1411.1528752257341</v>
      </c>
      <c r="DN22" s="4">
        <v>57.552523375</v>
      </c>
      <c r="DO22" s="4">
        <v>291.47009788189115</v>
      </c>
      <c r="DP22" s="4">
        <v>26.775944500000001</v>
      </c>
      <c r="DQ22" s="4">
        <v>304.21993604892998</v>
      </c>
      <c r="DR22" s="4">
        <v>33.674142750000001</v>
      </c>
      <c r="DS22" s="4">
        <v>304.21993604892998</v>
      </c>
      <c r="DT22" s="4">
        <v>30.706203875</v>
      </c>
      <c r="DU22" s="4">
        <v>30.706203875</v>
      </c>
      <c r="DV22" s="4">
        <v>40.777093875000006</v>
      </c>
      <c r="DW22" s="4">
        <v>36.480009250000002</v>
      </c>
      <c r="DX22" s="4">
        <v>32.089731200255862</v>
      </c>
      <c r="DZ22" s="4">
        <v>235.725530469353</v>
      </c>
      <c r="EA22" s="4">
        <v>31.371478</v>
      </c>
      <c r="EB22" s="4">
        <v>31.371478</v>
      </c>
      <c r="EC22" s="4">
        <v>41.482783499999996</v>
      </c>
      <c r="ED22" s="4">
        <v>37.009406499999997</v>
      </c>
      <c r="EE22" s="4">
        <v>32.355805125000003</v>
      </c>
      <c r="EF22" s="4">
        <v>10.743732000000001</v>
      </c>
      <c r="EG22" s="4">
        <v>9.9861809999999984</v>
      </c>
      <c r="EH22" s="4">
        <v>29.646046999999999</v>
      </c>
      <c r="EI22" s="4">
        <v>28.135294500000001</v>
      </c>
      <c r="EJ22" s="4">
        <v>27.6184595</v>
      </c>
      <c r="EK22" s="4">
        <v>34.236962000000005</v>
      </c>
      <c r="EL22" s="4">
        <v>31.332535</v>
      </c>
      <c r="EM22" s="4">
        <v>41.452500999999998</v>
      </c>
      <c r="EN22" s="4">
        <v>36.9753945</v>
      </c>
      <c r="EO22" s="4">
        <v>32.70893193962489</v>
      </c>
      <c r="EP22" s="4">
        <v>1.3811290000000001</v>
      </c>
      <c r="EQ22" s="4">
        <v>0</v>
      </c>
      <c r="ER22" s="4">
        <v>289.43867830651283</v>
      </c>
      <c r="ES22" s="4">
        <v>11.434463000000001</v>
      </c>
      <c r="ET22" s="4">
        <v>289.43867830651283</v>
      </c>
      <c r="EU22" s="4">
        <v>10.441106999999999</v>
      </c>
      <c r="EV22" s="7">
        <v>526.24629702540528</v>
      </c>
      <c r="EW22" s="7">
        <v>47.828342500000005</v>
      </c>
      <c r="EX22" s="7">
        <v>526.24629702540528</v>
      </c>
      <c r="EY22" s="7">
        <v>45.4604705</v>
      </c>
      <c r="EZ22" s="7">
        <v>235.725530469353</v>
      </c>
      <c r="FA22" s="7">
        <v>27.6184595</v>
      </c>
      <c r="FB22" s="7">
        <v>235.725530469353</v>
      </c>
      <c r="FC22" s="7">
        <v>34.236962000000005</v>
      </c>
      <c r="FD22" s="4">
        <v>235.725530469353</v>
      </c>
      <c r="FE22" s="4">
        <v>31.332535</v>
      </c>
      <c r="FF22" s="4">
        <v>31.332535</v>
      </c>
      <c r="FG22" s="4">
        <v>41.452500999999998</v>
      </c>
      <c r="FH22" s="4">
        <v>36.9753945</v>
      </c>
      <c r="FI22" s="4">
        <v>32.70893193962489</v>
      </c>
      <c r="FK22" s="4">
        <v>304.21993604892998</v>
      </c>
      <c r="FL22" s="4">
        <v>31.742822437499999</v>
      </c>
      <c r="FM22" s="4">
        <v>304.21993604892998</v>
      </c>
      <c r="FN22" s="4">
        <v>32.089731200255862</v>
      </c>
      <c r="FP22" s="4">
        <v>235.725530469353</v>
      </c>
      <c r="FQ22" s="4">
        <v>32.355805125000003</v>
      </c>
      <c r="FR22" s="4">
        <v>235.725530469353</v>
      </c>
      <c r="FS22" s="4">
        <v>32.70893193962489</v>
      </c>
    </row>
    <row r="23" spans="1:175" ht="13" customHeight="1" x14ac:dyDescent="0.15">
      <c r="A23" s="234" t="s">
        <v>84</v>
      </c>
      <c r="B23" s="38">
        <v>110</v>
      </c>
      <c r="C23" s="129">
        <f>Anchor!L236</f>
        <v>5484.6335200000003</v>
      </c>
      <c r="D23" s="129">
        <f>Anchor!M236</f>
        <v>38.97186</v>
      </c>
      <c r="E23" s="129">
        <f>Anchor!N236</f>
        <v>47.933331000000003</v>
      </c>
      <c r="F23" s="129">
        <f>Anchor!O236</f>
        <v>45.030479</v>
      </c>
      <c r="G23" s="130">
        <f>('Summary (Full)'!$B$34*D23+'Summary (Full)'!$B$35*E23+'Summary (Full)'!$B$36*F23)/'Summary (Full)'!$B$37</f>
        <v>39.910615624999998</v>
      </c>
      <c r="H23" s="129">
        <f>Anchor!P236</f>
        <v>22.799253</v>
      </c>
      <c r="I23" s="129">
        <f>Anchor!Q236</f>
        <v>16.469016</v>
      </c>
      <c r="J23" s="129">
        <f>Anchor!R236</f>
        <v>86.201043999999996</v>
      </c>
      <c r="K23" s="129">
        <f>Anchor!S236</f>
        <v>83.7453</v>
      </c>
      <c r="L23" s="129">
        <f>Anchor!T236</f>
        <v>37.899790000000003</v>
      </c>
      <c r="M23" s="129">
        <f>Anchor!U236</f>
        <v>40.945461000000002</v>
      </c>
      <c r="N23" s="129">
        <f>Anchor!V236</f>
        <v>38.965744000000001</v>
      </c>
      <c r="O23" s="129">
        <f>Anchor!W236</f>
        <v>47.924951</v>
      </c>
      <c r="P23" s="129">
        <f>Anchor!X236</f>
        <v>45.008884999999999</v>
      </c>
      <c r="Q23" s="131">
        <f>10*LOG10(1/(('Summary (Full)'!$B$41/10^(N23/10)+'Summary (Full)'!$B$42/10^(O23/10)+'Summary (Full)'!$B$43/10^(P23/10))/'Summary (Full)'!$B$44))</f>
        <v>40.336695357330619</v>
      </c>
      <c r="R23" s="129">
        <f>Anchor!Y236</f>
        <v>0.64486500000000002</v>
      </c>
      <c r="S23" s="129">
        <f>Anchor!Z236</f>
        <v>8619.4599999999991</v>
      </c>
      <c r="U23" s="129">
        <f>Test!L236</f>
        <v>4807.6206869999996</v>
      </c>
      <c r="V23" s="129">
        <f>Test!M236</f>
        <v>39.124554000000003</v>
      </c>
      <c r="W23" s="129">
        <f>Test!N236</f>
        <v>48.316854999999997</v>
      </c>
      <c r="X23" s="129">
        <f>Test!O236</f>
        <v>45.391295</v>
      </c>
      <c r="Y23" s="129">
        <f>('Summary (Full)'!$B$34*V23+'Summary (Full)'!$B$35*W23+'Summary (Full)'!$B$36*X23)/'Summary (Full)'!$B$37</f>
        <v>40.090744125000008</v>
      </c>
      <c r="Z23" s="129">
        <f>Test!P236</f>
        <v>23.241976999999999</v>
      </c>
      <c r="AA23" s="129">
        <f>Test!Q236</f>
        <v>16.639175000000002</v>
      </c>
      <c r="AB23" s="129">
        <f>Test!R236</f>
        <v>87.595118999999997</v>
      </c>
      <c r="AC23" s="129">
        <f>Test!S236</f>
        <v>85.275002999999998</v>
      </c>
      <c r="AD23" s="129">
        <f>Test!T236</f>
        <v>38.242932000000003</v>
      </c>
      <c r="AE23" s="129">
        <f>Test!U236</f>
        <v>41.162337000000001</v>
      </c>
      <c r="AF23" s="129">
        <f>Test!V236</f>
        <v>39.120013</v>
      </c>
      <c r="AG23" s="129">
        <f>Test!W236</f>
        <v>48.311245999999997</v>
      </c>
      <c r="AH23" s="129">
        <f>Test!X236</f>
        <v>45.374797999999998</v>
      </c>
      <c r="AI23" s="129">
        <f>10*LOG10(1/(('Summary (Full)'!$B$41/10^(AF23/10)+'Summary (Full)'!$B$42/10^(AG23/10)+'Summary (Full)'!$B$43/10^(AH23/10))/'Summary (Full)'!$B$44))</f>
        <v>40.509305406640706</v>
      </c>
      <c r="AJ23" s="129">
        <f>Test!Y236</f>
        <v>0.57262299999999999</v>
      </c>
      <c r="AK23" s="129">
        <f>Test!Z236</f>
        <v>0</v>
      </c>
      <c r="AL23" s="129">
        <f t="shared" si="2"/>
        <v>0.88797345180774268</v>
      </c>
      <c r="AM23" s="129">
        <f t="shared" si="3"/>
        <v>0</v>
      </c>
      <c r="AO23" s="245" t="s">
        <v>13</v>
      </c>
      <c r="AP23" s="172">
        <f t="array" ref="AP23">bdRateExtend($C23:$C26,D23:D26,$U23:$U26,V23:V26)</f>
        <v>-0.28384144688551061</v>
      </c>
      <c r="AQ23" s="172">
        <f t="array" ref="AQ23">bdRateExtend($C23:$C28,D23:D28,$U23:$U28,V23:V28)</f>
        <v>-0.32639939419089914</v>
      </c>
      <c r="AR23" s="172">
        <f t="array" ref="AR23">bdRateExtend($C23:$C28,E23:E28,$U23:$U28,W23:W28)</f>
        <v>-0.40020016379389678</v>
      </c>
      <c r="AS23" s="172">
        <f t="array" ref="AS23">bdRateExtend($C23:$C28,F23:F28,$U23:$U28,X23:X28)</f>
        <v>-0.32832818937451824</v>
      </c>
      <c r="AT23" s="172">
        <f t="array" ref="AT23">bdRateExtend($C23:$C26,H23:H26,$U23:$U26,Z23:Z26)</f>
        <v>-0.26324260197153204</v>
      </c>
      <c r="AU23" s="172">
        <f t="array" ref="AU23">bdRateExtend($C23:$C28,H23:H28,$U23:$U28,Z23:Z28)</f>
        <v>-0.29623544635105559</v>
      </c>
      <c r="AV23" s="172">
        <f t="array" ref="AV23">bdRateExtend($C23:$C26,I23:I26,$U23:$U26,AA23:AA26)</f>
        <v>-0.2745355688182225</v>
      </c>
      <c r="AW23" s="172">
        <f t="array" ref="AW23">bdRateExtend($C23:$C28,I23:I28,$U23:$U28,AA23:AA28)</f>
        <v>-0.31627401104486752</v>
      </c>
      <c r="AX23" s="172">
        <f t="array" ref="AX23">bdRateExtend($C23:$C26,J23:J26,$U23:$U26,AB23:AB26,"None", FALSE,1)</f>
        <v>-0.31373776659943686</v>
      </c>
      <c r="AY23" s="188">
        <f t="array" ref="AY23">bdRateExtend($C23:$C28,J23:J28,$U23:$U28,AB23:AB28,"None", FALSE,TRUE)</f>
        <v>-0.40465889293710655</v>
      </c>
      <c r="AZ23" s="241">
        <f t="array" ref="AZ23">testVMAFRange($C23:$C26,J23:J26,$U23:$U26,AB23:AB26)</f>
        <v>0</v>
      </c>
      <c r="BA23" s="190">
        <f t="array" ref="BA23">testVMAFRange($C23:$C28,J23:J28,$U23:$U28,AB23:AB28)</f>
        <v>0</v>
      </c>
      <c r="CL23" s="4">
        <v>322.82417645245579</v>
      </c>
      <c r="CM23" s="4">
        <v>30.959910624999999</v>
      </c>
      <c r="CN23" s="4">
        <v>30.959910624999999</v>
      </c>
      <c r="CO23" s="4">
        <v>40.871371375000003</v>
      </c>
      <c r="CP23" s="4">
        <v>36.676788000000002</v>
      </c>
      <c r="CQ23" s="4">
        <v>31.936681757812497</v>
      </c>
      <c r="CR23" s="4">
        <v>10.385519</v>
      </c>
      <c r="CS23" s="4">
        <v>9.6985187499999999</v>
      </c>
      <c r="CT23" s="4">
        <v>21.741276499999998</v>
      </c>
      <c r="CU23" s="4">
        <v>20.848982749999998</v>
      </c>
      <c r="CV23" s="4">
        <v>27.149596125000002</v>
      </c>
      <c r="CW23" s="4">
        <v>33.810387625000004</v>
      </c>
      <c r="CX23" s="4">
        <v>30.908764125000001</v>
      </c>
      <c r="CY23" s="4">
        <v>40.848752124999997</v>
      </c>
      <c r="CZ23" s="4">
        <v>36.639575499999999</v>
      </c>
      <c r="DA23" s="4">
        <v>32.286660678908866</v>
      </c>
      <c r="DB23" s="4">
        <v>1.1731238749999999</v>
      </c>
      <c r="DC23" s="4">
        <v>2079.7962499999999</v>
      </c>
      <c r="DE23" s="4">
        <v>407.83951855765906</v>
      </c>
      <c r="DF23" s="4">
        <v>11.3234785</v>
      </c>
      <c r="DH23" s="4">
        <v>407.83951855765906</v>
      </c>
      <c r="DI23" s="4">
        <v>10.267167000000001</v>
      </c>
      <c r="DK23" s="4">
        <v>1547.6153351585144</v>
      </c>
      <c r="DL23" s="4">
        <v>61.883206250000001</v>
      </c>
      <c r="DM23" s="4">
        <v>1547.6153351585144</v>
      </c>
      <c r="DN23" s="4">
        <v>59.673240749999998</v>
      </c>
      <c r="DO23" s="4">
        <v>322.82417645245579</v>
      </c>
      <c r="DP23" s="4">
        <v>27.149596125000002</v>
      </c>
      <c r="DQ23" s="4">
        <v>335.44517463928156</v>
      </c>
      <c r="DR23" s="4">
        <v>33.973315499999998</v>
      </c>
      <c r="DS23" s="4">
        <v>322.82417645245579</v>
      </c>
      <c r="DT23" s="4">
        <v>30.908764125000001</v>
      </c>
      <c r="DU23" s="4">
        <v>30.908764125000001</v>
      </c>
      <c r="DV23" s="4">
        <v>40.848752124999997</v>
      </c>
      <c r="DW23" s="4">
        <v>36.639575499999999</v>
      </c>
      <c r="DX23" s="4">
        <v>32.286660678908866</v>
      </c>
      <c r="DZ23" s="4">
        <v>261.20506500095121</v>
      </c>
      <c r="EA23" s="4">
        <v>31.714182999999998</v>
      </c>
      <c r="EB23" s="4">
        <v>31.714182999999998</v>
      </c>
      <c r="EC23" s="4">
        <v>41.760564375000001</v>
      </c>
      <c r="ED23" s="4">
        <v>37.316284375000002</v>
      </c>
      <c r="EE23" s="4">
        <v>32.692213171875004</v>
      </c>
      <c r="EF23" s="4">
        <v>11.089097500000001</v>
      </c>
      <c r="EG23" s="4">
        <v>10.213643999999999</v>
      </c>
      <c r="EH23" s="4">
        <v>31.511146749999998</v>
      </c>
      <c r="EI23" s="4">
        <v>29.937318875000003</v>
      </c>
      <c r="EJ23" s="4">
        <v>27.974280125</v>
      </c>
      <c r="EK23" s="4">
        <v>34.540600250000004</v>
      </c>
      <c r="EL23" s="4">
        <v>31.676204500000001</v>
      </c>
      <c r="EM23" s="4">
        <v>41.73071625</v>
      </c>
      <c r="EN23" s="4">
        <v>37.281991875000003</v>
      </c>
      <c r="EO23" s="4">
        <v>33.048829819222028</v>
      </c>
      <c r="EP23" s="4">
        <v>1.3642690000000002</v>
      </c>
      <c r="EQ23" s="4">
        <v>0</v>
      </c>
      <c r="ER23" s="4">
        <v>331.64593635954913</v>
      </c>
      <c r="ES23" s="4">
        <v>11.907166500000001</v>
      </c>
      <c r="ET23" s="4">
        <v>320.72405831608154</v>
      </c>
      <c r="EU23" s="4">
        <v>10.668569999999999</v>
      </c>
      <c r="EV23" s="7">
        <v>580.43619250636391</v>
      </c>
      <c r="EW23" s="7">
        <v>49.980587374999999</v>
      </c>
      <c r="EX23" s="7">
        <v>580.43619250636391</v>
      </c>
      <c r="EY23" s="7">
        <v>47.578381374999999</v>
      </c>
      <c r="EZ23" s="7">
        <v>261.20506500095121</v>
      </c>
      <c r="FA23" s="7">
        <v>27.974280125</v>
      </c>
      <c r="FB23" s="7">
        <v>261.20506500095121</v>
      </c>
      <c r="FC23" s="7">
        <v>34.540600250000004</v>
      </c>
      <c r="FD23" s="4">
        <v>261.20506500095121</v>
      </c>
      <c r="FE23" s="4">
        <v>31.676204500000001</v>
      </c>
      <c r="FF23" s="4">
        <v>31.676204500000001</v>
      </c>
      <c r="FG23" s="4">
        <v>41.73071625</v>
      </c>
      <c r="FH23" s="4">
        <v>37.281991875000003</v>
      </c>
      <c r="FI23" s="4">
        <v>33.048829819222028</v>
      </c>
      <c r="FK23" s="4">
        <v>322.82417645245579</v>
      </c>
      <c r="FL23" s="4">
        <v>31.936681757812497</v>
      </c>
      <c r="FM23" s="4">
        <v>322.82417645245579</v>
      </c>
      <c r="FN23" s="4">
        <v>32.286660678908866</v>
      </c>
      <c r="FP23" s="4">
        <v>261.20506500095121</v>
      </c>
      <c r="FQ23" s="4">
        <v>32.692213171875004</v>
      </c>
      <c r="FR23" s="4">
        <v>261.20506500095121</v>
      </c>
      <c r="FS23" s="4">
        <v>33.048829819222028</v>
      </c>
    </row>
    <row r="24" spans="1:175" x14ac:dyDescent="0.15">
      <c r="A24" s="235"/>
      <c r="B24" s="38">
        <v>135</v>
      </c>
      <c r="C24" s="129">
        <f>Anchor!L237</f>
        <v>2692.7546299999999</v>
      </c>
      <c r="D24" s="129">
        <f>Anchor!M237</f>
        <v>37.731073000000002</v>
      </c>
      <c r="E24" s="129">
        <f>Anchor!N237</f>
        <v>46.679319999999997</v>
      </c>
      <c r="F24" s="129">
        <f>Anchor!O237</f>
        <v>43.363109999999999</v>
      </c>
      <c r="G24" s="130">
        <f>('Summary (Full)'!$B$34*D24+'Summary (Full)'!$B$35*E24+'Summary (Full)'!$B$36*F24)/'Summary (Full)'!$B$37</f>
        <v>38.642340750000002</v>
      </c>
      <c r="H24" s="129">
        <f>Anchor!P237</f>
        <v>19.653561</v>
      </c>
      <c r="I24" s="129">
        <f>Anchor!Q237</f>
        <v>15.113616</v>
      </c>
      <c r="J24" s="129">
        <f>Anchor!R237</f>
        <v>74.908621999999994</v>
      </c>
      <c r="K24" s="129">
        <f>Anchor!S237</f>
        <v>72.397544999999994</v>
      </c>
      <c r="L24" s="129">
        <f>Anchor!T237</f>
        <v>35.525955000000003</v>
      </c>
      <c r="M24" s="129">
        <f>Anchor!U237</f>
        <v>39.762349999999998</v>
      </c>
      <c r="N24" s="129">
        <f>Anchor!V237</f>
        <v>37.716461000000002</v>
      </c>
      <c r="O24" s="129">
        <f>Anchor!W237</f>
        <v>46.666248000000003</v>
      </c>
      <c r="P24" s="129">
        <f>Anchor!X237</f>
        <v>43.334721000000002</v>
      </c>
      <c r="Q24" s="131">
        <f>10*LOG10(1/(('Summary (Full)'!$B$41/10^(N24/10)+'Summary (Full)'!$B$42/10^(O24/10)+'Summary (Full)'!$B$43/10^(P24/10))/'Summary (Full)'!$B$44))</f>
        <v>39.061844256584962</v>
      </c>
      <c r="R24" s="129">
        <f>Anchor!Y237</f>
        <v>0.75570599999999999</v>
      </c>
      <c r="S24" s="129">
        <f>Anchor!Z237</f>
        <v>6214.85</v>
      </c>
      <c r="U24" s="129">
        <f>Test!L237</f>
        <v>2285.5642819999998</v>
      </c>
      <c r="V24" s="129">
        <f>Test!M237</f>
        <v>38.002524000000001</v>
      </c>
      <c r="W24" s="129">
        <f>Test!N237</f>
        <v>47.199997000000003</v>
      </c>
      <c r="X24" s="129">
        <f>Test!O237</f>
        <v>43.831580000000002</v>
      </c>
      <c r="Y24" s="129">
        <f>('Summary (Full)'!$B$34*V24+'Summary (Full)'!$B$35*W24+'Summary (Full)'!$B$36*X24)/'Summary (Full)'!$B$37</f>
        <v>38.941682062500007</v>
      </c>
      <c r="Z24" s="129">
        <f>Test!P237</f>
        <v>20.178818</v>
      </c>
      <c r="AA24" s="129">
        <f>Test!Q237</f>
        <v>15.372806000000001</v>
      </c>
      <c r="AB24" s="129">
        <f>Test!R237</f>
        <v>77.638532999999995</v>
      </c>
      <c r="AC24" s="129">
        <f>Test!S237</f>
        <v>75.148330000000001</v>
      </c>
      <c r="AD24" s="129">
        <f>Test!T237</f>
        <v>36.003559000000003</v>
      </c>
      <c r="AE24" s="129">
        <f>Test!U237</f>
        <v>40.084736999999997</v>
      </c>
      <c r="AF24" s="129">
        <f>Test!V237</f>
        <v>37.991787000000002</v>
      </c>
      <c r="AG24" s="129">
        <f>Test!W237</f>
        <v>47.190753000000001</v>
      </c>
      <c r="AH24" s="129">
        <f>Test!X237</f>
        <v>43.808818000000002</v>
      </c>
      <c r="AI24" s="129">
        <f>10*LOG10(1/(('Summary (Full)'!$B$41/10^(AF24/10)+'Summary (Full)'!$B$42/10^(AG24/10)+'Summary (Full)'!$B$43/10^(AH24/10))/'Summary (Full)'!$B$44))</f>
        <v>39.356325606452963</v>
      </c>
      <c r="AJ24" s="129">
        <f>Test!Y237</f>
        <v>0.69401299999999999</v>
      </c>
      <c r="AK24" s="129">
        <f>Test!Z237</f>
        <v>0</v>
      </c>
      <c r="AL24" s="129">
        <f t="shared" si="2"/>
        <v>0.91836375521697589</v>
      </c>
      <c r="AM24" s="129">
        <f t="shared" si="3"/>
        <v>0</v>
      </c>
      <c r="AO24" s="179"/>
      <c r="AP24" s="165"/>
      <c r="AQ24" s="164"/>
      <c r="AR24" s="164"/>
      <c r="AS24" s="164"/>
      <c r="AT24" s="165"/>
      <c r="AU24" s="164"/>
      <c r="AV24" s="165"/>
      <c r="AW24" s="164"/>
      <c r="AX24" s="165"/>
      <c r="AY24" s="170"/>
      <c r="AZ24" s="165"/>
      <c r="BA24" s="170"/>
      <c r="CL24" s="4">
        <v>357.55108211627305</v>
      </c>
      <c r="CM24" s="4">
        <v>31.324828750000002</v>
      </c>
      <c r="CN24" s="4">
        <v>31.324828750000002</v>
      </c>
      <c r="CO24" s="4">
        <v>41.197684250000002</v>
      </c>
      <c r="CP24" s="4">
        <v>37.012473</v>
      </c>
      <c r="CQ24" s="4">
        <v>32.297359984374999</v>
      </c>
      <c r="CR24" s="4">
        <v>10.731814</v>
      </c>
      <c r="CS24" s="4">
        <v>9.9325614999999985</v>
      </c>
      <c r="CT24" s="4">
        <v>23.968678999999998</v>
      </c>
      <c r="CU24" s="4">
        <v>22.999117500000001</v>
      </c>
      <c r="CV24" s="4">
        <v>27.523247750000003</v>
      </c>
      <c r="CW24" s="4">
        <v>34.149093750000006</v>
      </c>
      <c r="CX24" s="4">
        <v>31.274665750000004</v>
      </c>
      <c r="CY24" s="4">
        <v>41.175307750000002</v>
      </c>
      <c r="CZ24" s="4">
        <v>36.974147000000002</v>
      </c>
      <c r="DA24" s="4">
        <v>32.649752346580208</v>
      </c>
      <c r="DB24" s="4">
        <v>1.17161625</v>
      </c>
      <c r="DC24" s="4">
        <v>2286.5374999999999</v>
      </c>
      <c r="DE24" s="4">
        <v>449.70030664055741</v>
      </c>
      <c r="DF24" s="4">
        <v>11.692821375000001</v>
      </c>
      <c r="DH24" s="4">
        <v>449.70030664055741</v>
      </c>
      <c r="DI24" s="4">
        <v>10.500026500000001</v>
      </c>
      <c r="DK24" s="4">
        <v>1697.2740995440813</v>
      </c>
      <c r="DL24" s="4">
        <v>64.054108874999997</v>
      </c>
      <c r="DM24" s="4">
        <v>1802.9233471619482</v>
      </c>
      <c r="DN24" s="4">
        <v>63.477754000000004</v>
      </c>
      <c r="DO24" s="4">
        <v>357.55108211627305</v>
      </c>
      <c r="DP24" s="4">
        <v>27.523247750000003</v>
      </c>
      <c r="DQ24" s="4">
        <v>369.87538242950757</v>
      </c>
      <c r="DR24" s="4">
        <v>34.272488249999995</v>
      </c>
      <c r="DS24" s="4">
        <v>357.55108211627305</v>
      </c>
      <c r="DT24" s="4">
        <v>31.274665750000004</v>
      </c>
      <c r="DU24" s="4">
        <v>31.274665750000004</v>
      </c>
      <c r="DV24" s="4">
        <v>41.175307750000002</v>
      </c>
      <c r="DW24" s="4">
        <v>36.974147000000002</v>
      </c>
      <c r="DX24" s="4">
        <v>32.649752346580208</v>
      </c>
      <c r="DZ24" s="4">
        <v>289.43867830651283</v>
      </c>
      <c r="EA24" s="4">
        <v>32.056888000000001</v>
      </c>
      <c r="EB24" s="4">
        <v>32.056888000000001</v>
      </c>
      <c r="EC24" s="4">
        <v>42.038345249999999</v>
      </c>
      <c r="ED24" s="4">
        <v>37.62316225</v>
      </c>
      <c r="EE24" s="4">
        <v>33.028621218749997</v>
      </c>
      <c r="EF24" s="4">
        <v>11.434463000000001</v>
      </c>
      <c r="EG24" s="4">
        <v>10.441106999999999</v>
      </c>
      <c r="EH24" s="4">
        <v>33.376246500000001</v>
      </c>
      <c r="EI24" s="4">
        <v>31.739343250000001</v>
      </c>
      <c r="EJ24" s="4">
        <v>28.33010075</v>
      </c>
      <c r="EK24" s="4">
        <v>34.844238500000003</v>
      </c>
      <c r="EL24" s="4">
        <v>32.019874000000002</v>
      </c>
      <c r="EM24" s="4">
        <v>42.008931500000003</v>
      </c>
      <c r="EN24" s="4">
        <v>37.588589249999998</v>
      </c>
      <c r="EO24" s="4">
        <v>33.388727698819167</v>
      </c>
      <c r="EP24" s="4">
        <v>1.3474090000000001</v>
      </c>
      <c r="EQ24" s="4">
        <v>0</v>
      </c>
      <c r="ER24" s="4">
        <v>365.58292699534735</v>
      </c>
      <c r="ES24" s="4">
        <v>12.256085500000001</v>
      </c>
      <c r="ET24" s="4">
        <v>365.58292699534735</v>
      </c>
      <c r="EU24" s="4">
        <v>10.978214250000001</v>
      </c>
      <c r="EV24" s="7">
        <v>640.20625983619948</v>
      </c>
      <c r="EW24" s="7">
        <v>52.13283225</v>
      </c>
      <c r="EX24" s="7">
        <v>640.20625983619948</v>
      </c>
      <c r="EY24" s="7">
        <v>49.696292249999999</v>
      </c>
      <c r="EZ24" s="7">
        <v>289.43867830651283</v>
      </c>
      <c r="FA24" s="7">
        <v>28.33010075</v>
      </c>
      <c r="FB24" s="7">
        <v>289.43867830651283</v>
      </c>
      <c r="FC24" s="7">
        <v>34.844238500000003</v>
      </c>
      <c r="FD24" s="4">
        <v>289.43867830651283</v>
      </c>
      <c r="FE24" s="4">
        <v>32.019874000000002</v>
      </c>
      <c r="FF24" s="4">
        <v>32.019874000000002</v>
      </c>
      <c r="FG24" s="4">
        <v>42.008931500000003</v>
      </c>
      <c r="FH24" s="4">
        <v>37.588589249999998</v>
      </c>
      <c r="FI24" s="4">
        <v>33.388727698819167</v>
      </c>
      <c r="FK24" s="4">
        <v>357.55108211627305</v>
      </c>
      <c r="FL24" s="4">
        <v>32.297359984374999</v>
      </c>
      <c r="FM24" s="4">
        <v>357.55108211627305</v>
      </c>
      <c r="FN24" s="4">
        <v>32.649752346580208</v>
      </c>
      <c r="FP24" s="4">
        <v>289.43867830651283</v>
      </c>
      <c r="FQ24" s="4">
        <v>33.028621218749997</v>
      </c>
      <c r="FR24" s="4">
        <v>289.43867830651283</v>
      </c>
      <c r="FS24" s="4">
        <v>33.388727698819167</v>
      </c>
    </row>
    <row r="25" spans="1:175" ht="13" customHeight="1" x14ac:dyDescent="0.15">
      <c r="A25" s="235"/>
      <c r="B25" s="38">
        <v>160</v>
      </c>
      <c r="C25" s="129">
        <f>Anchor!L238</f>
        <v>1286.723123</v>
      </c>
      <c r="D25" s="129">
        <f>Anchor!M238</f>
        <v>35.733874999999998</v>
      </c>
      <c r="E25" s="129">
        <f>Anchor!N238</f>
        <v>44.870530000000002</v>
      </c>
      <c r="F25" s="129">
        <f>Anchor!O238</f>
        <v>41.217627999999998</v>
      </c>
      <c r="G25" s="130">
        <f>('Summary (Full)'!$B$34*D25+'Summary (Full)'!$B$35*E25+'Summary (Full)'!$B$36*F25)/'Summary (Full)'!$B$37</f>
        <v>36.647650499999997</v>
      </c>
      <c r="H25" s="129">
        <f>Anchor!P238</f>
        <v>16.074674999999999</v>
      </c>
      <c r="I25" s="129">
        <f>Anchor!Q238</f>
        <v>13.256004000000001</v>
      </c>
      <c r="J25" s="129">
        <f>Anchor!R238</f>
        <v>57.541401</v>
      </c>
      <c r="K25" s="129">
        <f>Anchor!S238</f>
        <v>55.431806000000002</v>
      </c>
      <c r="L25" s="129">
        <f>Anchor!T238</f>
        <v>32.583649999999999</v>
      </c>
      <c r="M25" s="129">
        <f>Anchor!U238</f>
        <v>38.009672999999999</v>
      </c>
      <c r="N25" s="129">
        <f>Anchor!V238</f>
        <v>35.703933999999997</v>
      </c>
      <c r="O25" s="129">
        <f>Anchor!W238</f>
        <v>44.851300999999999</v>
      </c>
      <c r="P25" s="129">
        <f>Anchor!X238</f>
        <v>41.182347999999998</v>
      </c>
      <c r="Q25" s="131">
        <f>10*LOG10(1/(('Summary (Full)'!$B$41/10^(N25/10)+'Summary (Full)'!$B$42/10^(O25/10)+'Summary (Full)'!$B$43/10^(P25/10))/'Summary (Full)'!$B$44))</f>
        <v>37.046051486508468</v>
      </c>
      <c r="R25" s="129">
        <f>Anchor!Y238</f>
        <v>0.91019700000000003</v>
      </c>
      <c r="S25" s="129">
        <f>Anchor!Z238</f>
        <v>4302.0200000000004</v>
      </c>
      <c r="U25" s="129">
        <f>Test!L238</f>
        <v>1067.8884190000001</v>
      </c>
      <c r="V25" s="129">
        <f>Test!M238</f>
        <v>36.203381999999998</v>
      </c>
      <c r="W25" s="129">
        <f>Test!N238</f>
        <v>45.502746999999999</v>
      </c>
      <c r="X25" s="129">
        <f>Test!O238</f>
        <v>41.734619000000002</v>
      </c>
      <c r="Y25" s="129">
        <f>('Summary (Full)'!$B$34*V25+'Summary (Full)'!$B$35*W25+'Summary (Full)'!$B$36*X25)/'Summary (Full)'!$B$37</f>
        <v>37.130294624999998</v>
      </c>
      <c r="Z25" s="129">
        <f>Test!P238</f>
        <v>16.729452999999999</v>
      </c>
      <c r="AA25" s="129">
        <f>Test!Q238</f>
        <v>13.649772</v>
      </c>
      <c r="AB25" s="129">
        <f>Test!R238</f>
        <v>62.697226999999998</v>
      </c>
      <c r="AC25" s="129">
        <f>Test!S238</f>
        <v>60.259314000000003</v>
      </c>
      <c r="AD25" s="129">
        <f>Test!T238</f>
        <v>33.229399999999998</v>
      </c>
      <c r="AE25" s="129">
        <f>Test!U238</f>
        <v>38.470247999999998</v>
      </c>
      <c r="AF25" s="129">
        <f>Test!V238</f>
        <v>36.181733000000001</v>
      </c>
      <c r="AG25" s="129">
        <f>Test!W238</f>
        <v>45.485641000000001</v>
      </c>
      <c r="AH25" s="129">
        <f>Test!X238</f>
        <v>41.705477000000002</v>
      </c>
      <c r="AI25" s="129">
        <f>10*LOG10(1/(('Summary (Full)'!$B$41/10^(AF25/10)+'Summary (Full)'!$B$42/10^(AG25/10)+'Summary (Full)'!$B$43/10^(AH25/10))/'Summary (Full)'!$B$44))</f>
        <v>37.531003635287526</v>
      </c>
      <c r="AJ25" s="129">
        <f>Test!Y238</f>
        <v>0.91597700000000004</v>
      </c>
      <c r="AK25" s="129">
        <f>Test!Z238</f>
        <v>0</v>
      </c>
      <c r="AL25" s="129">
        <f t="shared" si="2"/>
        <v>1.006350273622084</v>
      </c>
      <c r="AM25" s="129">
        <f t="shared" si="3"/>
        <v>0</v>
      </c>
      <c r="AO25" s="242" t="s">
        <v>14</v>
      </c>
      <c r="AP25" s="166">
        <f t="array" ref="AP25">bdRateExtend($C24:$C27,D24:D27,$U24:$U27,V24:V27)</f>
        <v>-0.31718934002797694</v>
      </c>
      <c r="AQ25" s="164"/>
      <c r="AR25" s="164"/>
      <c r="AS25" s="164"/>
      <c r="AT25" s="166">
        <f t="array" ref="AT25">bdRateExtend($C24:$C27,H24:H27,$U24:$U27,Z24:Z27)</f>
        <v>-0.29580814127338262</v>
      </c>
      <c r="AU25" s="164"/>
      <c r="AV25" s="166">
        <f t="array" ref="AV25">bdRateExtend($C24:$C27,I24:I27,$U24:$U27,AA24:AA27)</f>
        <v>-0.31017226258692376</v>
      </c>
      <c r="AW25" s="164"/>
      <c r="AX25" s="166">
        <f t="array" ref="AX25">bdRateExtend($C24:$C27,J24:J27,$U24:$U27,AB24:AB27,"None", FALSE,1)</f>
        <v>-0.38027679424386818</v>
      </c>
      <c r="AY25" s="170"/>
      <c r="AZ25" s="244">
        <f t="array" ref="AZ25">testVMAFRange($C24:$C27,J24:J27,$U24:$U27,AB24:AB27)</f>
        <v>0</v>
      </c>
      <c r="BA25" s="170"/>
      <c r="CL25" s="4">
        <v>396.0136372913384</v>
      </c>
      <c r="CM25" s="4">
        <v>31.689746875000001</v>
      </c>
      <c r="CN25" s="4">
        <v>31.689746875000001</v>
      </c>
      <c r="CO25" s="4">
        <v>41.523997125000001</v>
      </c>
      <c r="CP25" s="4">
        <v>37.348158000000005</v>
      </c>
      <c r="CQ25" s="4">
        <v>32.658038210937498</v>
      </c>
      <c r="CR25" s="4">
        <v>11.078109</v>
      </c>
      <c r="CS25" s="4">
        <v>10.166604249999999</v>
      </c>
      <c r="CT25" s="4">
        <v>26.196081499999998</v>
      </c>
      <c r="CU25" s="4">
        <v>25.14925225</v>
      </c>
      <c r="CV25" s="4">
        <v>27.896899375</v>
      </c>
      <c r="CW25" s="4">
        <v>34.487799875</v>
      </c>
      <c r="CX25" s="4">
        <v>31.640567375000003</v>
      </c>
      <c r="CY25" s="4">
        <v>41.501863374999999</v>
      </c>
      <c r="CZ25" s="4">
        <v>37.308718499999998</v>
      </c>
      <c r="DA25" s="4">
        <v>33.012844014251549</v>
      </c>
      <c r="DB25" s="4">
        <v>1.1701086250000001</v>
      </c>
      <c r="DC25" s="4">
        <v>2493.2787499999999</v>
      </c>
      <c r="DE25" s="4">
        <v>495.85770037147802</v>
      </c>
      <c r="DF25" s="4">
        <v>12.06216425</v>
      </c>
      <c r="DH25" s="4">
        <v>495.85770037147802</v>
      </c>
      <c r="DI25" s="4">
        <v>10.732886000000001</v>
      </c>
      <c r="DK25" s="4">
        <v>1802.9233471619482</v>
      </c>
      <c r="DL25" s="4">
        <v>65.54876462499999</v>
      </c>
      <c r="DM25" s="4">
        <v>1976.5871050000001</v>
      </c>
      <c r="DN25" s="4">
        <v>65.878612000000004</v>
      </c>
      <c r="DO25" s="4">
        <v>396.0136372913384</v>
      </c>
      <c r="DP25" s="4">
        <v>27.896899375</v>
      </c>
      <c r="DQ25" s="4">
        <v>396.0136372913384</v>
      </c>
      <c r="DR25" s="4">
        <v>34.487799875</v>
      </c>
      <c r="DS25" s="4">
        <v>396.0136372913384</v>
      </c>
      <c r="DT25" s="4">
        <v>31.640567375000003</v>
      </c>
      <c r="DU25" s="4">
        <v>31.640567375000003</v>
      </c>
      <c r="DV25" s="4">
        <v>41.501863374999999</v>
      </c>
      <c r="DW25" s="4">
        <v>37.308718499999998</v>
      </c>
      <c r="DX25" s="4">
        <v>33.012844014251549</v>
      </c>
      <c r="DZ25" s="4">
        <v>320.72405831608154</v>
      </c>
      <c r="EA25" s="4">
        <v>32.399592999999996</v>
      </c>
      <c r="EB25" s="4">
        <v>32.399592999999996</v>
      </c>
      <c r="EC25" s="4">
        <v>42.316126125000004</v>
      </c>
      <c r="ED25" s="4">
        <v>37.930040125000005</v>
      </c>
      <c r="EE25" s="4">
        <v>33.365029265624997</v>
      </c>
      <c r="EF25" s="4">
        <v>11.779828500000001</v>
      </c>
      <c r="EG25" s="4">
        <v>10.668569999999999</v>
      </c>
      <c r="EH25" s="4">
        <v>35.241346249999999</v>
      </c>
      <c r="EI25" s="4">
        <v>33.541367624999999</v>
      </c>
      <c r="EJ25" s="4">
        <v>28.685921375</v>
      </c>
      <c r="EK25" s="4">
        <v>35.147876750000002</v>
      </c>
      <c r="EL25" s="4">
        <v>32.363543500000006</v>
      </c>
      <c r="EM25" s="4">
        <v>42.287146749999998</v>
      </c>
      <c r="EN25" s="4">
        <v>37.895186625000001</v>
      </c>
      <c r="EO25" s="4">
        <v>33.728625578416306</v>
      </c>
      <c r="EP25" s="4">
        <v>1.330549</v>
      </c>
      <c r="EQ25" s="4">
        <v>0</v>
      </c>
      <c r="ER25" s="4">
        <v>392.11742686979289</v>
      </c>
      <c r="ES25" s="4">
        <v>12.526327999999999</v>
      </c>
      <c r="ET25" s="4">
        <v>404.4711223639917</v>
      </c>
      <c r="EU25" s="4">
        <v>11.221982499999999</v>
      </c>
      <c r="EV25" s="7">
        <v>706.13111385014395</v>
      </c>
      <c r="EW25" s="7">
        <v>54.285077125000001</v>
      </c>
      <c r="EX25" s="7">
        <v>706.13111385014395</v>
      </c>
      <c r="EY25" s="7">
        <v>51.814203124999999</v>
      </c>
      <c r="EZ25" s="7">
        <v>330.43366787063377</v>
      </c>
      <c r="FA25" s="7">
        <v>28.8016805</v>
      </c>
      <c r="FB25" s="7">
        <v>320.72405831608154</v>
      </c>
      <c r="FC25" s="7">
        <v>35.147876750000002</v>
      </c>
      <c r="FD25" s="4">
        <v>320.72405831608154</v>
      </c>
      <c r="FE25" s="4">
        <v>32.363543500000006</v>
      </c>
      <c r="FF25" s="4">
        <v>32.363543500000006</v>
      </c>
      <c r="FG25" s="4">
        <v>42.287146749999998</v>
      </c>
      <c r="FH25" s="4">
        <v>37.895186625000001</v>
      </c>
      <c r="FI25" s="4">
        <v>33.728625578416306</v>
      </c>
      <c r="FK25" s="4">
        <v>396.0136372913384</v>
      </c>
      <c r="FL25" s="4">
        <v>32.658038210937498</v>
      </c>
      <c r="FM25" s="4">
        <v>396.0136372913384</v>
      </c>
      <c r="FN25" s="4">
        <v>33.012844014251549</v>
      </c>
      <c r="FP25" s="4">
        <v>320.72405831608154</v>
      </c>
      <c r="FQ25" s="4">
        <v>33.365029265624997</v>
      </c>
      <c r="FR25" s="4">
        <v>320.72405831608154</v>
      </c>
      <c r="FS25" s="4">
        <v>33.728625578416306</v>
      </c>
    </row>
    <row r="26" spans="1:175" x14ac:dyDescent="0.15">
      <c r="A26" s="235"/>
      <c r="B26" s="38">
        <v>185</v>
      </c>
      <c r="C26" s="129">
        <f>Anchor!L239</f>
        <v>607.82171700000004</v>
      </c>
      <c r="D26" s="129">
        <f>Anchor!M239</f>
        <v>33.157302999999999</v>
      </c>
      <c r="E26" s="129">
        <f>Anchor!N239</f>
        <v>42.586328000000002</v>
      </c>
      <c r="F26" s="129">
        <f>Anchor!O239</f>
        <v>38.741833999999997</v>
      </c>
      <c r="G26" s="130">
        <f>('Summary (Full)'!$B$34*D26+'Summary (Full)'!$B$35*E26+'Summary (Full)'!$B$36*F26)/'Summary (Full)'!$B$37</f>
        <v>34.095650249999998</v>
      </c>
      <c r="H26" s="129">
        <f>Anchor!P239</f>
        <v>12.662019000000001</v>
      </c>
      <c r="I26" s="129">
        <f>Anchor!Q239</f>
        <v>11.200677000000001</v>
      </c>
      <c r="J26" s="129">
        <f>Anchor!R239</f>
        <v>37.483545999999997</v>
      </c>
      <c r="K26" s="129">
        <f>Anchor!S239</f>
        <v>36.039619999999999</v>
      </c>
      <c r="L26" s="129">
        <f>Anchor!T239</f>
        <v>29.478421999999998</v>
      </c>
      <c r="M26" s="129">
        <f>Anchor!U239</f>
        <v>35.767384999999997</v>
      </c>
      <c r="N26" s="129">
        <f>Anchor!V239</f>
        <v>33.111480999999998</v>
      </c>
      <c r="O26" s="129">
        <f>Anchor!W239</f>
        <v>42.556871999999998</v>
      </c>
      <c r="P26" s="129">
        <f>Anchor!X239</f>
        <v>38.703963999999999</v>
      </c>
      <c r="Q26" s="131">
        <f>10*LOG10(1/(('Summary (Full)'!$B$41/10^(N26/10)+'Summary (Full)'!$B$42/10^(O26/10)+'Summary (Full)'!$B$43/10^(P26/10))/'Summary (Full)'!$B$44))</f>
        <v>34.468821599837021</v>
      </c>
      <c r="R26" s="129">
        <f>Anchor!Y239</f>
        <v>1.0229459999999999</v>
      </c>
      <c r="S26" s="129">
        <f>Anchor!Z239</f>
        <v>3374.56</v>
      </c>
      <c r="U26" s="129">
        <f>Test!L239</f>
        <v>495.09751799999998</v>
      </c>
      <c r="V26" s="129">
        <f>Test!M239</f>
        <v>33.847529000000002</v>
      </c>
      <c r="W26" s="129">
        <f>Test!N239</f>
        <v>43.434069999999998</v>
      </c>
      <c r="X26" s="129">
        <f>Test!O239</f>
        <v>39.353782000000002</v>
      </c>
      <c r="Y26" s="129">
        <f>('Summary (Full)'!$B$34*V26+'Summary (Full)'!$B$35*W26+'Summary (Full)'!$B$36*X26)/'Summary (Full)'!$B$37</f>
        <v>34.790828625000003</v>
      </c>
      <c r="Z26" s="129">
        <f>Test!P239</f>
        <v>13.38988</v>
      </c>
      <c r="AA26" s="129">
        <f>Test!Q239</f>
        <v>11.709519</v>
      </c>
      <c r="AB26" s="129">
        <f>Test!R239</f>
        <v>45.688879</v>
      </c>
      <c r="AC26" s="129">
        <f>Test!S239</f>
        <v>43.552469000000002</v>
      </c>
      <c r="AD26" s="129">
        <f>Test!T239</f>
        <v>30.29139</v>
      </c>
      <c r="AE26" s="129">
        <f>Test!U239</f>
        <v>36.415844</v>
      </c>
      <c r="AF26" s="129">
        <f>Test!V239</f>
        <v>33.815274000000002</v>
      </c>
      <c r="AG26" s="129">
        <f>Test!W239</f>
        <v>43.404541999999999</v>
      </c>
      <c r="AH26" s="129">
        <f>Test!X239</f>
        <v>39.317861999999998</v>
      </c>
      <c r="AI26" s="129">
        <f>10*LOG10(1/(('Summary (Full)'!$B$41/10^(AF26/10)+'Summary (Full)'!$B$42/10^(AG26/10)+'Summary (Full)'!$B$43/10^(AH26/10))/'Summary (Full)'!$B$44))</f>
        <v>35.170569121111583</v>
      </c>
      <c r="AJ26" s="129">
        <f>Test!Y239</f>
        <v>1.1361460000000001</v>
      </c>
      <c r="AK26" s="129">
        <f>Test!Z239</f>
        <v>0</v>
      </c>
      <c r="AL26" s="129">
        <f t="shared" si="2"/>
        <v>1.1106607777927673</v>
      </c>
      <c r="AM26" s="129">
        <f t="shared" si="3"/>
        <v>0</v>
      </c>
      <c r="AO26" s="179"/>
      <c r="AP26" s="165"/>
      <c r="AQ26" s="164"/>
      <c r="AR26" s="164"/>
      <c r="AS26" s="164"/>
      <c r="AT26" s="165"/>
      <c r="AU26" s="164"/>
      <c r="AV26" s="165"/>
      <c r="AW26" s="164"/>
      <c r="AX26" s="165"/>
      <c r="AY26" s="170"/>
      <c r="AZ26" s="165"/>
      <c r="BA26" s="170"/>
      <c r="CL26" s="4">
        <v>438.61369400000001</v>
      </c>
      <c r="CM26" s="4">
        <v>32.054665</v>
      </c>
      <c r="CN26" s="4">
        <v>32.054665</v>
      </c>
      <c r="CO26" s="4">
        <v>41.85031</v>
      </c>
      <c r="CP26" s="4">
        <v>37.683843000000003</v>
      </c>
      <c r="CQ26" s="4">
        <v>33.018716437499997</v>
      </c>
      <c r="CR26" s="4">
        <v>11.424403999999999</v>
      </c>
      <c r="CS26" s="4">
        <v>10.400646999999999</v>
      </c>
      <c r="CT26" s="4">
        <v>28.423483999999998</v>
      </c>
      <c r="CU26" s="4">
        <v>27.299386999999999</v>
      </c>
      <c r="CV26" s="4">
        <v>28.270551000000001</v>
      </c>
      <c r="CW26" s="4">
        <v>34.826506000000002</v>
      </c>
      <c r="CX26" s="4">
        <v>32.006469000000003</v>
      </c>
      <c r="CY26" s="4">
        <v>41.828418999999997</v>
      </c>
      <c r="CZ26" s="4">
        <v>37.64329</v>
      </c>
      <c r="DA26" s="4">
        <v>33.37593568192289</v>
      </c>
      <c r="DB26" s="4">
        <v>1.168601</v>
      </c>
      <c r="DC26" s="4">
        <v>2700.02</v>
      </c>
      <c r="DE26" s="4">
        <v>546.75270482796543</v>
      </c>
      <c r="DF26" s="4">
        <v>12.431507125</v>
      </c>
      <c r="DH26" s="4">
        <v>531.38389456158473</v>
      </c>
      <c r="DI26" s="4">
        <v>10.90688025</v>
      </c>
      <c r="DK26" s="4">
        <v>1976.5871050000001</v>
      </c>
      <c r="DL26" s="4">
        <v>68.002128999999996</v>
      </c>
      <c r="DM26" s="4">
        <v>2167.3247530363574</v>
      </c>
      <c r="DN26" s="4">
        <v>67.771038625000003</v>
      </c>
      <c r="DO26" s="4">
        <v>438.61369400000001</v>
      </c>
      <c r="DP26" s="4">
        <v>28.270551000000001</v>
      </c>
      <c r="DQ26" s="4">
        <v>438.61369400000001</v>
      </c>
      <c r="DR26" s="4">
        <v>34.826506000000002</v>
      </c>
      <c r="DS26" s="4">
        <v>438.61369400000001</v>
      </c>
      <c r="DT26" s="4">
        <v>32.006469000000003</v>
      </c>
      <c r="DU26" s="4">
        <v>32.006469000000003</v>
      </c>
      <c r="DV26" s="4">
        <v>41.828418999999997</v>
      </c>
      <c r="DW26" s="4">
        <v>37.64329</v>
      </c>
      <c r="DX26" s="4">
        <v>33.37593568192289</v>
      </c>
      <c r="DZ26" s="4">
        <v>355.39107000000001</v>
      </c>
      <c r="EA26" s="4">
        <v>32.742297999999998</v>
      </c>
      <c r="EB26" s="4">
        <v>32.742297999999998</v>
      </c>
      <c r="EC26" s="4">
        <v>42.593907000000002</v>
      </c>
      <c r="ED26" s="4">
        <v>38.236918000000003</v>
      </c>
      <c r="EE26" s="4">
        <v>33.701437312499998</v>
      </c>
      <c r="EF26" s="4">
        <v>12.125194</v>
      </c>
      <c r="EG26" s="4">
        <v>10.896032999999999</v>
      </c>
      <c r="EH26" s="4">
        <v>37.106445999999998</v>
      </c>
      <c r="EI26" s="4">
        <v>35.343392000000001</v>
      </c>
      <c r="EJ26" s="4">
        <v>29.041741999999999</v>
      </c>
      <c r="EK26" s="4">
        <v>35.451515000000001</v>
      </c>
      <c r="EL26" s="4">
        <v>32.707213000000003</v>
      </c>
      <c r="EM26" s="4">
        <v>42.565362</v>
      </c>
      <c r="EN26" s="4">
        <v>38.201784000000004</v>
      </c>
      <c r="EO26" s="4">
        <v>34.068523458013445</v>
      </c>
      <c r="EP26" s="4">
        <v>1.3136890000000001</v>
      </c>
      <c r="EQ26" s="4">
        <v>0</v>
      </c>
      <c r="ER26" s="4">
        <v>432.63911064222054</v>
      </c>
      <c r="ES26" s="4">
        <v>12.927462</v>
      </c>
      <c r="ET26" s="4">
        <v>447.49597627809635</v>
      </c>
      <c r="EU26" s="4">
        <v>11.46575075</v>
      </c>
      <c r="EV26" s="7">
        <v>778.84454000000005</v>
      </c>
      <c r="EW26" s="7">
        <v>56.437322000000002</v>
      </c>
      <c r="EX26" s="7">
        <v>778.84454000000005</v>
      </c>
      <c r="EY26" s="7">
        <v>53.932113999999999</v>
      </c>
      <c r="EZ26" s="7">
        <v>365.58292699534735</v>
      </c>
      <c r="FA26" s="7">
        <v>29.174107875000001</v>
      </c>
      <c r="FB26" s="7">
        <v>355.39107000000001</v>
      </c>
      <c r="FC26" s="7">
        <v>35.451515000000001</v>
      </c>
      <c r="FD26" s="4">
        <v>355.39107000000001</v>
      </c>
      <c r="FE26" s="4">
        <v>32.707213000000003</v>
      </c>
      <c r="FF26" s="4">
        <v>32.707213000000003</v>
      </c>
      <c r="FG26" s="4">
        <v>42.565362</v>
      </c>
      <c r="FH26" s="4">
        <v>38.201784000000004</v>
      </c>
      <c r="FI26" s="4">
        <v>34.068523458013445</v>
      </c>
      <c r="FK26" s="4">
        <v>438.61369400000001</v>
      </c>
      <c r="FL26" s="4">
        <v>33.018716437499997</v>
      </c>
      <c r="FM26" s="4">
        <v>438.61369400000001</v>
      </c>
      <c r="FN26" s="4">
        <v>33.37593568192289</v>
      </c>
      <c r="FP26" s="4">
        <v>355.39107000000001</v>
      </c>
      <c r="FQ26" s="4">
        <v>33.701437312499998</v>
      </c>
      <c r="FR26" s="4">
        <v>355.39107000000001</v>
      </c>
      <c r="FS26" s="4">
        <v>34.068523458013445</v>
      </c>
    </row>
    <row r="27" spans="1:175" ht="13" customHeight="1" x14ac:dyDescent="0.15">
      <c r="A27" s="235"/>
      <c r="B27" s="38">
        <v>210</v>
      </c>
      <c r="C27" s="129">
        <f>Anchor!L240</f>
        <v>269.29132399999997</v>
      </c>
      <c r="D27" s="129">
        <f>Anchor!M240</f>
        <v>30.190521</v>
      </c>
      <c r="E27" s="129">
        <f>Anchor!N240</f>
        <v>39.992984</v>
      </c>
      <c r="F27" s="129">
        <f>Anchor!O240</f>
        <v>35.933906</v>
      </c>
      <c r="G27" s="130">
        <f>('Summary (Full)'!$B$34*D27+'Summary (Full)'!$B$35*E27+'Summary (Full)'!$B$36*F27)/'Summary (Full)'!$B$37</f>
        <v>31.162136499999999</v>
      </c>
      <c r="H27" s="129">
        <f>Anchor!P240</f>
        <v>9.5663210000000003</v>
      </c>
      <c r="I27" s="129">
        <f>Anchor!Q240</f>
        <v>9.1518499999999996</v>
      </c>
      <c r="J27" s="129">
        <f>Anchor!R240</f>
        <v>18.213797</v>
      </c>
      <c r="K27" s="129">
        <f>Anchor!S240</f>
        <v>17.480910999999999</v>
      </c>
      <c r="L27" s="129">
        <f>Anchor!T240</f>
        <v>26.333794999999999</v>
      </c>
      <c r="M27" s="129">
        <f>Anchor!U240</f>
        <v>33.061407000000003</v>
      </c>
      <c r="N27" s="129">
        <f>Anchor!V240</f>
        <v>30.133915999999999</v>
      </c>
      <c r="O27" s="129">
        <f>Anchor!W240</f>
        <v>39.967700000000001</v>
      </c>
      <c r="P27" s="129">
        <f>Anchor!X240</f>
        <v>35.899109000000003</v>
      </c>
      <c r="Q27" s="131">
        <f>10*LOG10(1/(('Summary (Full)'!$B$41/10^(N27/10)+'Summary (Full)'!$B$42/10^(O27/10)+'Summary (Full)'!$B$43/10^(P27/10))/'Summary (Full)'!$B$44))</f>
        <v>31.511563549899499</v>
      </c>
      <c r="R27" s="129">
        <f>Anchor!Y240</f>
        <v>1.084765</v>
      </c>
      <c r="S27" s="129">
        <f>Anchor!Z240</f>
        <v>1663.87</v>
      </c>
      <c r="U27" s="129">
        <f>Test!L240</f>
        <v>220.535157</v>
      </c>
      <c r="V27" s="129">
        <f>Test!M240</f>
        <v>31.094315000000002</v>
      </c>
      <c r="W27" s="129">
        <f>Test!N240</f>
        <v>41.211435000000002</v>
      </c>
      <c r="X27" s="129">
        <f>Test!O240</f>
        <v>36.735039</v>
      </c>
      <c r="Y27" s="129">
        <f>('Summary (Full)'!$B$34*V27+'Summary (Full)'!$B$35*W27+'Summary (Full)'!$B$36*X27)/'Summary (Full)'!$B$37</f>
        <v>32.07918025</v>
      </c>
      <c r="Z27" s="129">
        <f>Test!P240</f>
        <v>10.366428000000001</v>
      </c>
      <c r="AA27" s="129">
        <f>Test!Q240</f>
        <v>9.7593730000000001</v>
      </c>
      <c r="AB27" s="129">
        <f>Test!R240</f>
        <v>29.979716</v>
      </c>
      <c r="AC27" s="129">
        <f>Test!S240</f>
        <v>28.252647</v>
      </c>
      <c r="AD27" s="129">
        <f>Test!T240</f>
        <v>27.311971</v>
      </c>
      <c r="AE27" s="129">
        <f>Test!U240</f>
        <v>33.985863000000002</v>
      </c>
      <c r="AF27" s="129">
        <f>Test!V240</f>
        <v>31.053910999999999</v>
      </c>
      <c r="AG27" s="129">
        <f>Test!W240</f>
        <v>41.191226</v>
      </c>
      <c r="AH27" s="129">
        <f>Test!X240</f>
        <v>36.704506000000002</v>
      </c>
      <c r="AI27" s="129">
        <f>10*LOG10(1/(('Summary (Full)'!$B$41/10^(AF27/10)+'Summary (Full)'!$B$42/10^(AG27/10)+'Summary (Full)'!$B$43/10^(AH27/10))/'Summary (Full)'!$B$44))</f>
        <v>32.431483278345425</v>
      </c>
      <c r="AJ27" s="129">
        <f>Test!Y240</f>
        <v>1.323456</v>
      </c>
      <c r="AK27" s="129">
        <f>Test!Z240</f>
        <v>0</v>
      </c>
      <c r="AL27" s="129">
        <f t="shared" si="2"/>
        <v>1.2200393633644153</v>
      </c>
      <c r="AM27" s="129">
        <f t="shared" si="3"/>
        <v>0</v>
      </c>
      <c r="AO27" s="242" t="s">
        <v>15</v>
      </c>
      <c r="AP27" s="166">
        <f t="array" ref="AP27">bdRateExtend($C25:$C28,D25:D28,$U25:$U28,V25:V28)</f>
        <v>-0.35115122349073935</v>
      </c>
      <c r="AQ27" s="164"/>
      <c r="AR27" s="164"/>
      <c r="AS27" s="164"/>
      <c r="AT27" s="166">
        <f t="array" ref="AT27">bdRateExtend($C25:$C28,H25:H28,$U25:$U28,Z25:Z28)</f>
        <v>-0.3328819640102586</v>
      </c>
      <c r="AU27" s="164"/>
      <c r="AV27" s="166">
        <f t="array" ref="AV27">bdRateExtend($C25:$C28,I25:I28,$U25:$U28,AA25:AA28)</f>
        <v>-0.35047321597491266</v>
      </c>
      <c r="AW27" s="164"/>
      <c r="AX27" s="166">
        <f t="array" ref="AX27">bdRateExtend($C25:$C28,J25:J28,$U25:$U28,AB25:AB28,"None", FALSE,1)</f>
        <v>-0.47049273182945384</v>
      </c>
      <c r="AY27" s="170"/>
      <c r="AZ27" s="244">
        <f t="array" ref="AZ27">testVMAFRange($C25:$C28,J25:J28,$U25:$U28,AB25:AB28)</f>
        <v>0</v>
      </c>
      <c r="BA27" s="170"/>
      <c r="CL27" s="4">
        <v>482.77557200604394</v>
      </c>
      <c r="CM27" s="4">
        <v>32.386047875000003</v>
      </c>
      <c r="CN27" s="4">
        <v>32.386047875000003</v>
      </c>
      <c r="CO27" s="4">
        <v>42.137396750000001</v>
      </c>
      <c r="CP27" s="4">
        <v>37.992689750000004</v>
      </c>
      <c r="CQ27" s="4">
        <v>33.345922296874996</v>
      </c>
      <c r="CR27" s="4">
        <v>11.833724125</v>
      </c>
      <c r="CS27" s="4">
        <v>10.653763625</v>
      </c>
      <c r="CT27" s="4">
        <v>30.841639999999998</v>
      </c>
      <c r="CU27" s="4">
        <v>29.620290749999999</v>
      </c>
      <c r="CV27" s="4">
        <v>28.64501675</v>
      </c>
      <c r="CW27" s="4">
        <v>35.117225125000004</v>
      </c>
      <c r="CX27" s="4">
        <v>32.339517624999999</v>
      </c>
      <c r="CY27" s="4">
        <v>42.115807999999994</v>
      </c>
      <c r="CZ27" s="4">
        <v>37.952682750000001</v>
      </c>
      <c r="DA27" s="4">
        <v>33.706348434429387</v>
      </c>
      <c r="DB27" s="4">
        <v>1.153055875</v>
      </c>
      <c r="DC27" s="4">
        <v>2778.7787499999999</v>
      </c>
      <c r="DE27" s="4">
        <v>661.86463224606223</v>
      </c>
      <c r="DF27" s="4">
        <v>13.206833625</v>
      </c>
      <c r="DH27" s="4">
        <v>584.88635252634958</v>
      </c>
      <c r="DI27" s="4">
        <v>11.159996874999999</v>
      </c>
      <c r="DK27" s="4">
        <v>2167.3247530363574</v>
      </c>
      <c r="DL27" s="4">
        <v>69.918445124999991</v>
      </c>
      <c r="DM27" s="4">
        <v>2376.4682938797741</v>
      </c>
      <c r="DN27" s="4">
        <v>69.663465250000002</v>
      </c>
      <c r="DO27" s="4">
        <v>482.77557200604394</v>
      </c>
      <c r="DP27" s="4">
        <v>28.64501675</v>
      </c>
      <c r="DQ27" s="4">
        <v>482.77557200604394</v>
      </c>
      <c r="DR27" s="4">
        <v>35.117225125000004</v>
      </c>
      <c r="DS27" s="4">
        <v>482.77557200604394</v>
      </c>
      <c r="DT27" s="4">
        <v>32.339517624999999</v>
      </c>
      <c r="DU27" s="4">
        <v>32.339517624999999</v>
      </c>
      <c r="DV27" s="4">
        <v>42.115807999999994</v>
      </c>
      <c r="DW27" s="4">
        <v>37.952682750000001</v>
      </c>
      <c r="DX27" s="4">
        <v>33.706348434429387</v>
      </c>
      <c r="DZ27" s="4">
        <v>404.4711223639917</v>
      </c>
      <c r="EA27" s="4">
        <v>33.159225500000005</v>
      </c>
      <c r="EB27" s="4">
        <v>33.159225500000005</v>
      </c>
      <c r="EC27" s="4">
        <v>42.878411249999999</v>
      </c>
      <c r="ED27" s="4">
        <v>38.699096250000004</v>
      </c>
      <c r="EE27" s="4">
        <v>34.112916531250001</v>
      </c>
      <c r="EF27" s="4">
        <v>12.634017</v>
      </c>
      <c r="EG27" s="4">
        <v>11.221982499999999</v>
      </c>
      <c r="EH27" s="4">
        <v>41.761588250000003</v>
      </c>
      <c r="EI27" s="4">
        <v>39.727513500000001</v>
      </c>
      <c r="EJ27" s="4">
        <v>29.546535249999998</v>
      </c>
      <c r="EK27" s="4">
        <v>35.80834875</v>
      </c>
      <c r="EL27" s="4">
        <v>33.124933249999998</v>
      </c>
      <c r="EM27" s="4">
        <v>42.851213000000001</v>
      </c>
      <c r="EN27" s="4">
        <v>38.664523000000003</v>
      </c>
      <c r="EO27" s="4">
        <v>34.485797660420047</v>
      </c>
      <c r="EP27" s="4">
        <v>1.1829735000000001</v>
      </c>
      <c r="EQ27" s="4">
        <v>0</v>
      </c>
      <c r="ER27" s="4">
        <v>477.34833300190456</v>
      </c>
      <c r="ES27" s="4">
        <v>13.328596000000001</v>
      </c>
      <c r="ET27" s="4">
        <v>495.09751799999998</v>
      </c>
      <c r="EU27" s="4">
        <v>11.709519</v>
      </c>
      <c r="EV27" s="7">
        <v>854.55008142969473</v>
      </c>
      <c r="EW27" s="7">
        <v>58.477784749999998</v>
      </c>
      <c r="EX27" s="7">
        <v>854.55008142969473</v>
      </c>
      <c r="EY27" s="7">
        <v>55.974407624999998</v>
      </c>
      <c r="EZ27" s="7">
        <v>404.4711223639917</v>
      </c>
      <c r="FA27" s="7">
        <v>29.546535249999998</v>
      </c>
      <c r="FB27" s="7">
        <v>392.11742686979289</v>
      </c>
      <c r="FC27" s="7">
        <v>35.722477124999997</v>
      </c>
      <c r="FD27" s="4">
        <v>404.4711223639917</v>
      </c>
      <c r="FE27" s="4">
        <v>33.124933249999998</v>
      </c>
      <c r="FF27" s="4">
        <v>33.124933249999998</v>
      </c>
      <c r="FG27" s="4">
        <v>42.851213000000001</v>
      </c>
      <c r="FH27" s="4">
        <v>38.664523000000003</v>
      </c>
      <c r="FI27" s="4">
        <v>34.485797660420047</v>
      </c>
      <c r="FK27" s="4">
        <v>482.77557200604394</v>
      </c>
      <c r="FL27" s="4">
        <v>33.345922296874996</v>
      </c>
      <c r="FM27" s="4">
        <v>482.77557200604394</v>
      </c>
      <c r="FN27" s="4">
        <v>33.706348434429387</v>
      </c>
      <c r="FP27" s="4">
        <v>404.4711223639917</v>
      </c>
      <c r="FQ27" s="4">
        <v>34.112916531250001</v>
      </c>
      <c r="FR27" s="4">
        <v>404.4711223639917</v>
      </c>
      <c r="FS27" s="4">
        <v>34.485797660420047</v>
      </c>
    </row>
    <row r="28" spans="1:175" ht="14" customHeight="1" thickBot="1" x14ac:dyDescent="0.2">
      <c r="A28" s="236"/>
      <c r="B28" s="38">
        <v>235</v>
      </c>
      <c r="C28" s="129">
        <f>Anchor!L241</f>
        <v>120.381772</v>
      </c>
      <c r="D28" s="129">
        <f>Anchor!M241</f>
        <v>27.237335000000002</v>
      </c>
      <c r="E28" s="129">
        <f>Anchor!N241</f>
        <v>37.073160000000001</v>
      </c>
      <c r="F28" s="129">
        <f>Anchor!O241</f>
        <v>32.966462999999997</v>
      </c>
      <c r="G28" s="130">
        <f>('Summary (Full)'!$B$34*D28+'Summary (Full)'!$B$35*E28+'Summary (Full)'!$B$36*F28)/'Summary (Full)'!$B$37</f>
        <v>28.210144562499998</v>
      </c>
      <c r="H28" s="129">
        <f>Anchor!P241</f>
        <v>7.1922050000000004</v>
      </c>
      <c r="I28" s="129">
        <f>Anchor!Q241</f>
        <v>7.4607299999999999</v>
      </c>
      <c r="J28" s="129">
        <f>Anchor!R241</f>
        <v>1.997776</v>
      </c>
      <c r="K28" s="129">
        <f>Anchor!S241</f>
        <v>1.89283</v>
      </c>
      <c r="L28" s="129">
        <f>Anchor!T241</f>
        <v>23.392092000000002</v>
      </c>
      <c r="M28" s="129">
        <f>Anchor!U241</f>
        <v>30.097947000000001</v>
      </c>
      <c r="N28" s="129">
        <f>Anchor!V241</f>
        <v>27.174910000000001</v>
      </c>
      <c r="O28" s="129">
        <f>Anchor!W241</f>
        <v>37.046643000000003</v>
      </c>
      <c r="P28" s="129">
        <f>Anchor!X241</f>
        <v>32.917749999999998</v>
      </c>
      <c r="Q28" s="131">
        <f>10*LOG10(1/(('Summary (Full)'!$B$41/10^(N28/10)+'Summary (Full)'!$B$42/10^(O28/10)+'Summary (Full)'!$B$43/10^(P28/10))/'Summary (Full)'!$B$44))</f>
        <v>28.552096089519011</v>
      </c>
      <c r="R28" s="129">
        <f>Anchor!Y241</f>
        <v>1.0506690000000001</v>
      </c>
      <c r="S28" s="129">
        <f>Anchor!Z241</f>
        <v>1044.9100000000001</v>
      </c>
      <c r="U28" s="129">
        <f>Test!L241</f>
        <v>93.661416000000003</v>
      </c>
      <c r="V28" s="129">
        <f>Test!M241</f>
        <v>28.193204000000001</v>
      </c>
      <c r="W28" s="129">
        <f>Test!N241</f>
        <v>38.935516</v>
      </c>
      <c r="X28" s="129">
        <f>Test!O241</f>
        <v>34.128123000000002</v>
      </c>
      <c r="Y28" s="129">
        <f>('Summary (Full)'!$B$34*V28+'Summary (Full)'!$B$35*W28+'Summary (Full)'!$B$36*X28)/'Summary (Full)'!$B$37</f>
        <v>29.235530937500002</v>
      </c>
      <c r="Z28" s="129">
        <f>Test!P241</f>
        <v>7.8764659999999997</v>
      </c>
      <c r="AA28" s="129">
        <f>Test!Q241</f>
        <v>8.0371539999999992</v>
      </c>
      <c r="AB28" s="129">
        <f>Test!R241</f>
        <v>13.035627</v>
      </c>
      <c r="AC28" s="129">
        <f>Test!S241</f>
        <v>12.205403</v>
      </c>
      <c r="AD28" s="129">
        <f>Test!T241</f>
        <v>24.403399</v>
      </c>
      <c r="AE28" s="129">
        <f>Test!U241</f>
        <v>31.299748000000001</v>
      </c>
      <c r="AF28" s="129">
        <f>Test!V241</f>
        <v>28.148061999999999</v>
      </c>
      <c r="AG28" s="129">
        <f>Test!W241</f>
        <v>38.915157000000001</v>
      </c>
      <c r="AH28" s="129">
        <f>Test!X241</f>
        <v>34.093933999999997</v>
      </c>
      <c r="AI28" s="129">
        <f>10*LOG10(1/(('Summary (Full)'!$B$41/10^(AF28/10)+'Summary (Full)'!$B$42/10^(AG28/10)+'Summary (Full)'!$B$43/10^(AH28/10))/'Summary (Full)'!$B$44))</f>
        <v>29.556530985006297</v>
      </c>
      <c r="AJ28" s="129">
        <f>Test!Y241</f>
        <v>1.2223170000000001</v>
      </c>
      <c r="AK28" s="129">
        <f>Test!Z241</f>
        <v>0</v>
      </c>
      <c r="AL28" s="129">
        <f t="shared" si="2"/>
        <v>1.163370195561114</v>
      </c>
      <c r="AM28" s="129">
        <f t="shared" si="3"/>
        <v>0</v>
      </c>
      <c r="AO28" s="179"/>
      <c r="AP28" s="165"/>
      <c r="AQ28" s="165"/>
      <c r="AR28" s="165"/>
      <c r="AS28" s="165"/>
      <c r="AT28" s="165"/>
      <c r="AU28" s="165"/>
      <c r="AV28" s="165"/>
      <c r="AW28" s="165"/>
      <c r="AX28" s="165"/>
      <c r="AY28" s="171"/>
      <c r="AZ28" s="165"/>
      <c r="BA28" s="171"/>
      <c r="CL28" s="4">
        <v>531.38389456158473</v>
      </c>
      <c r="CM28" s="4">
        <v>32.717430749999998</v>
      </c>
      <c r="CN28" s="4">
        <v>32.717430749999998</v>
      </c>
      <c r="CO28" s="4">
        <v>42.424483500000001</v>
      </c>
      <c r="CP28" s="4">
        <v>38.301536500000005</v>
      </c>
      <c r="CQ28" s="4">
        <v>33.673128156250002</v>
      </c>
      <c r="CR28" s="4">
        <v>12.243044249999999</v>
      </c>
      <c r="CS28" s="4">
        <v>10.90688025</v>
      </c>
      <c r="CT28" s="4">
        <v>33.259795999999994</v>
      </c>
      <c r="CU28" s="4">
        <v>31.941194499999998</v>
      </c>
      <c r="CV28" s="4">
        <v>29.019482500000002</v>
      </c>
      <c r="CW28" s="4">
        <v>35.40794425</v>
      </c>
      <c r="CX28" s="4">
        <v>32.672566250000003</v>
      </c>
      <c r="CY28" s="4">
        <v>42.403196999999999</v>
      </c>
      <c r="CZ28" s="4">
        <v>38.262075500000002</v>
      </c>
      <c r="DA28" s="4">
        <v>34.036761186935884</v>
      </c>
      <c r="DB28" s="4">
        <v>1.1375107500000001</v>
      </c>
      <c r="DC28" s="4">
        <v>2857.5374999999999</v>
      </c>
      <c r="DE28" s="4">
        <v>726.630344976473</v>
      </c>
      <c r="DF28" s="4">
        <v>13.612817249999999</v>
      </c>
      <c r="DH28" s="4">
        <v>643.77571257370994</v>
      </c>
      <c r="DI28" s="4">
        <v>11.4131135</v>
      </c>
      <c r="DK28" s="4">
        <v>2455.31841929746</v>
      </c>
      <c r="DL28" s="4">
        <v>72.737719374999998</v>
      </c>
      <c r="DM28" s="4">
        <v>2692.7546299999999</v>
      </c>
      <c r="DN28" s="4">
        <v>72.397544999999994</v>
      </c>
      <c r="DO28" s="4">
        <v>531.38389456158473</v>
      </c>
      <c r="DP28" s="4">
        <v>29.019482500000002</v>
      </c>
      <c r="DQ28" s="4">
        <v>531.38389456158473</v>
      </c>
      <c r="DR28" s="4">
        <v>35.40794425</v>
      </c>
      <c r="DS28" s="4">
        <v>531.38389456158473</v>
      </c>
      <c r="DT28" s="4">
        <v>32.672566250000003</v>
      </c>
      <c r="DU28" s="4">
        <v>32.672566250000003</v>
      </c>
      <c r="DV28" s="4">
        <v>42.403196999999999</v>
      </c>
      <c r="DW28" s="4">
        <v>38.262075500000002</v>
      </c>
      <c r="DX28" s="4">
        <v>34.036761186935884</v>
      </c>
      <c r="DZ28" s="4">
        <v>447.49597627809635</v>
      </c>
      <c r="EA28" s="4">
        <v>33.50337725</v>
      </c>
      <c r="EB28" s="4">
        <v>33.50337725</v>
      </c>
      <c r="EC28" s="4">
        <v>43.156240624999995</v>
      </c>
      <c r="ED28" s="4">
        <v>39.026439125000003</v>
      </c>
      <c r="EE28" s="4">
        <v>34.451872578125005</v>
      </c>
      <c r="EF28" s="4">
        <v>13.011948499999999</v>
      </c>
      <c r="EG28" s="4">
        <v>11.46575075</v>
      </c>
      <c r="EH28" s="4">
        <v>43.725233625000001</v>
      </c>
      <c r="EI28" s="4">
        <v>41.639991250000001</v>
      </c>
      <c r="EJ28" s="4">
        <v>29.918962624999999</v>
      </c>
      <c r="EK28" s="4">
        <v>36.112096375</v>
      </c>
      <c r="EL28" s="4">
        <v>33.470103625</v>
      </c>
      <c r="EM28" s="4">
        <v>43.127877499999997</v>
      </c>
      <c r="EN28" s="4">
        <v>38.991192499999997</v>
      </c>
      <c r="EO28" s="4">
        <v>34.828183390765815</v>
      </c>
      <c r="EP28" s="4">
        <v>1.1595597500000001</v>
      </c>
      <c r="EQ28" s="4">
        <v>0</v>
      </c>
      <c r="ER28" s="4">
        <v>526.67783705789759</v>
      </c>
      <c r="ES28" s="4">
        <v>13.72973</v>
      </c>
      <c r="ET28" s="4">
        <v>545.02966411819148</v>
      </c>
      <c r="EU28" s="4">
        <v>11.952050625</v>
      </c>
      <c r="EV28" s="7">
        <v>937.61438151893356</v>
      </c>
      <c r="EW28" s="7">
        <v>60.518247500000001</v>
      </c>
      <c r="EX28" s="7">
        <v>937.61438151893356</v>
      </c>
      <c r="EY28" s="7">
        <v>58.016701249999997</v>
      </c>
      <c r="EZ28" s="7">
        <v>447.49597627809635</v>
      </c>
      <c r="FA28" s="7">
        <v>29.918962624999999</v>
      </c>
      <c r="FB28" s="7">
        <v>447.49597627809635</v>
      </c>
      <c r="FC28" s="7">
        <v>36.112096375</v>
      </c>
      <c r="FD28" s="4">
        <v>447.49597627809635</v>
      </c>
      <c r="FE28" s="4">
        <v>33.470103625</v>
      </c>
      <c r="FF28" s="4">
        <v>33.470103625</v>
      </c>
      <c r="FG28" s="4">
        <v>43.127877499999997</v>
      </c>
      <c r="FH28" s="4">
        <v>38.991192499999997</v>
      </c>
      <c r="FI28" s="4">
        <v>34.828183390765815</v>
      </c>
      <c r="FK28" s="4">
        <v>531.38389456158473</v>
      </c>
      <c r="FL28" s="4">
        <v>33.673128156250002</v>
      </c>
      <c r="FM28" s="4">
        <v>531.38389456158473</v>
      </c>
      <c r="FN28" s="4">
        <v>34.036761186935884</v>
      </c>
      <c r="FP28" s="4">
        <v>447.49597627809635</v>
      </c>
      <c r="FQ28" s="4">
        <v>34.451872578125005</v>
      </c>
      <c r="FR28" s="4">
        <v>447.49597627809635</v>
      </c>
      <c r="FS28" s="4">
        <v>34.828183390765815</v>
      </c>
    </row>
    <row r="29" spans="1:175" ht="13" customHeight="1" x14ac:dyDescent="0.15">
      <c r="A29" s="234" t="s">
        <v>85</v>
      </c>
      <c r="B29" s="38">
        <v>110</v>
      </c>
      <c r="C29" s="129">
        <f>Anchor!L242</f>
        <v>3992.4026739999999</v>
      </c>
      <c r="D29" s="129">
        <f>Anchor!M242</f>
        <v>38.239756</v>
      </c>
      <c r="E29" s="129">
        <f>Anchor!N242</f>
        <v>47.248336999999999</v>
      </c>
      <c r="F29" s="129">
        <f>Anchor!O242</f>
        <v>43.904843</v>
      </c>
      <c r="G29" s="130">
        <f>('Summary (Full)'!$B$34*D29+'Summary (Full)'!$B$35*E29+'Summary (Full)'!$B$36*F29)/'Summary (Full)'!$B$37</f>
        <v>39.156860250000001</v>
      </c>
      <c r="H29" s="129">
        <f>Anchor!P242</f>
        <v>21.416540000000001</v>
      </c>
      <c r="I29" s="129">
        <f>Anchor!Q242</f>
        <v>15.760266</v>
      </c>
      <c r="J29" s="129">
        <f>Anchor!R242</f>
        <v>78.677183999999997</v>
      </c>
      <c r="K29" s="129">
        <f>Anchor!S242</f>
        <v>76.237757999999999</v>
      </c>
      <c r="L29" s="129">
        <f>Anchor!T242</f>
        <v>36.428485000000002</v>
      </c>
      <c r="M29" s="129">
        <f>Anchor!U242</f>
        <v>40.284981000000002</v>
      </c>
      <c r="N29" s="129">
        <f>Anchor!V242</f>
        <v>38.231276999999999</v>
      </c>
      <c r="O29" s="129">
        <f>Anchor!W242</f>
        <v>47.237949999999998</v>
      </c>
      <c r="P29" s="129">
        <f>Anchor!X242</f>
        <v>43.882620000000003</v>
      </c>
      <c r="Q29" s="131">
        <f>10*LOG10(1/(('Summary (Full)'!$B$41/10^(N29/10)+'Summary (Full)'!$B$42/10^(O29/10)+'Summary (Full)'!$B$43/10^(P29/10))/'Summary (Full)'!$B$44))</f>
        <v>39.580350616289039</v>
      </c>
      <c r="R29" s="129">
        <f>Anchor!Y242</f>
        <v>0.70780799999999999</v>
      </c>
      <c r="S29" s="129">
        <f>Anchor!Z242</f>
        <v>6045.3</v>
      </c>
      <c r="U29" s="129">
        <f>Test!L242</f>
        <v>3508.695612</v>
      </c>
      <c r="V29" s="129">
        <f>Test!M242</f>
        <v>38.408180999999999</v>
      </c>
      <c r="W29" s="129">
        <f>Test!N242</f>
        <v>47.635711000000001</v>
      </c>
      <c r="X29" s="129">
        <f>Test!O242</f>
        <v>44.210047000000003</v>
      </c>
      <c r="Y29" s="129">
        <f>('Summary (Full)'!$B$34*V29+'Summary (Full)'!$B$35*W29+'Summary (Full)'!$B$36*X29)/'Summary (Full)'!$B$37</f>
        <v>39.34751825</v>
      </c>
      <c r="Z29" s="129">
        <f>Test!P242</f>
        <v>21.875951000000001</v>
      </c>
      <c r="AA29" s="129">
        <f>Test!Q242</f>
        <v>15.941822</v>
      </c>
      <c r="AB29" s="129">
        <f>Test!R242</f>
        <v>80.377280999999996</v>
      </c>
      <c r="AC29" s="129">
        <f>Test!S242</f>
        <v>78.014498000000003</v>
      </c>
      <c r="AD29" s="129">
        <f>Test!T242</f>
        <v>36.764423000000001</v>
      </c>
      <c r="AE29" s="129">
        <f>Test!U242</f>
        <v>40.495316000000003</v>
      </c>
      <c r="AF29" s="129">
        <f>Test!V242</f>
        <v>38.401843</v>
      </c>
      <c r="AG29" s="129">
        <f>Test!W242</f>
        <v>47.628487</v>
      </c>
      <c r="AH29" s="129">
        <f>Test!X242</f>
        <v>44.191858000000003</v>
      </c>
      <c r="AI29" s="129">
        <f>10*LOG10(1/(('Summary (Full)'!$B$41/10^(AF29/10)+'Summary (Full)'!$B$42/10^(AG29/10)+'Summary (Full)'!$B$43/10^(AH29/10))/'Summary (Full)'!$B$44))</f>
        <v>39.765518586913181</v>
      </c>
      <c r="AJ29" s="129">
        <f>Test!Y242</f>
        <v>0.65267500000000001</v>
      </c>
      <c r="AK29" s="129">
        <f>Test!Z242</f>
        <v>0</v>
      </c>
      <c r="AL29" s="129">
        <f t="shared" si="2"/>
        <v>0.92210740765857413</v>
      </c>
      <c r="AM29" s="129">
        <f t="shared" si="3"/>
        <v>0</v>
      </c>
      <c r="AO29" s="245" t="s">
        <v>13</v>
      </c>
      <c r="AP29" s="172">
        <f t="array" ref="AP29">bdRateExtend($C29:$C32,D29:D32,$U29:$U32,V29:V32)</f>
        <v>-0.28299509384596788</v>
      </c>
      <c r="AQ29" s="172">
        <f t="array" ref="AQ29">bdRateExtend($C29:$C34,D29:D34,$U29:$U34,V29:V34)</f>
        <v>-0.3268746656466639</v>
      </c>
      <c r="AR29" s="172">
        <f t="array" ref="AR29">bdRateExtend($C29:$C34,E29:E34,$U29:$U34,W29:W34)</f>
        <v>-0.38502526954741612</v>
      </c>
      <c r="AS29" s="172">
        <f t="array" ref="AS29">bdRateExtend($C29:$C34,F29:F34,$U29:$U34,X29:X34)</f>
        <v>-0.32478902132992082</v>
      </c>
      <c r="AT29" s="172">
        <f t="array" ref="AT29">bdRateExtend($C29:$C32,H29:H32,$U29:$U32,Z29:Z32)</f>
        <v>-0.26524672089495183</v>
      </c>
      <c r="AU29" s="172">
        <f t="array" ref="AU29">bdRateExtend($C29:$C34,H29:H34,$U29:$U34,Z29:Z34)</f>
        <v>-0.29933584126975021</v>
      </c>
      <c r="AV29" s="172">
        <f t="array" ref="AV29">bdRateExtend($C29:$C32,I29:I32,$U29:$U32,AA29:AA32)</f>
        <v>-0.27554334220456478</v>
      </c>
      <c r="AW29" s="172">
        <f t="array" ref="AW29">bdRateExtend($C29:$C34,I29:I34,$U29:$U34,AA29:AA34)</f>
        <v>-0.31824660298224761</v>
      </c>
      <c r="AX29" s="172">
        <f t="array" ref="AX29">bdRateExtend($C29:$C32,J29:J32,$U29:$U32,AB29:AB32,"None", FALSE,1)</f>
        <v>-0.32153508134407693</v>
      </c>
      <c r="AY29" s="188">
        <f t="array" ref="AY29">bdRateExtend($C29:$C34,J29:J34,$U29:$U34,AB29:AB34,"None", FALSE,TRUE)</f>
        <v>-0.41675827257605014</v>
      </c>
      <c r="AZ29" s="241">
        <f t="array" ref="AZ29">testVMAFRange($C29:$C32,J29:J32,$U29:$U32,AB29:AB32)</f>
        <v>0</v>
      </c>
      <c r="BA29" s="190">
        <f t="array" ref="BA29">testVMAFRange($C29:$C34,J29:J34,$U29:$U34,AB29:AB34)</f>
        <v>0</v>
      </c>
      <c r="CL29" s="4">
        <v>584.88635252634958</v>
      </c>
      <c r="CM29" s="4">
        <v>33.048813625000001</v>
      </c>
      <c r="CN29" s="4">
        <v>33.048813625000001</v>
      </c>
      <c r="CO29" s="4">
        <v>42.711570250000001</v>
      </c>
      <c r="CP29" s="4">
        <v>38.610383250000005</v>
      </c>
      <c r="CQ29" s="4">
        <v>34.000334015625</v>
      </c>
      <c r="CR29" s="4">
        <v>12.652364374999999</v>
      </c>
      <c r="CS29" s="4">
        <v>11.159996874999999</v>
      </c>
      <c r="CT29" s="4">
        <v>35.677951999999998</v>
      </c>
      <c r="CU29" s="4">
        <v>34.262098250000001</v>
      </c>
      <c r="CV29" s="4">
        <v>29.393948250000001</v>
      </c>
      <c r="CW29" s="4">
        <v>35.698663375000002</v>
      </c>
      <c r="CX29" s="4">
        <v>33.005614875000006</v>
      </c>
      <c r="CY29" s="4">
        <v>42.690585999999996</v>
      </c>
      <c r="CZ29" s="4">
        <v>38.571468250000002</v>
      </c>
      <c r="DA29" s="4">
        <v>34.367173939442381</v>
      </c>
      <c r="DB29" s="4">
        <v>1.1219656250000001</v>
      </c>
      <c r="DC29" s="4">
        <v>2936.2962499999999</v>
      </c>
      <c r="DE29" s="4">
        <v>797.73360369607553</v>
      </c>
      <c r="DF29" s="4">
        <v>14.018800875</v>
      </c>
      <c r="DH29" s="4">
        <v>708.59435565495903</v>
      </c>
      <c r="DI29" s="4">
        <v>11.666230125</v>
      </c>
      <c r="DK29" s="4">
        <v>2692.7546299999999</v>
      </c>
      <c r="DL29" s="4">
        <v>74.908621999999994</v>
      </c>
      <c r="DM29" s="4">
        <v>3132.9691934395992</v>
      </c>
      <c r="DN29" s="4">
        <v>75.340745124999998</v>
      </c>
      <c r="DO29" s="4">
        <v>584.88635252634958</v>
      </c>
      <c r="DP29" s="4">
        <v>29.393948250000001</v>
      </c>
      <c r="DQ29" s="4">
        <v>584.88635252634958</v>
      </c>
      <c r="DR29" s="4">
        <v>35.698663375000002</v>
      </c>
      <c r="DS29" s="4">
        <v>584.88635252634958</v>
      </c>
      <c r="DT29" s="4">
        <v>33.005614875000006</v>
      </c>
      <c r="DU29" s="4">
        <v>33.005614875000006</v>
      </c>
      <c r="DV29" s="4">
        <v>42.690585999999996</v>
      </c>
      <c r="DW29" s="4">
        <v>38.571468250000002</v>
      </c>
      <c r="DX29" s="4">
        <v>34.367173939442381</v>
      </c>
      <c r="DZ29" s="4">
        <v>495.09751799999998</v>
      </c>
      <c r="EA29" s="4">
        <v>33.847529000000002</v>
      </c>
      <c r="EB29" s="4">
        <v>33.847529000000002</v>
      </c>
      <c r="EC29" s="4">
        <v>43.434069999999998</v>
      </c>
      <c r="ED29" s="4">
        <v>39.353782000000002</v>
      </c>
      <c r="EE29" s="4">
        <v>34.790828625000003</v>
      </c>
      <c r="EF29" s="4">
        <v>13.38988</v>
      </c>
      <c r="EG29" s="4">
        <v>11.709519</v>
      </c>
      <c r="EH29" s="4">
        <v>45.688879</v>
      </c>
      <c r="EI29" s="4">
        <v>43.552469000000002</v>
      </c>
      <c r="EJ29" s="4">
        <v>30.29139</v>
      </c>
      <c r="EK29" s="4">
        <v>36.415844</v>
      </c>
      <c r="EL29" s="4">
        <v>33.815274000000002</v>
      </c>
      <c r="EM29" s="4">
        <v>43.404541999999999</v>
      </c>
      <c r="EN29" s="4">
        <v>39.317861999999998</v>
      </c>
      <c r="EO29" s="4">
        <v>35.170569121111583</v>
      </c>
      <c r="EP29" s="4">
        <v>1.1361460000000001</v>
      </c>
      <c r="EQ29" s="4">
        <v>0</v>
      </c>
      <c r="ER29" s="4">
        <v>581.10508588887888</v>
      </c>
      <c r="ES29" s="4">
        <v>14.130863999999999</v>
      </c>
      <c r="ET29" s="4">
        <v>599.99762464732976</v>
      </c>
      <c r="EU29" s="4">
        <v>12.19458225</v>
      </c>
      <c r="EV29" s="7">
        <v>1028.7527291090173</v>
      </c>
      <c r="EW29" s="7">
        <v>62.558710250000004</v>
      </c>
      <c r="EX29" s="7">
        <v>1028.7527291090173</v>
      </c>
      <c r="EY29" s="7">
        <v>60.058994875000003</v>
      </c>
      <c r="EZ29" s="7">
        <v>495.09751799999998</v>
      </c>
      <c r="FA29" s="7">
        <v>30.29139</v>
      </c>
      <c r="FB29" s="7">
        <v>495.09751799999998</v>
      </c>
      <c r="FC29" s="7">
        <v>36.415844</v>
      </c>
      <c r="FD29" s="4">
        <v>495.09751799999998</v>
      </c>
      <c r="FE29" s="4">
        <v>33.815274000000002</v>
      </c>
      <c r="FF29" s="4">
        <v>33.815274000000002</v>
      </c>
      <c r="FG29" s="4">
        <v>43.404541999999999</v>
      </c>
      <c r="FH29" s="4">
        <v>39.317861999999998</v>
      </c>
      <c r="FI29" s="4">
        <v>35.170569121111583</v>
      </c>
      <c r="FK29" s="4">
        <v>584.88635252634958</v>
      </c>
      <c r="FL29" s="4">
        <v>34.000334015625</v>
      </c>
      <c r="FM29" s="4">
        <v>584.88635252634958</v>
      </c>
      <c r="FN29" s="4">
        <v>34.367173939442381</v>
      </c>
      <c r="FP29" s="4">
        <v>495.09751799999998</v>
      </c>
      <c r="FQ29" s="4">
        <v>34.790828625000003</v>
      </c>
      <c r="FR29" s="4">
        <v>495.09751799999998</v>
      </c>
      <c r="FS29" s="4">
        <v>35.170569121111583</v>
      </c>
    </row>
    <row r="30" spans="1:175" x14ac:dyDescent="0.15">
      <c r="A30" s="235"/>
      <c r="B30" s="38">
        <v>135</v>
      </c>
      <c r="C30" s="129">
        <f>Anchor!L243</f>
        <v>1993.289172</v>
      </c>
      <c r="D30" s="129">
        <f>Anchor!M243</f>
        <v>36.850771999999999</v>
      </c>
      <c r="E30" s="129">
        <f>Anchor!N243</f>
        <v>45.938433000000003</v>
      </c>
      <c r="F30" s="129">
        <f>Anchor!O243</f>
        <v>42.285614000000002</v>
      </c>
      <c r="G30" s="130">
        <f>('Summary (Full)'!$B$34*D30+'Summary (Full)'!$B$35*E30+'Summary (Full)'!$B$36*F30)/'Summary (Full)'!$B$37</f>
        <v>37.758428437500001</v>
      </c>
      <c r="H30" s="129">
        <f>Anchor!P243</f>
        <v>18.215088999999999</v>
      </c>
      <c r="I30" s="129">
        <f>Anchor!Q243</f>
        <v>14.323485</v>
      </c>
      <c r="J30" s="129">
        <f>Anchor!R243</f>
        <v>66.062607999999997</v>
      </c>
      <c r="K30" s="129">
        <f>Anchor!S243</f>
        <v>63.598520999999998</v>
      </c>
      <c r="L30" s="129">
        <f>Anchor!T243</f>
        <v>34.117522000000001</v>
      </c>
      <c r="M30" s="129">
        <f>Anchor!U243</f>
        <v>39.014778999999997</v>
      </c>
      <c r="N30" s="129">
        <f>Anchor!V243</f>
        <v>36.831485000000001</v>
      </c>
      <c r="O30" s="129">
        <f>Anchor!W243</f>
        <v>45.924140000000001</v>
      </c>
      <c r="P30" s="129">
        <f>Anchor!X243</f>
        <v>42.25806</v>
      </c>
      <c r="Q30" s="131">
        <f>10*LOG10(1/(('Summary (Full)'!$B$41/10^(N30/10)+'Summary (Full)'!$B$42/10^(O30/10)+'Summary (Full)'!$B$43/10^(P30/10))/'Summary (Full)'!$B$44))</f>
        <v>38.168730881773428</v>
      </c>
      <c r="R30" s="129">
        <f>Anchor!Y243</f>
        <v>0.85016000000000003</v>
      </c>
      <c r="S30" s="129">
        <f>Anchor!Z243</f>
        <v>4506.17</v>
      </c>
      <c r="U30" s="129">
        <f>Test!L243</f>
        <v>1689.5018829999999</v>
      </c>
      <c r="V30" s="129">
        <f>Test!M243</f>
        <v>37.137377000000001</v>
      </c>
      <c r="W30" s="129">
        <f>Test!N243</f>
        <v>46.415823000000003</v>
      </c>
      <c r="X30" s="129">
        <f>Test!O243</f>
        <v>42.642991000000002</v>
      </c>
      <c r="Y30" s="129">
        <f>('Summary (Full)'!$B$34*V30+'Summary (Full)'!$B$35*W30+'Summary (Full)'!$B$36*X30)/'Summary (Full)'!$B$37</f>
        <v>38.061380750000005</v>
      </c>
      <c r="Z30" s="129">
        <f>Test!P243</f>
        <v>18.738941000000001</v>
      </c>
      <c r="AA30" s="129">
        <f>Test!Q243</f>
        <v>14.587721</v>
      </c>
      <c r="AB30" s="129">
        <f>Test!R243</f>
        <v>68.811957000000007</v>
      </c>
      <c r="AC30" s="129">
        <f>Test!S243</f>
        <v>66.397840000000002</v>
      </c>
      <c r="AD30" s="129">
        <f>Test!T243</f>
        <v>34.567731999999999</v>
      </c>
      <c r="AE30" s="129">
        <f>Test!U243</f>
        <v>39.324371999999997</v>
      </c>
      <c r="AF30" s="129">
        <f>Test!V243</f>
        <v>37.122736000000003</v>
      </c>
      <c r="AG30" s="129">
        <f>Test!W243</f>
        <v>46.40466</v>
      </c>
      <c r="AH30" s="129">
        <f>Test!X243</f>
        <v>42.619176000000003</v>
      </c>
      <c r="AI30" s="129">
        <f>10*LOG10(1/(('Summary (Full)'!$B$41/10^(AF30/10)+'Summary (Full)'!$B$42/10^(AG30/10)+'Summary (Full)'!$B$43/10^(AH30/10))/'Summary (Full)'!$B$44))</f>
        <v>38.469673175942042</v>
      </c>
      <c r="AJ30" s="129">
        <f>Test!Y243</f>
        <v>0.80164899999999994</v>
      </c>
      <c r="AK30" s="129">
        <f>Test!Z243</f>
        <v>0</v>
      </c>
      <c r="AL30" s="129">
        <f t="shared" si="2"/>
        <v>0.9429389761927166</v>
      </c>
      <c r="AM30" s="129">
        <f t="shared" si="3"/>
        <v>0</v>
      </c>
      <c r="AO30" s="179"/>
      <c r="AP30" s="165"/>
      <c r="AQ30" s="164"/>
      <c r="AR30" s="164"/>
      <c r="AS30" s="164"/>
      <c r="AT30" s="165"/>
      <c r="AU30" s="164"/>
      <c r="AV30" s="165"/>
      <c r="AW30" s="164"/>
      <c r="AX30" s="165"/>
      <c r="AY30" s="170"/>
      <c r="AZ30" s="165"/>
      <c r="BA30" s="170"/>
      <c r="CL30" s="4">
        <v>643.77571257370994</v>
      </c>
      <c r="CM30" s="4">
        <v>33.380196499999997</v>
      </c>
      <c r="CN30" s="4">
        <v>33.380196499999997</v>
      </c>
      <c r="CO30" s="4">
        <v>42.998657000000001</v>
      </c>
      <c r="CP30" s="4">
        <v>38.919229999999999</v>
      </c>
      <c r="CQ30" s="4">
        <v>34.327539874999999</v>
      </c>
      <c r="CR30" s="4">
        <v>13.061684499999998</v>
      </c>
      <c r="CS30" s="4">
        <v>11.4131135</v>
      </c>
      <c r="CT30" s="4">
        <v>38.096108000000001</v>
      </c>
      <c r="CU30" s="4">
        <v>36.583002</v>
      </c>
      <c r="CV30" s="4">
        <v>29.768414</v>
      </c>
      <c r="CW30" s="4">
        <v>35.989382500000005</v>
      </c>
      <c r="CX30" s="4">
        <v>33.338663500000003</v>
      </c>
      <c r="CY30" s="4">
        <v>42.977975000000001</v>
      </c>
      <c r="CZ30" s="4">
        <v>38.880860999999996</v>
      </c>
      <c r="DA30" s="4">
        <v>34.697586691948878</v>
      </c>
      <c r="DB30" s="4">
        <v>1.1064205</v>
      </c>
      <c r="DC30" s="4">
        <v>3015.0550000000003</v>
      </c>
      <c r="DE30" s="4">
        <v>875.79455890536894</v>
      </c>
      <c r="DF30" s="4">
        <v>14.424784499999999</v>
      </c>
      <c r="DH30" s="4">
        <v>779.93927241947222</v>
      </c>
      <c r="DI30" s="4">
        <v>11.919346749999999</v>
      </c>
      <c r="DK30" s="4">
        <v>3435.2959534469874</v>
      </c>
      <c r="DL30" s="4">
        <v>79.500025749999992</v>
      </c>
      <c r="DM30" s="4">
        <v>3435.2959534469874</v>
      </c>
      <c r="DN30" s="4">
        <v>77.233171749999997</v>
      </c>
      <c r="DO30" s="4">
        <v>643.77571257370994</v>
      </c>
      <c r="DP30" s="4">
        <v>29.768414</v>
      </c>
      <c r="DQ30" s="4">
        <v>643.77571257370994</v>
      </c>
      <c r="DR30" s="4">
        <v>35.989382500000005</v>
      </c>
      <c r="DS30" s="4">
        <v>643.77571257370994</v>
      </c>
      <c r="DT30" s="4">
        <v>33.338663500000003</v>
      </c>
      <c r="DU30" s="4">
        <v>33.338663500000003</v>
      </c>
      <c r="DV30" s="4">
        <v>42.977975000000001</v>
      </c>
      <c r="DW30" s="4">
        <v>38.880860999999996</v>
      </c>
      <c r="DX30" s="4">
        <v>34.697586691948878</v>
      </c>
      <c r="DZ30" s="4">
        <v>545.02966411819148</v>
      </c>
      <c r="EA30" s="4">
        <v>34.142010624999998</v>
      </c>
      <c r="EB30" s="4">
        <v>34.142010624999998</v>
      </c>
      <c r="EC30" s="4">
        <v>43.692654624999996</v>
      </c>
      <c r="ED30" s="4">
        <v>39.651386625000001</v>
      </c>
      <c r="EE30" s="4">
        <v>35.083261875000005</v>
      </c>
      <c r="EF30" s="4">
        <v>13.807326625</v>
      </c>
      <c r="EG30" s="4">
        <v>11.952050625</v>
      </c>
      <c r="EH30" s="4">
        <v>47.814922500000002</v>
      </c>
      <c r="EI30" s="4">
        <v>45.640824625</v>
      </c>
      <c r="EJ30" s="4">
        <v>30.658641249999999</v>
      </c>
      <c r="EK30" s="4">
        <v>36.672644499999997</v>
      </c>
      <c r="EL30" s="4">
        <v>34.111081375000005</v>
      </c>
      <c r="EM30" s="4">
        <v>43.664679374999999</v>
      </c>
      <c r="EN30" s="4">
        <v>39.616313874999996</v>
      </c>
      <c r="EO30" s="4">
        <v>35.465623435383577</v>
      </c>
      <c r="EP30" s="4">
        <v>1.1086248750000001</v>
      </c>
      <c r="EQ30" s="4">
        <v>0</v>
      </c>
      <c r="ER30" s="4">
        <v>641.15688393548328</v>
      </c>
      <c r="ES30" s="4">
        <v>14.531998</v>
      </c>
      <c r="ET30" s="4">
        <v>660.509277352602</v>
      </c>
      <c r="EU30" s="4">
        <v>12.437113875</v>
      </c>
      <c r="EV30" s="7">
        <v>1128.7499408176261</v>
      </c>
      <c r="EW30" s="7">
        <v>64.599173000000008</v>
      </c>
      <c r="EX30" s="7">
        <v>1128.7499408176261</v>
      </c>
      <c r="EY30" s="7">
        <v>62.101288500000003</v>
      </c>
      <c r="EZ30" s="7">
        <v>545.02966411819148</v>
      </c>
      <c r="FA30" s="7">
        <v>30.658641249999999</v>
      </c>
      <c r="FB30" s="7">
        <v>545.02966411819148</v>
      </c>
      <c r="FC30" s="7">
        <v>36.672644499999997</v>
      </c>
      <c r="FD30" s="4">
        <v>545.02966411819148</v>
      </c>
      <c r="FE30" s="4">
        <v>34.111081375000005</v>
      </c>
      <c r="FF30" s="4">
        <v>34.111081375000005</v>
      </c>
      <c r="FG30" s="4">
        <v>43.664679374999999</v>
      </c>
      <c r="FH30" s="4">
        <v>39.616313874999996</v>
      </c>
      <c r="FI30" s="4">
        <v>35.465623435383577</v>
      </c>
      <c r="FK30" s="4">
        <v>643.77571257370994</v>
      </c>
      <c r="FL30" s="4">
        <v>34.327539874999999</v>
      </c>
      <c r="FM30" s="4">
        <v>643.77571257370994</v>
      </c>
      <c r="FN30" s="4">
        <v>34.697586691948878</v>
      </c>
      <c r="FP30" s="4">
        <v>545.02966411819148</v>
      </c>
      <c r="FQ30" s="4">
        <v>35.083261875000005</v>
      </c>
      <c r="FR30" s="4">
        <v>545.02966411819148</v>
      </c>
      <c r="FS30" s="4">
        <v>35.465623435383577</v>
      </c>
    </row>
    <row r="31" spans="1:175" ht="13" customHeight="1" x14ac:dyDescent="0.15">
      <c r="A31" s="235"/>
      <c r="B31" s="38">
        <v>160</v>
      </c>
      <c r="C31" s="129">
        <f>Anchor!L244</f>
        <v>944.90248199999996</v>
      </c>
      <c r="D31" s="129">
        <f>Anchor!M244</f>
        <v>34.705728000000001</v>
      </c>
      <c r="E31" s="129">
        <f>Anchor!N244</f>
        <v>44.147004000000003</v>
      </c>
      <c r="F31" s="129">
        <f>Anchor!O244</f>
        <v>40.154617000000002</v>
      </c>
      <c r="G31" s="130">
        <f>('Summary (Full)'!$B$34*D31+'Summary (Full)'!$B$35*E31+'Summary (Full)'!$B$36*F31)/'Summary (Full)'!$B$37</f>
        <v>35.636363312500002</v>
      </c>
      <c r="H31" s="129">
        <f>Anchor!P244</f>
        <v>14.698964999999999</v>
      </c>
      <c r="I31" s="129">
        <f>Anchor!Q244</f>
        <v>12.42558</v>
      </c>
      <c r="J31" s="129">
        <f>Anchor!R244</f>
        <v>47.768732</v>
      </c>
      <c r="K31" s="129">
        <f>Anchor!S244</f>
        <v>45.866616999999998</v>
      </c>
      <c r="L31" s="129">
        <f>Anchor!T244</f>
        <v>31.266276999999999</v>
      </c>
      <c r="M31" s="129">
        <f>Anchor!U244</f>
        <v>37.152259000000001</v>
      </c>
      <c r="N31" s="129">
        <f>Anchor!V244</f>
        <v>34.670858000000003</v>
      </c>
      <c r="O31" s="129">
        <f>Anchor!W244</f>
        <v>44.127530999999998</v>
      </c>
      <c r="P31" s="129">
        <f>Anchor!X244</f>
        <v>40.118431999999999</v>
      </c>
      <c r="Q31" s="131">
        <f>10*LOG10(1/(('Summary (Full)'!$B$41/10^(N31/10)+'Summary (Full)'!$B$42/10^(O31/10)+'Summary (Full)'!$B$43/10^(P31/10))/'Summary (Full)'!$B$44))</f>
        <v>36.019237701974866</v>
      </c>
      <c r="R31" s="129">
        <f>Anchor!Y244</f>
        <v>1.0442400000000001</v>
      </c>
      <c r="S31" s="129">
        <f>Anchor!Z244</f>
        <v>3330.09</v>
      </c>
      <c r="U31" s="129">
        <f>Test!L244</f>
        <v>780.51917300000002</v>
      </c>
      <c r="V31" s="129">
        <f>Test!M244</f>
        <v>35.188018999999997</v>
      </c>
      <c r="W31" s="129">
        <f>Test!N244</f>
        <v>44.662554</v>
      </c>
      <c r="X31" s="129">
        <f>Test!O244</f>
        <v>40.645829999999997</v>
      </c>
      <c r="Y31" s="129">
        <f>('Summary (Full)'!$B$34*V31+'Summary (Full)'!$B$35*W31+'Summary (Full)'!$B$36*X31)/'Summary (Full)'!$B$37</f>
        <v>36.121290625</v>
      </c>
      <c r="Z31" s="129">
        <f>Test!P244</f>
        <v>15.334266</v>
      </c>
      <c r="AA31" s="129">
        <f>Test!Q244</f>
        <v>12.818305000000001</v>
      </c>
      <c r="AB31" s="129">
        <f>Test!R244</f>
        <v>53.543593999999999</v>
      </c>
      <c r="AC31" s="129">
        <f>Test!S244</f>
        <v>51.262407000000003</v>
      </c>
      <c r="AD31" s="129">
        <f>Test!T244</f>
        <v>31.882815999999998</v>
      </c>
      <c r="AE31" s="129">
        <f>Test!U244</f>
        <v>37.619211999999997</v>
      </c>
      <c r="AF31" s="129">
        <f>Test!V244</f>
        <v>35.161887999999998</v>
      </c>
      <c r="AG31" s="129">
        <f>Test!W244</f>
        <v>44.641485000000003</v>
      </c>
      <c r="AH31" s="129">
        <f>Test!X244</f>
        <v>40.614859000000003</v>
      </c>
      <c r="AI31" s="129">
        <f>10*LOG10(1/(('Summary (Full)'!$B$41/10^(AF31/10)+'Summary (Full)'!$B$42/10^(AG31/10)+'Summary (Full)'!$B$43/10^(AH31/10))/'Summary (Full)'!$B$44))</f>
        <v>36.511206663343437</v>
      </c>
      <c r="AJ31" s="129">
        <f>Test!Y244</f>
        <v>1.0371729999999999</v>
      </c>
      <c r="AK31" s="129">
        <f>Test!Z244</f>
        <v>0</v>
      </c>
      <c r="AL31" s="129">
        <f t="shared" si="2"/>
        <v>0.99323239868229507</v>
      </c>
      <c r="AM31" s="129">
        <f t="shared" si="3"/>
        <v>0</v>
      </c>
      <c r="AO31" s="242" t="s">
        <v>14</v>
      </c>
      <c r="AP31" s="166">
        <f t="array" ref="AP31">bdRateExtend($C30:$C33,D30:D33,$U30:$U33,V30:V33)</f>
        <v>-0.31933801069001733</v>
      </c>
      <c r="AQ31" s="164"/>
      <c r="AR31" s="164"/>
      <c r="AS31" s="164"/>
      <c r="AT31" s="166">
        <f t="array" ref="AT31">bdRateExtend($C30:$C33,H30:H33,$U30:$U33,Z30:Z33)</f>
        <v>-0.30170605645049342</v>
      </c>
      <c r="AU31" s="164"/>
      <c r="AV31" s="166">
        <f t="array" ref="AV31">bdRateExtend($C30:$C33,I30:I33,$U30:$U33,AA30:AA33)</f>
        <v>-0.31491003372776805</v>
      </c>
      <c r="AW31" s="164"/>
      <c r="AX31" s="166">
        <f t="array" ref="AX31">bdRateExtend($C30:$C33,J30:J33,$U30:$U33,AB30:AB33,"None", FALSE,1)</f>
        <v>-0.40030696482915962</v>
      </c>
      <c r="AY31" s="170"/>
      <c r="AZ31" s="244">
        <f t="array" ref="AZ31">testVMAFRange($C30:$C33,J30:J33,$U30:$U33,AB30:AB33)</f>
        <v>0</v>
      </c>
      <c r="BA31" s="170"/>
      <c r="CL31" s="4">
        <v>708.59435565495903</v>
      </c>
      <c r="CM31" s="4">
        <v>33.711579374999999</v>
      </c>
      <c r="CN31" s="4">
        <v>33.711579374999999</v>
      </c>
      <c r="CO31" s="4">
        <v>43.285743750000002</v>
      </c>
      <c r="CP31" s="4">
        <v>39.22807675</v>
      </c>
      <c r="CQ31" s="4">
        <v>34.654745734374998</v>
      </c>
      <c r="CR31" s="4">
        <v>13.471004624999999</v>
      </c>
      <c r="CS31" s="4">
        <v>11.666230125</v>
      </c>
      <c r="CT31" s="4">
        <v>40.514263999999997</v>
      </c>
      <c r="CU31" s="4">
        <v>38.90390575</v>
      </c>
      <c r="CV31" s="4">
        <v>30.142879749999999</v>
      </c>
      <c r="CW31" s="4">
        <v>36.280101625</v>
      </c>
      <c r="CX31" s="4">
        <v>33.671712124999999</v>
      </c>
      <c r="CY31" s="4">
        <v>43.265363999999998</v>
      </c>
      <c r="CZ31" s="4">
        <v>39.190253749999997</v>
      </c>
      <c r="DA31" s="4">
        <v>35.027999444455375</v>
      </c>
      <c r="DB31" s="4">
        <v>1.090875375</v>
      </c>
      <c r="DC31" s="4">
        <v>3093.8137500000003</v>
      </c>
      <c r="DE31" s="4">
        <v>961.4940449474559</v>
      </c>
      <c r="DF31" s="4">
        <v>14.830768124999999</v>
      </c>
      <c r="DH31" s="4">
        <v>858.46756159940867</v>
      </c>
      <c r="DI31" s="4">
        <v>12.172463375</v>
      </c>
      <c r="DK31" s="4">
        <v>3766.7967857714534</v>
      </c>
      <c r="DL31" s="4">
        <v>81.416341875000001</v>
      </c>
      <c r="DM31" s="4">
        <v>3766.7967857714534</v>
      </c>
      <c r="DN31" s="4">
        <v>79.125598374999996</v>
      </c>
      <c r="DO31" s="4">
        <v>708.59435565495903</v>
      </c>
      <c r="DP31" s="4">
        <v>30.142879749999999</v>
      </c>
      <c r="DQ31" s="4">
        <v>708.59435565495903</v>
      </c>
      <c r="DR31" s="4">
        <v>36.280101625</v>
      </c>
      <c r="DS31" s="4">
        <v>708.59435565495903</v>
      </c>
      <c r="DT31" s="4">
        <v>33.671712124999999</v>
      </c>
      <c r="DU31" s="4">
        <v>33.671712124999999</v>
      </c>
      <c r="DV31" s="4">
        <v>43.265363999999998</v>
      </c>
      <c r="DW31" s="4">
        <v>39.190253749999997</v>
      </c>
      <c r="DX31" s="4">
        <v>35.027999444455375</v>
      </c>
      <c r="DZ31" s="4">
        <v>599.99762464732976</v>
      </c>
      <c r="EA31" s="4">
        <v>34.436492250000001</v>
      </c>
      <c r="EB31" s="4">
        <v>34.436492250000001</v>
      </c>
      <c r="EC31" s="4">
        <v>43.95123925</v>
      </c>
      <c r="ED31" s="4">
        <v>39.948991250000006</v>
      </c>
      <c r="EE31" s="4">
        <v>35.375695125</v>
      </c>
      <c r="EF31" s="4">
        <v>14.22477325</v>
      </c>
      <c r="EG31" s="4">
        <v>12.19458225</v>
      </c>
      <c r="EH31" s="4">
        <v>49.940966000000003</v>
      </c>
      <c r="EI31" s="4">
        <v>47.729180249999999</v>
      </c>
      <c r="EJ31" s="4">
        <v>31.025892499999998</v>
      </c>
      <c r="EK31" s="4">
        <v>36.929445000000001</v>
      </c>
      <c r="EL31" s="4">
        <v>34.40688875</v>
      </c>
      <c r="EM31" s="4">
        <v>43.924816749999998</v>
      </c>
      <c r="EN31" s="4">
        <v>39.914765750000001</v>
      </c>
      <c r="EO31" s="4">
        <v>35.760677749655571</v>
      </c>
      <c r="EP31" s="4">
        <v>1.08110375</v>
      </c>
      <c r="EQ31" s="4">
        <v>0</v>
      </c>
      <c r="ER31" s="4">
        <v>727.12372107354884</v>
      </c>
      <c r="ES31" s="4">
        <v>15.059666499999999</v>
      </c>
      <c r="ET31" s="4">
        <v>727.12372107354884</v>
      </c>
      <c r="EU31" s="4">
        <v>12.679645499999999</v>
      </c>
      <c r="EV31" s="7">
        <v>1238.4671193040228</v>
      </c>
      <c r="EW31" s="7">
        <v>66.639635750000011</v>
      </c>
      <c r="EX31" s="7">
        <v>1238.4671193040228</v>
      </c>
      <c r="EY31" s="7">
        <v>64.143582125000009</v>
      </c>
      <c r="EZ31" s="7">
        <v>599.99762464732976</v>
      </c>
      <c r="FA31" s="7">
        <v>31.025892499999998</v>
      </c>
      <c r="FB31" s="7">
        <v>599.99762464732976</v>
      </c>
      <c r="FC31" s="7">
        <v>36.929445000000001</v>
      </c>
      <c r="FD31" s="4">
        <v>599.99762464732976</v>
      </c>
      <c r="FE31" s="4">
        <v>34.40688875</v>
      </c>
      <c r="FF31" s="4">
        <v>34.40688875</v>
      </c>
      <c r="FG31" s="4">
        <v>43.924816749999998</v>
      </c>
      <c r="FH31" s="4">
        <v>39.914765750000001</v>
      </c>
      <c r="FI31" s="4">
        <v>35.760677749655571</v>
      </c>
      <c r="FK31" s="4">
        <v>708.59435565495903</v>
      </c>
      <c r="FL31" s="4">
        <v>34.654745734374998</v>
      </c>
      <c r="FM31" s="4">
        <v>708.59435565495903</v>
      </c>
      <c r="FN31" s="4">
        <v>35.027999444455375</v>
      </c>
      <c r="FP31" s="4">
        <v>599.99762464732976</v>
      </c>
      <c r="FQ31" s="4">
        <v>35.375695125</v>
      </c>
      <c r="FR31" s="4">
        <v>599.99762464732976</v>
      </c>
      <c r="FS31" s="4">
        <v>35.760677749655571</v>
      </c>
    </row>
    <row r="32" spans="1:175" x14ac:dyDescent="0.15">
      <c r="A32" s="235"/>
      <c r="B32" s="38">
        <v>185</v>
      </c>
      <c r="C32" s="129">
        <f>Anchor!L245</f>
        <v>438.61369400000001</v>
      </c>
      <c r="D32" s="129">
        <f>Anchor!M245</f>
        <v>32.054665</v>
      </c>
      <c r="E32" s="129">
        <f>Anchor!N245</f>
        <v>41.85031</v>
      </c>
      <c r="F32" s="129">
        <f>Anchor!O245</f>
        <v>37.683843000000003</v>
      </c>
      <c r="G32" s="130">
        <f>('Summary (Full)'!$B$34*D32+'Summary (Full)'!$B$35*E32+'Summary (Full)'!$B$36*F32)/'Summary (Full)'!$B$37</f>
        <v>33.018716437499997</v>
      </c>
      <c r="H32" s="129">
        <f>Anchor!P245</f>
        <v>11.424403999999999</v>
      </c>
      <c r="I32" s="129">
        <f>Anchor!Q245</f>
        <v>10.400646999999999</v>
      </c>
      <c r="J32" s="129">
        <f>Anchor!R245</f>
        <v>28.423483999999998</v>
      </c>
      <c r="K32" s="129">
        <f>Anchor!S245</f>
        <v>27.299386999999999</v>
      </c>
      <c r="L32" s="129">
        <f>Anchor!T245</f>
        <v>28.270551000000001</v>
      </c>
      <c r="M32" s="129">
        <f>Anchor!U245</f>
        <v>34.826506000000002</v>
      </c>
      <c r="N32" s="129">
        <f>Anchor!V245</f>
        <v>32.006469000000003</v>
      </c>
      <c r="O32" s="129">
        <f>Anchor!W245</f>
        <v>41.828418999999997</v>
      </c>
      <c r="P32" s="129">
        <f>Anchor!X245</f>
        <v>37.64329</v>
      </c>
      <c r="Q32" s="131">
        <f>10*LOG10(1/(('Summary (Full)'!$B$41/10^(N32/10)+'Summary (Full)'!$B$42/10^(O32/10)+'Summary (Full)'!$B$43/10^(P32/10))/'Summary (Full)'!$B$44))</f>
        <v>33.37593568192289</v>
      </c>
      <c r="R32" s="129">
        <f>Anchor!Y245</f>
        <v>1.168601</v>
      </c>
      <c r="S32" s="129">
        <f>Anchor!Z245</f>
        <v>2700.02</v>
      </c>
      <c r="U32" s="129">
        <f>Test!L245</f>
        <v>355.39107000000001</v>
      </c>
      <c r="V32" s="129">
        <f>Test!M245</f>
        <v>32.742297999999998</v>
      </c>
      <c r="W32" s="129">
        <f>Test!N245</f>
        <v>42.593907000000002</v>
      </c>
      <c r="X32" s="129">
        <f>Test!O245</f>
        <v>38.236918000000003</v>
      </c>
      <c r="Y32" s="129">
        <f>('Summary (Full)'!$B$34*V32+'Summary (Full)'!$B$35*W32+'Summary (Full)'!$B$36*X32)/'Summary (Full)'!$B$37</f>
        <v>33.701437312499998</v>
      </c>
      <c r="Z32" s="129">
        <f>Test!P245</f>
        <v>12.125194</v>
      </c>
      <c r="AA32" s="129">
        <f>Test!Q245</f>
        <v>10.896032999999999</v>
      </c>
      <c r="AB32" s="129">
        <f>Test!R245</f>
        <v>37.106445999999998</v>
      </c>
      <c r="AC32" s="129">
        <f>Test!S245</f>
        <v>35.343392000000001</v>
      </c>
      <c r="AD32" s="129">
        <f>Test!T245</f>
        <v>29.041741999999999</v>
      </c>
      <c r="AE32" s="129">
        <f>Test!U245</f>
        <v>35.451515000000001</v>
      </c>
      <c r="AF32" s="129">
        <f>Test!V245</f>
        <v>32.707213000000003</v>
      </c>
      <c r="AG32" s="129">
        <f>Test!W245</f>
        <v>42.565362</v>
      </c>
      <c r="AH32" s="129">
        <f>Test!X245</f>
        <v>38.201784000000004</v>
      </c>
      <c r="AI32" s="129">
        <f>10*LOG10(1/(('Summary (Full)'!$B$41/10^(AF32/10)+'Summary (Full)'!$B$42/10^(AG32/10)+'Summary (Full)'!$B$43/10^(AH32/10))/'Summary (Full)'!$B$44))</f>
        <v>34.068523458013445</v>
      </c>
      <c r="AJ32" s="129">
        <f>Test!Y245</f>
        <v>1.3136890000000001</v>
      </c>
      <c r="AK32" s="129">
        <f>Test!Z245</f>
        <v>0</v>
      </c>
      <c r="AL32" s="129">
        <f t="shared" si="2"/>
        <v>1.1241552933807177</v>
      </c>
      <c r="AM32" s="129">
        <f t="shared" si="3"/>
        <v>0</v>
      </c>
      <c r="AO32" s="179"/>
      <c r="AP32" s="165"/>
      <c r="AQ32" s="164"/>
      <c r="AR32" s="164"/>
      <c r="AS32" s="164"/>
      <c r="AT32" s="165"/>
      <c r="AU32" s="164"/>
      <c r="AV32" s="165"/>
      <c r="AW32" s="164"/>
      <c r="AX32" s="165"/>
      <c r="AY32" s="170"/>
      <c r="AZ32" s="165"/>
      <c r="BA32" s="170"/>
      <c r="CL32" s="4">
        <v>779.93927241947222</v>
      </c>
      <c r="CM32" s="4">
        <v>34.042962250000002</v>
      </c>
      <c r="CN32" s="4">
        <v>34.042962250000002</v>
      </c>
      <c r="CO32" s="4">
        <v>43.572830500000002</v>
      </c>
      <c r="CP32" s="4">
        <v>39.5369235</v>
      </c>
      <c r="CQ32" s="4">
        <v>34.981951593749997</v>
      </c>
      <c r="CR32" s="4">
        <v>13.88032475</v>
      </c>
      <c r="CS32" s="4">
        <v>11.919346749999999</v>
      </c>
      <c r="CT32" s="4">
        <v>42.93242</v>
      </c>
      <c r="CU32" s="4">
        <v>41.224809499999999</v>
      </c>
      <c r="CV32" s="4">
        <v>30.517345499999998</v>
      </c>
      <c r="CW32" s="4">
        <v>36.570820750000003</v>
      </c>
      <c r="CX32" s="4">
        <v>34.004760750000003</v>
      </c>
      <c r="CY32" s="4">
        <v>43.552752999999996</v>
      </c>
      <c r="CZ32" s="4">
        <v>39.499646499999997</v>
      </c>
      <c r="DA32" s="4">
        <v>35.358412196961872</v>
      </c>
      <c r="DB32" s="4">
        <v>1.0753302499999999</v>
      </c>
      <c r="DC32" s="4">
        <v>3172.5725000000002</v>
      </c>
      <c r="DE32" s="4">
        <v>1055.5795181291048</v>
      </c>
      <c r="DF32" s="4">
        <v>15.23675175</v>
      </c>
      <c r="DH32" s="4">
        <v>944.90248199999996</v>
      </c>
      <c r="DI32" s="4">
        <v>12.42558</v>
      </c>
      <c r="DK32" s="4">
        <v>4130.2869440000004</v>
      </c>
      <c r="DL32" s="4">
        <v>83.332657999999995</v>
      </c>
      <c r="DM32" s="4">
        <v>4130.2869440000004</v>
      </c>
      <c r="DN32" s="4">
        <v>81.018024999999994</v>
      </c>
      <c r="DO32" s="4">
        <v>779.93927241947222</v>
      </c>
      <c r="DP32" s="4">
        <v>30.517345499999998</v>
      </c>
      <c r="DQ32" s="4">
        <v>779.93927241947222</v>
      </c>
      <c r="DR32" s="4">
        <v>36.570820750000003</v>
      </c>
      <c r="DS32" s="4">
        <v>779.93927241947222</v>
      </c>
      <c r="DT32" s="4">
        <v>34.004760750000003</v>
      </c>
      <c r="DU32" s="4">
        <v>34.004760750000003</v>
      </c>
      <c r="DV32" s="4">
        <v>43.552752999999996</v>
      </c>
      <c r="DW32" s="4">
        <v>39.499646499999997</v>
      </c>
      <c r="DX32" s="4">
        <v>35.358412196961872</v>
      </c>
      <c r="DZ32" s="4">
        <v>660.509277352602</v>
      </c>
      <c r="EA32" s="4">
        <v>34.730973875000004</v>
      </c>
      <c r="EB32" s="4">
        <v>34.730973875000004</v>
      </c>
      <c r="EC32" s="4">
        <v>44.209823874999998</v>
      </c>
      <c r="ED32" s="4">
        <v>40.246595875000004</v>
      </c>
      <c r="EE32" s="4">
        <v>35.668128375000002</v>
      </c>
      <c r="EF32" s="4">
        <v>14.642219874999999</v>
      </c>
      <c r="EG32" s="4">
        <v>12.437113875</v>
      </c>
      <c r="EH32" s="4">
        <v>52.067009499999998</v>
      </c>
      <c r="EI32" s="4">
        <v>49.817535875000004</v>
      </c>
      <c r="EJ32" s="4">
        <v>31.39314375</v>
      </c>
      <c r="EK32" s="4">
        <v>37.186245499999998</v>
      </c>
      <c r="EL32" s="4">
        <v>34.702696125000003</v>
      </c>
      <c r="EM32" s="4">
        <v>44.184954124999997</v>
      </c>
      <c r="EN32" s="4">
        <v>40.213217624999999</v>
      </c>
      <c r="EO32" s="4">
        <v>36.055732063927564</v>
      </c>
      <c r="EP32" s="4">
        <v>1.053582625</v>
      </c>
      <c r="EQ32" s="4">
        <v>0</v>
      </c>
      <c r="ER32" s="4">
        <v>800.45644153095077</v>
      </c>
      <c r="ES32" s="4">
        <v>15.477113124999999</v>
      </c>
      <c r="ET32" s="4">
        <v>800.45644153095077</v>
      </c>
      <c r="EU32" s="4">
        <v>12.922177125000001</v>
      </c>
      <c r="EV32" s="7">
        <v>1358.8490684537016</v>
      </c>
      <c r="EW32" s="7">
        <v>68.6800985</v>
      </c>
      <c r="EX32" s="7">
        <v>1358.8490684537016</v>
      </c>
      <c r="EY32" s="7">
        <v>66.185875750000008</v>
      </c>
      <c r="EZ32" s="7">
        <v>660.509277352602</v>
      </c>
      <c r="FA32" s="7">
        <v>31.39314375</v>
      </c>
      <c r="FB32" s="7">
        <v>660.509277352602</v>
      </c>
      <c r="FC32" s="7">
        <v>37.186245499999998</v>
      </c>
      <c r="FD32" s="4">
        <v>660.509277352602</v>
      </c>
      <c r="FE32" s="4">
        <v>34.702696125000003</v>
      </c>
      <c r="FF32" s="4">
        <v>34.702696125000003</v>
      </c>
      <c r="FG32" s="4">
        <v>44.184954124999997</v>
      </c>
      <c r="FH32" s="4">
        <v>40.213217624999999</v>
      </c>
      <c r="FI32" s="4">
        <v>36.055732063927564</v>
      </c>
      <c r="FK32" s="4">
        <v>779.93927241947222</v>
      </c>
      <c r="FL32" s="4">
        <v>34.981951593749997</v>
      </c>
      <c r="FM32" s="4">
        <v>779.93927241947222</v>
      </c>
      <c r="FN32" s="4">
        <v>35.358412196961872</v>
      </c>
      <c r="FP32" s="4">
        <v>660.509277352602</v>
      </c>
      <c r="FQ32" s="4">
        <v>35.668128375000002</v>
      </c>
      <c r="FR32" s="4">
        <v>660.509277352602</v>
      </c>
      <c r="FS32" s="4">
        <v>36.055732063927564</v>
      </c>
    </row>
    <row r="33" spans="1:175" ht="13" customHeight="1" x14ac:dyDescent="0.15">
      <c r="A33" s="235"/>
      <c r="B33" s="38">
        <v>210</v>
      </c>
      <c r="C33" s="129">
        <f>Anchor!L246</f>
        <v>193.68938800000001</v>
      </c>
      <c r="D33" s="129">
        <f>Anchor!M246</f>
        <v>29.13532</v>
      </c>
      <c r="E33" s="129">
        <f>Anchor!N246</f>
        <v>39.239806999999999</v>
      </c>
      <c r="F33" s="129">
        <f>Anchor!O246</f>
        <v>34.998362999999998</v>
      </c>
      <c r="G33" s="130">
        <f>('Summary (Full)'!$B$34*D33+'Summary (Full)'!$B$35*E33+'Summary (Full)'!$B$36*F33)/'Summary (Full)'!$B$37</f>
        <v>30.133290624999997</v>
      </c>
      <c r="H33" s="129">
        <f>Anchor!P246</f>
        <v>8.6540440000000007</v>
      </c>
      <c r="I33" s="129">
        <f>Anchor!Q246</f>
        <v>8.5283049999999996</v>
      </c>
      <c r="J33" s="129">
        <f>Anchor!R246</f>
        <v>10.604264000000001</v>
      </c>
      <c r="K33" s="129">
        <f>Anchor!S246</f>
        <v>10.098309</v>
      </c>
      <c r="L33" s="129">
        <f>Anchor!T246</f>
        <v>25.281338000000002</v>
      </c>
      <c r="M33" s="129">
        <f>Anchor!U246</f>
        <v>32.116857000000003</v>
      </c>
      <c r="N33" s="129">
        <f>Anchor!V246</f>
        <v>29.079256000000001</v>
      </c>
      <c r="O33" s="129">
        <f>Anchor!W246</f>
        <v>39.215974000000003</v>
      </c>
      <c r="P33" s="129">
        <f>Anchor!X246</f>
        <v>34.966718</v>
      </c>
      <c r="Q33" s="131">
        <f>10*LOG10(1/(('Summary (Full)'!$B$41/10^(N33/10)+'Summary (Full)'!$B$42/10^(O33/10)+'Summary (Full)'!$B$43/10^(P33/10))/'Summary (Full)'!$B$44))</f>
        <v>30.471202340552161</v>
      </c>
      <c r="R33" s="129">
        <f>Anchor!Y246</f>
        <v>1.1806620000000001</v>
      </c>
      <c r="S33" s="129">
        <f>Anchor!Z246</f>
        <v>1046.0899999999999</v>
      </c>
      <c r="U33" s="129">
        <f>Test!L246</f>
        <v>156.353185</v>
      </c>
      <c r="V33" s="129">
        <f>Test!M246</f>
        <v>30.000658000000001</v>
      </c>
      <c r="W33" s="129">
        <f>Test!N246</f>
        <v>40.371659999999999</v>
      </c>
      <c r="X33" s="129">
        <f>Test!O246</f>
        <v>35.781894999999999</v>
      </c>
      <c r="Y33" s="129">
        <f>('Summary (Full)'!$B$34*V33+'Summary (Full)'!$B$35*W33+'Summary (Full)'!$B$36*X33)/'Summary (Full)'!$B$37</f>
        <v>31.010172937500005</v>
      </c>
      <c r="Z33" s="129">
        <f>Test!P246</f>
        <v>9.3622700000000005</v>
      </c>
      <c r="AA33" s="129">
        <f>Test!Q246</f>
        <v>9.0763289999999994</v>
      </c>
      <c r="AB33" s="129">
        <f>Test!R246</f>
        <v>22.185648</v>
      </c>
      <c r="AC33" s="129">
        <f>Test!S246</f>
        <v>20.927197</v>
      </c>
      <c r="AD33" s="129">
        <f>Test!T246</f>
        <v>26.195177000000001</v>
      </c>
      <c r="AE33" s="129">
        <f>Test!U246</f>
        <v>33.022409000000003</v>
      </c>
      <c r="AF33" s="129">
        <f>Test!V246</f>
        <v>29.957857000000001</v>
      </c>
      <c r="AG33" s="129">
        <f>Test!W246</f>
        <v>40.339640000000003</v>
      </c>
      <c r="AH33" s="129">
        <f>Test!X246</f>
        <v>35.749004999999997</v>
      </c>
      <c r="AI33" s="129">
        <f>10*LOG10(1/(('Summary (Full)'!$B$41/10^(AF33/10)+'Summary (Full)'!$B$42/10^(AG33/10)+'Summary (Full)'!$B$43/10^(AH33/10))/'Summary (Full)'!$B$44))</f>
        <v>31.349340421236334</v>
      </c>
      <c r="AJ33" s="129">
        <f>Test!Y246</f>
        <v>1.448569</v>
      </c>
      <c r="AK33" s="129">
        <f>Test!Z246</f>
        <v>0</v>
      </c>
      <c r="AL33" s="129">
        <f t="shared" si="2"/>
        <v>1.2269125287338798</v>
      </c>
      <c r="AM33" s="129">
        <f t="shared" si="3"/>
        <v>0</v>
      </c>
      <c r="AO33" s="242" t="s">
        <v>15</v>
      </c>
      <c r="AP33" s="166">
        <f t="array" ref="AP33">bdRateExtend($C31:$C34,D31:D34,$U31:$U34,V31:V34)</f>
        <v>-0.35477802077650922</v>
      </c>
      <c r="AQ33" s="164"/>
      <c r="AR33" s="164"/>
      <c r="AS33" s="164"/>
      <c r="AT33" s="166">
        <f t="array" ref="AT33">bdRateExtend($C31:$C34,H31:H34,$U31:$U34,Z31:Z34)</f>
        <v>-0.34105949604656616</v>
      </c>
      <c r="AU33" s="164"/>
      <c r="AV33" s="166">
        <f t="array" ref="AV33">bdRateExtend($C31:$C34,I31:I34,$U31:$U34,AA31:AA34)</f>
        <v>-0.35730813339248002</v>
      </c>
      <c r="AW33" s="164"/>
      <c r="AX33" s="166">
        <f t="array" ref="AX33">bdRateExtend($C31:$C34,J31:J34,$U31:$U34,AB31:AB34,"None", FALSE,1)</f>
        <v>-0.4954255986088536</v>
      </c>
      <c r="AY33" s="170"/>
      <c r="AZ33" s="244">
        <f t="array" ref="AZ33">testVMAFRange($C31:$C34,J31:J34,$U31:$U34,AB31:AB34)</f>
        <v>0</v>
      </c>
      <c r="BA33" s="170"/>
      <c r="CL33" s="4">
        <v>858.46756159940867</v>
      </c>
      <c r="CM33" s="4">
        <v>34.374345124999998</v>
      </c>
      <c r="CN33" s="4">
        <v>34.374345124999998</v>
      </c>
      <c r="CO33" s="4">
        <v>43.859917250000002</v>
      </c>
      <c r="CP33" s="4">
        <v>39.845770250000001</v>
      </c>
      <c r="CQ33" s="4">
        <v>35.309157453125003</v>
      </c>
      <c r="CR33" s="4">
        <v>14.289644874999999</v>
      </c>
      <c r="CS33" s="4">
        <v>12.172463375</v>
      </c>
      <c r="CT33" s="4">
        <v>45.350575999999997</v>
      </c>
      <c r="CU33" s="4">
        <v>43.545713249999999</v>
      </c>
      <c r="CV33" s="4">
        <v>30.89181125</v>
      </c>
      <c r="CW33" s="4">
        <v>36.861539874999998</v>
      </c>
      <c r="CX33" s="4">
        <v>34.337809375000006</v>
      </c>
      <c r="CY33" s="4">
        <v>43.840142</v>
      </c>
      <c r="CZ33" s="4">
        <v>39.809039249999998</v>
      </c>
      <c r="DA33" s="4">
        <v>35.688824949468369</v>
      </c>
      <c r="DB33" s="4">
        <v>1.0597851250000001</v>
      </c>
      <c r="DC33" s="4">
        <v>3251.3312500000002</v>
      </c>
      <c r="DE33" s="4">
        <v>1138.7616138213834</v>
      </c>
      <c r="DF33" s="4">
        <v>15.577995999999999</v>
      </c>
      <c r="DH33" s="4">
        <v>1066.7382856819208</v>
      </c>
      <c r="DI33" s="4">
        <v>12.742172250000001</v>
      </c>
      <c r="DK33" s="4">
        <v>5665.431184</v>
      </c>
      <c r="DL33" s="4">
        <v>87.407587000000007</v>
      </c>
      <c r="DM33" s="4">
        <v>5665.431184</v>
      </c>
      <c r="DN33" s="4">
        <v>85.276895999999994</v>
      </c>
      <c r="DO33" s="4">
        <v>805.22462480529134</v>
      </c>
      <c r="DP33" s="4">
        <v>30.642882499999999</v>
      </c>
      <c r="DQ33" s="4">
        <v>858.46756159940867</v>
      </c>
      <c r="DR33" s="4">
        <v>36.861539874999998</v>
      </c>
      <c r="DS33" s="4">
        <v>858.46756159940867</v>
      </c>
      <c r="DT33" s="4">
        <v>34.337809375000006</v>
      </c>
      <c r="DU33" s="4">
        <v>34.337809375000006</v>
      </c>
      <c r="DV33" s="4">
        <v>43.840142</v>
      </c>
      <c r="DW33" s="4">
        <v>39.809039249999998</v>
      </c>
      <c r="DX33" s="4">
        <v>35.688824949468369</v>
      </c>
      <c r="DZ33" s="4">
        <v>706.13111385014395</v>
      </c>
      <c r="EA33" s="4">
        <v>34.949149250000005</v>
      </c>
      <c r="EB33" s="4">
        <v>34.949149250000005</v>
      </c>
      <c r="EC33" s="4">
        <v>44.344770999999994</v>
      </c>
      <c r="ED33" s="4">
        <v>40.440272125</v>
      </c>
      <c r="EE33" s="4">
        <v>35.879570789062498</v>
      </c>
      <c r="EF33" s="4">
        <v>14.824050750000001</v>
      </c>
      <c r="EG33" s="4">
        <v>12.5832815</v>
      </c>
      <c r="EH33" s="4">
        <v>54.285077125000001</v>
      </c>
      <c r="EI33" s="4">
        <v>51.814203124999999</v>
      </c>
      <c r="EJ33" s="4">
        <v>31.627536499999998</v>
      </c>
      <c r="EK33" s="4">
        <v>37.349475999999996</v>
      </c>
      <c r="EL33" s="4">
        <v>34.920980874999998</v>
      </c>
      <c r="EM33" s="4">
        <v>44.318989500000001</v>
      </c>
      <c r="EN33" s="4">
        <v>40.408322250000005</v>
      </c>
      <c r="EO33" s="4">
        <v>36.270361331093639</v>
      </c>
      <c r="EP33" s="4">
        <v>0.93678337499999997</v>
      </c>
      <c r="EQ33" s="4">
        <v>0</v>
      </c>
      <c r="ER33" s="4">
        <v>881.18499812163714</v>
      </c>
      <c r="ES33" s="4">
        <v>15.894559749999999</v>
      </c>
      <c r="ET33" s="4">
        <v>881.18499812163714</v>
      </c>
      <c r="EU33" s="4">
        <v>13.164708750000001</v>
      </c>
      <c r="EV33" s="7">
        <v>1490.9324293366378</v>
      </c>
      <c r="EW33" s="7">
        <v>70.720561250000003</v>
      </c>
      <c r="EX33" s="7">
        <v>1490.9324293366378</v>
      </c>
      <c r="EY33" s="7">
        <v>68.228169375000007</v>
      </c>
      <c r="EZ33" s="7">
        <v>727.12372107354884</v>
      </c>
      <c r="FA33" s="7">
        <v>31.760394999999999</v>
      </c>
      <c r="FB33" s="7">
        <v>727.12372107354884</v>
      </c>
      <c r="FC33" s="7">
        <v>37.443045999999995</v>
      </c>
      <c r="FD33" s="4">
        <v>706.13111385014395</v>
      </c>
      <c r="FE33" s="4">
        <v>34.920980874999998</v>
      </c>
      <c r="FF33" s="4">
        <v>34.920980874999998</v>
      </c>
      <c r="FG33" s="4">
        <v>44.318989500000001</v>
      </c>
      <c r="FH33" s="4">
        <v>40.408322250000005</v>
      </c>
      <c r="FI33" s="4">
        <v>36.270361331093639</v>
      </c>
      <c r="FK33" s="4">
        <v>858.46756159940867</v>
      </c>
      <c r="FL33" s="4">
        <v>35.309157453125003</v>
      </c>
      <c r="FM33" s="4">
        <v>858.46756159940867</v>
      </c>
      <c r="FN33" s="4">
        <v>35.688824949468369</v>
      </c>
      <c r="FP33" s="4">
        <v>706.13111385014395</v>
      </c>
      <c r="FQ33" s="4">
        <v>35.879570789062498</v>
      </c>
      <c r="FR33" s="4">
        <v>706.13111385014395</v>
      </c>
      <c r="FS33" s="4">
        <v>36.270361331093639</v>
      </c>
    </row>
    <row r="34" spans="1:175" ht="14" customHeight="1" thickBot="1" x14ac:dyDescent="0.2">
      <c r="A34" s="236"/>
      <c r="B34" s="38">
        <v>235</v>
      </c>
      <c r="C34" s="129">
        <f>Anchor!L247</f>
        <v>86.472296999999998</v>
      </c>
      <c r="D34" s="129">
        <f>Anchor!M247</f>
        <v>26.234843000000001</v>
      </c>
      <c r="E34" s="129">
        <f>Anchor!N247</f>
        <v>36.255696</v>
      </c>
      <c r="F34" s="129">
        <f>Anchor!O247</f>
        <v>32.218285000000002</v>
      </c>
      <c r="G34" s="130">
        <f>('Summary (Full)'!$B$34*D34+'Summary (Full)'!$B$35*E34+'Summary (Full)'!$B$36*F34)/'Summary (Full)'!$B$37</f>
        <v>27.235111437499999</v>
      </c>
      <c r="H34" s="129">
        <f>Anchor!P247</f>
        <v>6.4967370000000004</v>
      </c>
      <c r="I34" s="129">
        <f>Anchor!Q247</f>
        <v>6.9560709999999997</v>
      </c>
      <c r="J34" s="129">
        <f>Anchor!R247</f>
        <v>0.21947800000000001</v>
      </c>
      <c r="K34" s="129">
        <f>Anchor!S247</f>
        <v>0.196552</v>
      </c>
      <c r="L34" s="129">
        <f>Anchor!T247</f>
        <v>22.432158000000001</v>
      </c>
      <c r="M34" s="129">
        <f>Anchor!U247</f>
        <v>29.229388</v>
      </c>
      <c r="N34" s="129">
        <f>Anchor!V247</f>
        <v>26.174990999999999</v>
      </c>
      <c r="O34" s="129">
        <f>Anchor!W247</f>
        <v>36.231485999999997</v>
      </c>
      <c r="P34" s="129">
        <f>Anchor!X247</f>
        <v>32.174528000000002</v>
      </c>
      <c r="Q34" s="131">
        <f>10*LOG10(1/(('Summary (Full)'!$B$41/10^(N34/10)+'Summary (Full)'!$B$42/10^(O34/10)+'Summary (Full)'!$B$43/10^(P34/10))/'Summary (Full)'!$B$44))</f>
        <v>27.571687807391218</v>
      </c>
      <c r="R34" s="129">
        <f>Anchor!Y247</f>
        <v>1.167953</v>
      </c>
      <c r="S34" s="129">
        <f>Anchor!Z247</f>
        <v>668.51</v>
      </c>
      <c r="U34" s="129">
        <f>Test!L247</f>
        <v>66.184892000000005</v>
      </c>
      <c r="V34" s="129">
        <f>Test!M247</f>
        <v>27.116882</v>
      </c>
      <c r="W34" s="129">
        <f>Test!N247</f>
        <v>38.064608</v>
      </c>
      <c r="X34" s="129">
        <f>Test!O247</f>
        <v>33.202249999999999</v>
      </c>
      <c r="Y34" s="129">
        <f>('Summary (Full)'!$B$34*V34+'Summary (Full)'!$B$35*W34+'Summary (Full)'!$B$36*X34)/'Summary (Full)'!$B$37</f>
        <v>28.181450375000001</v>
      </c>
      <c r="Z34" s="129">
        <f>Test!P247</f>
        <v>7.1390789999999997</v>
      </c>
      <c r="AA34" s="129">
        <f>Test!Q247</f>
        <v>7.4978870000000004</v>
      </c>
      <c r="AB34" s="129">
        <f>Test!R247</f>
        <v>5.8018289999999997</v>
      </c>
      <c r="AC34" s="129">
        <f>Test!S247</f>
        <v>5.3712109999999997</v>
      </c>
      <c r="AD34" s="129">
        <f>Test!T247</f>
        <v>23.351486999999999</v>
      </c>
      <c r="AE34" s="129">
        <f>Test!U247</f>
        <v>30.317484</v>
      </c>
      <c r="AF34" s="129">
        <f>Test!V247</f>
        <v>27.071653999999999</v>
      </c>
      <c r="AG34" s="129">
        <f>Test!W247</f>
        <v>38.035685999999998</v>
      </c>
      <c r="AH34" s="129">
        <f>Test!X247</f>
        <v>33.170960999999998</v>
      </c>
      <c r="AI34" s="129">
        <f>10*LOG10(1/(('Summary (Full)'!$B$41/10^(AF34/10)+'Summary (Full)'!$B$42/10^(AG34/10)+'Summary (Full)'!$B$43/10^(AH34/10))/'Summary (Full)'!$B$44))</f>
        <v>28.492699447043712</v>
      </c>
      <c r="AJ34" s="129">
        <f>Test!Y247</f>
        <v>1.394231</v>
      </c>
      <c r="AK34" s="129">
        <f>Test!Z247</f>
        <v>0</v>
      </c>
      <c r="AL34" s="129">
        <f t="shared" si="2"/>
        <v>1.1937389603862485</v>
      </c>
      <c r="AM34" s="129">
        <f t="shared" si="3"/>
        <v>0</v>
      </c>
      <c r="AO34" s="179"/>
      <c r="AP34" s="165"/>
      <c r="AQ34" s="165"/>
      <c r="AR34" s="165"/>
      <c r="AS34" s="165"/>
      <c r="AT34" s="165"/>
      <c r="AU34" s="165"/>
      <c r="AV34" s="165"/>
      <c r="AW34" s="165"/>
      <c r="AX34" s="165"/>
      <c r="AY34" s="171"/>
      <c r="AZ34" s="165"/>
      <c r="BA34" s="171"/>
      <c r="CL34" s="4">
        <v>944.90248199999996</v>
      </c>
      <c r="CM34" s="4">
        <v>34.705728000000001</v>
      </c>
      <c r="CN34" s="4">
        <v>34.705728000000001</v>
      </c>
      <c r="CO34" s="4">
        <v>44.147004000000003</v>
      </c>
      <c r="CP34" s="4">
        <v>40.154617000000002</v>
      </c>
      <c r="CQ34" s="4">
        <v>35.636363312500002</v>
      </c>
      <c r="CR34" s="4">
        <v>14.698964999999999</v>
      </c>
      <c r="CS34" s="4">
        <v>12.42558</v>
      </c>
      <c r="CT34" s="4">
        <v>47.768732</v>
      </c>
      <c r="CU34" s="4">
        <v>45.866616999999998</v>
      </c>
      <c r="CV34" s="4">
        <v>31.266276999999999</v>
      </c>
      <c r="CW34" s="4">
        <v>37.152259000000001</v>
      </c>
      <c r="CX34" s="4">
        <v>34.670858000000003</v>
      </c>
      <c r="CY34" s="4">
        <v>44.127530999999998</v>
      </c>
      <c r="CZ34" s="4">
        <v>40.118431999999999</v>
      </c>
      <c r="DA34" s="4">
        <v>36.019237701974866</v>
      </c>
      <c r="DB34" s="4">
        <v>1.0442400000000001</v>
      </c>
      <c r="DC34" s="4">
        <v>3330.09</v>
      </c>
      <c r="DE34" s="4">
        <v>1250.1316023597046</v>
      </c>
      <c r="DF34" s="4">
        <v>16.017511499999998</v>
      </c>
      <c r="DH34" s="4">
        <v>1171.5787717333858</v>
      </c>
      <c r="DI34" s="4">
        <v>12.999088125</v>
      </c>
      <c r="DK34" s="4">
        <v>8247.4938331060821</v>
      </c>
      <c r="DL34" s="4">
        <v>90.917093250000008</v>
      </c>
      <c r="DM34" s="4">
        <v>6326.9472296513759</v>
      </c>
      <c r="DN34" s="4">
        <v>86.168982874999998</v>
      </c>
      <c r="DO34" s="4">
        <v>884.36319344795356</v>
      </c>
      <c r="DP34" s="4">
        <v>31.031036</v>
      </c>
      <c r="DQ34" s="4">
        <v>944.90248199999996</v>
      </c>
      <c r="DR34" s="4">
        <v>37.152259000000001</v>
      </c>
      <c r="DS34" s="4">
        <v>944.90248199999996</v>
      </c>
      <c r="DT34" s="4">
        <v>34.670858000000003</v>
      </c>
      <c r="DU34" s="4">
        <v>34.670858000000003</v>
      </c>
      <c r="DV34" s="4">
        <v>44.127530999999998</v>
      </c>
      <c r="DW34" s="4">
        <v>40.118431999999999</v>
      </c>
      <c r="DX34" s="4">
        <v>36.019237701974866</v>
      </c>
      <c r="DZ34" s="4">
        <v>778.84454000000005</v>
      </c>
      <c r="EA34" s="4">
        <v>35.281215000000003</v>
      </c>
      <c r="EB34" s="4">
        <v>35.281215000000003</v>
      </c>
      <c r="EC34" s="4">
        <v>44.629894999999998</v>
      </c>
      <c r="ED34" s="4">
        <v>40.771447999999999</v>
      </c>
      <c r="EE34" s="4">
        <v>36.208647062499999</v>
      </c>
      <c r="EF34" s="4">
        <v>15.240263000000001</v>
      </c>
      <c r="EG34" s="4">
        <v>12.840115000000001</v>
      </c>
      <c r="EH34" s="4">
        <v>56.437322000000002</v>
      </c>
      <c r="EI34" s="4">
        <v>53.932113999999999</v>
      </c>
      <c r="EJ34" s="4">
        <v>32.013660999999999</v>
      </c>
      <c r="EK34" s="4">
        <v>37.638967999999998</v>
      </c>
      <c r="EL34" s="4">
        <v>35.254345999999998</v>
      </c>
      <c r="EM34" s="4">
        <v>44.605038999999998</v>
      </c>
      <c r="EN34" s="4">
        <v>40.739524000000003</v>
      </c>
      <c r="EO34" s="4">
        <v>36.602389819405417</v>
      </c>
      <c r="EP34" s="4">
        <v>0.91520199999999996</v>
      </c>
      <c r="EQ34" s="4">
        <v>0</v>
      </c>
      <c r="ER34" s="4">
        <v>970.05528424447607</v>
      </c>
      <c r="ES34" s="4">
        <v>16.312006374999999</v>
      </c>
      <c r="ET34" s="4">
        <v>970.05528424447607</v>
      </c>
      <c r="EU34" s="4">
        <v>13.407240375000001</v>
      </c>
      <c r="EV34" s="7">
        <v>1635.854607</v>
      </c>
      <c r="EW34" s="7">
        <v>72.761024000000006</v>
      </c>
      <c r="EX34" s="7">
        <v>1635.854607</v>
      </c>
      <c r="EY34" s="7">
        <v>70.270463000000007</v>
      </c>
      <c r="EZ34" s="7">
        <v>800.45644153095077</v>
      </c>
      <c r="FA34" s="7">
        <v>32.127646249999998</v>
      </c>
      <c r="FB34" s="7">
        <v>778.84454000000005</v>
      </c>
      <c r="FC34" s="7">
        <v>37.638967999999998</v>
      </c>
      <c r="FD34" s="4">
        <v>778.84454000000005</v>
      </c>
      <c r="FE34" s="4">
        <v>35.254345999999998</v>
      </c>
      <c r="FF34" s="4">
        <v>35.254345999999998</v>
      </c>
      <c r="FG34" s="4">
        <v>44.605038999999998</v>
      </c>
      <c r="FH34" s="4">
        <v>40.739524000000003</v>
      </c>
      <c r="FI34" s="4">
        <v>36.602389819405417</v>
      </c>
      <c r="FK34" s="4">
        <v>944.90248199999996</v>
      </c>
      <c r="FL34" s="4">
        <v>35.636363312500002</v>
      </c>
      <c r="FM34" s="4">
        <v>944.90248199999996</v>
      </c>
      <c r="FN34" s="4">
        <v>36.019237701974866</v>
      </c>
      <c r="FP34" s="4">
        <v>778.84454000000005</v>
      </c>
      <c r="FQ34" s="4">
        <v>36.208647062499999</v>
      </c>
      <c r="FR34" s="4">
        <v>778.84454000000005</v>
      </c>
      <c r="FS34" s="4">
        <v>36.602389819405417</v>
      </c>
    </row>
    <row r="35" spans="1:175" ht="13" customHeight="1" x14ac:dyDescent="0.15">
      <c r="A35" s="234" t="s">
        <v>86</v>
      </c>
      <c r="B35" s="38">
        <v>110</v>
      </c>
      <c r="C35" s="129">
        <f>Anchor!L248</f>
        <v>2524.0556369999999</v>
      </c>
      <c r="D35" s="129">
        <f>Anchor!M248</f>
        <v>36.614203000000003</v>
      </c>
      <c r="E35" s="129">
        <f>Anchor!N248</f>
        <v>45.997095999999999</v>
      </c>
      <c r="F35" s="129">
        <f>Anchor!O248</f>
        <v>42.068741000000003</v>
      </c>
      <c r="G35" s="130">
        <f>('Summary (Full)'!$B$34*D35+'Summary (Full)'!$B$35*E35+'Summary (Full)'!$B$36*F35)/'Summary (Full)'!$B$37</f>
        <v>37.541542437500013</v>
      </c>
      <c r="H35" s="129">
        <f>Anchor!P248</f>
        <v>19.089711000000001</v>
      </c>
      <c r="I35" s="129">
        <f>Anchor!Q248</f>
        <v>14.368026</v>
      </c>
      <c r="J35" s="129">
        <f>Anchor!R248</f>
        <v>58.941761999999997</v>
      </c>
      <c r="K35" s="129">
        <f>Anchor!S248</f>
        <v>56.868617999999998</v>
      </c>
      <c r="L35" s="129">
        <f>Anchor!T248</f>
        <v>33.591965000000002</v>
      </c>
      <c r="M35" s="129">
        <f>Anchor!U248</f>
        <v>39.020626999999998</v>
      </c>
      <c r="N35" s="129">
        <f>Anchor!V248</f>
        <v>36.603484000000002</v>
      </c>
      <c r="O35" s="129">
        <f>Anchor!W248</f>
        <v>45.985342000000003</v>
      </c>
      <c r="P35" s="129">
        <f>Anchor!X248</f>
        <v>42.044953999999997</v>
      </c>
      <c r="Q35" s="131">
        <f>10*LOG10(1/(('Summary (Full)'!$B$41/10^(N35/10)+'Summary (Full)'!$B$42/10^(O35/10)+'Summary (Full)'!$B$43/10^(P35/10))/'Summary (Full)'!$B$44))</f>
        <v>37.949523932558549</v>
      </c>
      <c r="R35" s="129">
        <f>Anchor!Y248</f>
        <v>0.76226000000000005</v>
      </c>
      <c r="S35" s="129">
        <f>Anchor!Z248</f>
        <v>2275.73</v>
      </c>
      <c r="U35" s="129">
        <f>Test!L248</f>
        <v>2238.1286409999998</v>
      </c>
      <c r="V35" s="129">
        <f>Test!M248</f>
        <v>36.782786000000002</v>
      </c>
      <c r="W35" s="129">
        <f>Test!N248</f>
        <v>46.390191999999999</v>
      </c>
      <c r="X35" s="129">
        <f>Test!O248</f>
        <v>42.274777</v>
      </c>
      <c r="Y35" s="129">
        <f>('Summary (Full)'!$B$34*V35+'Summary (Full)'!$B$35*W35+'Summary (Full)'!$B$36*X35)/'Summary (Full)'!$B$37</f>
        <v>37.726498312499999</v>
      </c>
      <c r="Z35" s="129">
        <f>Test!P248</f>
        <v>19.497689999999999</v>
      </c>
      <c r="AA35" s="129">
        <f>Test!Q248</f>
        <v>14.525551</v>
      </c>
      <c r="AB35" s="129">
        <f>Test!R248</f>
        <v>61.032349000000004</v>
      </c>
      <c r="AC35" s="129">
        <f>Test!S248</f>
        <v>58.932226999999997</v>
      </c>
      <c r="AD35" s="129">
        <f>Test!T248</f>
        <v>33.839103999999999</v>
      </c>
      <c r="AE35" s="129">
        <f>Test!U248</f>
        <v>39.218510000000002</v>
      </c>
      <c r="AF35" s="129">
        <f>Test!V248</f>
        <v>36.774424000000003</v>
      </c>
      <c r="AG35" s="129">
        <f>Test!W248</f>
        <v>46.381574000000001</v>
      </c>
      <c r="AH35" s="129">
        <f>Test!X248</f>
        <v>42.253660000000004</v>
      </c>
      <c r="AI35" s="129">
        <f>10*LOG10(1/(('Summary (Full)'!$B$41/10^(AF35/10)+'Summary (Full)'!$B$42/10^(AG35/10)+'Summary (Full)'!$B$43/10^(AH35/10))/'Summary (Full)'!$B$44))</f>
        <v>38.128664107368166</v>
      </c>
      <c r="AJ35" s="129">
        <f>Test!Y248</f>
        <v>0.73611599999999999</v>
      </c>
      <c r="AK35" s="129">
        <f>Test!Z248</f>
        <v>0</v>
      </c>
      <c r="AL35" s="129">
        <f t="shared" si="2"/>
        <v>0.96570199144648805</v>
      </c>
      <c r="AM35" s="129">
        <f t="shared" si="3"/>
        <v>0</v>
      </c>
      <c r="AO35" s="245" t="s">
        <v>13</v>
      </c>
      <c r="AP35" s="172">
        <f t="array" ref="AP35">bdRateExtend($C35:$C38,D35:D38,$U35:$U38,V35:V38)</f>
        <v>-0.27909605581127062</v>
      </c>
      <c r="AQ35" s="172">
        <f t="array" ref="AQ35">bdRateExtend($C35:$C40,D35:D40,$U35:$U40,V35:V40)</f>
        <v>-0.33481042240356707</v>
      </c>
      <c r="AR35" s="172">
        <f t="array" ref="AR35">bdRateExtend($C35:$C40,E35:E40,$U35:$U40,W35:W40)</f>
        <v>-0.41247035298221835</v>
      </c>
      <c r="AS35" s="172">
        <f t="array" ref="AS35">bdRateExtend($C35:$C40,F35:F40,$U35:$U40,X35:X40)</f>
        <v>-0.31930229146140054</v>
      </c>
      <c r="AT35" s="172">
        <f t="array" ref="AT35">bdRateExtend($C35:$C38,H35:H38,$U35:$U38,Z35:Z38)</f>
        <v>-0.25906849045872038</v>
      </c>
      <c r="AU35" s="172">
        <f t="array" ref="AU35">bdRateExtend($C35:$C40,H35:H40,$U35:$U40,Z35:Z40)</f>
        <v>-0.30351478380492469</v>
      </c>
      <c r="AV35" s="172">
        <f t="array" ref="AV35">bdRateExtend($C35:$C38,I35:I38,$U35:$U38,AA35:AA38)</f>
        <v>-0.26861339773684201</v>
      </c>
      <c r="AW35" s="172">
        <f t="array" ref="AW35">bdRateExtend($C35:$C40,I35:I40,$U35:$U40,AA35:AA40)</f>
        <v>-0.32334874034889216</v>
      </c>
      <c r="AX35" s="172">
        <f t="array" ref="AX35">bdRateExtend($C35:$C38,J35:J38,$U35:$U38,AB35:AB38,"None", FALSE,1)</f>
        <v>-0.32596859108976228</v>
      </c>
      <c r="AY35" s="188">
        <f t="array" ref="AY35">bdRateExtend($C35:$C40,J35:J40,$U35:$U40,AB35:AB40,"None", FALSE,TRUE)</f>
        <v>-0.4257671335638048</v>
      </c>
      <c r="AZ35" s="241">
        <f t="array" ref="AZ35">testVMAFRange($C35:$C38,J35:J38,$U35:$U38,AB35:AB38)</f>
        <v>0</v>
      </c>
      <c r="BA35" s="190">
        <f t="array" ref="BA35">testVMAFRange($C35:$C40,J35:J40,$U35:$U40,AB35:AB40)</f>
        <v>0</v>
      </c>
      <c r="CL35" s="4">
        <v>1066.7382856819208</v>
      </c>
      <c r="CM35" s="4">
        <v>35.089731999999998</v>
      </c>
      <c r="CN35" s="4">
        <v>35.089731999999998</v>
      </c>
      <c r="CO35" s="4">
        <v>44.299479500000004</v>
      </c>
      <c r="CP35" s="4">
        <v>40.598679499999996</v>
      </c>
      <c r="CQ35" s="4">
        <v>36.009650437499999</v>
      </c>
      <c r="CR35" s="4">
        <v>15.221511</v>
      </c>
      <c r="CS35" s="4">
        <v>12.742172250000001</v>
      </c>
      <c r="CT35" s="4">
        <v>52.526937250000003</v>
      </c>
      <c r="CU35" s="4">
        <v>50.583759499999999</v>
      </c>
      <c r="CV35" s="4">
        <v>31.807342999999999</v>
      </c>
      <c r="CW35" s="4">
        <v>37.449100999999999</v>
      </c>
      <c r="CX35" s="4">
        <v>35.055820749999995</v>
      </c>
      <c r="CY35" s="4">
        <v>44.277693749999997</v>
      </c>
      <c r="CZ35" s="4">
        <v>40.562751999999996</v>
      </c>
      <c r="DA35" s="4">
        <v>36.401744014840602</v>
      </c>
      <c r="DB35" s="4">
        <v>0.93838425000000003</v>
      </c>
      <c r="DC35" s="4">
        <v>4070.1550000000002</v>
      </c>
      <c r="DE35" s="4">
        <v>1372.3934880224851</v>
      </c>
      <c r="DF35" s="4">
        <v>16.457027</v>
      </c>
      <c r="DH35" s="4">
        <v>1286.723123</v>
      </c>
      <c r="DI35" s="4">
        <v>13.256004000000001</v>
      </c>
      <c r="DK35" s="4">
        <v>9103.9102440000006</v>
      </c>
      <c r="DL35" s="4">
        <v>92.000584000000003</v>
      </c>
      <c r="DM35" s="4">
        <v>8247.4938331060821</v>
      </c>
      <c r="DN35" s="4">
        <v>88.692907250000005</v>
      </c>
      <c r="DO35" s="4">
        <v>971.27960799084974</v>
      </c>
      <c r="DP35" s="4">
        <v>31.419189499999998</v>
      </c>
      <c r="DQ35" s="4">
        <v>1171.5787717333858</v>
      </c>
      <c r="DR35" s="4">
        <v>37.729387000000003</v>
      </c>
      <c r="DS35" s="4">
        <v>1066.7382856819208</v>
      </c>
      <c r="DT35" s="4">
        <v>35.055820749999995</v>
      </c>
      <c r="DU35" s="4">
        <v>35.055820749999995</v>
      </c>
      <c r="DV35" s="4">
        <v>44.277693749999997</v>
      </c>
      <c r="DW35" s="4">
        <v>40.562751999999996</v>
      </c>
      <c r="DX35" s="4">
        <v>36.401744014840602</v>
      </c>
      <c r="DZ35" s="4">
        <v>854.55008142969473</v>
      </c>
      <c r="EA35" s="4">
        <v>35.542955625000005</v>
      </c>
      <c r="EB35" s="4">
        <v>35.542955625000005</v>
      </c>
      <c r="EC35" s="4">
        <v>44.875972874999995</v>
      </c>
      <c r="ED35" s="4">
        <v>41.074034749999996</v>
      </c>
      <c r="EE35" s="4">
        <v>36.4719616484375</v>
      </c>
      <c r="EF35" s="4">
        <v>15.66720625</v>
      </c>
      <c r="EG35" s="4">
        <v>13.072657250000001</v>
      </c>
      <c r="EH35" s="4">
        <v>58.477784749999998</v>
      </c>
      <c r="EI35" s="4">
        <v>55.974407624999998</v>
      </c>
      <c r="EJ35" s="4">
        <v>32.379278874999997</v>
      </c>
      <c r="EK35" s="4">
        <v>37.873363874999995</v>
      </c>
      <c r="EL35" s="4">
        <v>35.517522749999998</v>
      </c>
      <c r="EM35" s="4">
        <v>44.852565999999996</v>
      </c>
      <c r="EN35" s="4">
        <v>41.042775500000005</v>
      </c>
      <c r="EO35" s="4">
        <v>36.867634918999265</v>
      </c>
      <c r="EP35" s="4">
        <v>0.89655012499999998</v>
      </c>
      <c r="EQ35" s="4">
        <v>0</v>
      </c>
      <c r="ER35" s="4">
        <v>1067.8884190000001</v>
      </c>
      <c r="ES35" s="4">
        <v>16.729452999999999</v>
      </c>
      <c r="ET35" s="4">
        <v>1067.8884190000001</v>
      </c>
      <c r="EU35" s="4">
        <v>13.649772</v>
      </c>
      <c r="EV35" s="7">
        <v>2016.7273225595377</v>
      </c>
      <c r="EW35" s="7">
        <v>76.569103374999997</v>
      </c>
      <c r="EX35" s="7">
        <v>2016.7273225595377</v>
      </c>
      <c r="EY35" s="7">
        <v>74.084736125000006</v>
      </c>
      <c r="EZ35" s="7">
        <v>854.55008142969473</v>
      </c>
      <c r="FA35" s="7">
        <v>32.379278874999997</v>
      </c>
      <c r="FB35" s="7">
        <v>881.18499812163714</v>
      </c>
      <c r="FC35" s="7">
        <v>37.956646999999997</v>
      </c>
      <c r="FD35" s="4">
        <v>854.55008142969473</v>
      </c>
      <c r="FE35" s="4">
        <v>35.517522749999998</v>
      </c>
      <c r="FF35" s="4">
        <v>35.517522749999998</v>
      </c>
      <c r="FG35" s="4">
        <v>44.852565999999996</v>
      </c>
      <c r="FH35" s="4">
        <v>41.042775500000005</v>
      </c>
      <c r="FI35" s="4">
        <v>36.867634918999265</v>
      </c>
      <c r="FK35" s="4">
        <v>1066.7382856819208</v>
      </c>
      <c r="FL35" s="4">
        <v>36.009650437499999</v>
      </c>
      <c r="FM35" s="4">
        <v>1066.7382856819208</v>
      </c>
      <c r="FN35" s="4">
        <v>36.401744014840602</v>
      </c>
      <c r="FP35" s="4">
        <v>854.55008142969473</v>
      </c>
      <c r="FQ35" s="4">
        <v>36.4719616484375</v>
      </c>
      <c r="FR35" s="4">
        <v>854.55008142969473</v>
      </c>
      <c r="FS35" s="4">
        <v>36.867634918999265</v>
      </c>
    </row>
    <row r="36" spans="1:175" x14ac:dyDescent="0.15">
      <c r="A36" s="235"/>
      <c r="B36" s="38">
        <v>135</v>
      </c>
      <c r="C36" s="129">
        <f>Anchor!L249</f>
        <v>1272.2711139999999</v>
      </c>
      <c r="D36" s="129">
        <f>Anchor!M249</f>
        <v>35.202680999999998</v>
      </c>
      <c r="E36" s="129">
        <f>Anchor!N249</f>
        <v>44.643253999999999</v>
      </c>
      <c r="F36" s="129">
        <f>Anchor!O249</f>
        <v>40.525742999999999</v>
      </c>
      <c r="G36" s="130">
        <f>('Summary (Full)'!$B$34*D36+'Summary (Full)'!$B$35*E36+'Summary (Full)'!$B$36*F36)/'Summary (Full)'!$B$37</f>
        <v>36.1254081875</v>
      </c>
      <c r="H36" s="129">
        <f>Anchor!P249</f>
        <v>16.048718999999998</v>
      </c>
      <c r="I36" s="129">
        <f>Anchor!Q249</f>
        <v>12.98686</v>
      </c>
      <c r="J36" s="129">
        <f>Anchor!R249</f>
        <v>46.133896</v>
      </c>
      <c r="K36" s="129">
        <f>Anchor!S249</f>
        <v>44.206299999999999</v>
      </c>
      <c r="L36" s="129">
        <f>Anchor!T249</f>
        <v>31.747754</v>
      </c>
      <c r="M36" s="129">
        <f>Anchor!U249</f>
        <v>37.694493999999999</v>
      </c>
      <c r="N36" s="129">
        <f>Anchor!V249</f>
        <v>35.179465999999998</v>
      </c>
      <c r="O36" s="129">
        <f>Anchor!W249</f>
        <v>44.628399999999999</v>
      </c>
      <c r="P36" s="129">
        <f>Anchor!X249</f>
        <v>40.494245999999997</v>
      </c>
      <c r="Q36" s="131">
        <f>10*LOG10(1/(('Summary (Full)'!$B$41/10^(N36/10)+'Summary (Full)'!$B$42/10^(O36/10)+'Summary (Full)'!$B$43/10^(P36/10))/'Summary (Full)'!$B$44))</f>
        <v>36.51891024015034</v>
      </c>
      <c r="R36" s="129">
        <f>Anchor!Y249</f>
        <v>0.94830300000000001</v>
      </c>
      <c r="S36" s="129">
        <f>Anchor!Z249</f>
        <v>1669.64</v>
      </c>
      <c r="U36" s="129">
        <f>Test!L249</f>
        <v>1086.7446399999999</v>
      </c>
      <c r="V36" s="129">
        <f>Test!M249</f>
        <v>35.487678000000002</v>
      </c>
      <c r="W36" s="129">
        <f>Test!N249</f>
        <v>45.151674999999997</v>
      </c>
      <c r="X36" s="129">
        <f>Test!O249</f>
        <v>40.810854999999997</v>
      </c>
      <c r="Y36" s="129">
        <f>('Summary (Full)'!$B$34*V36+'Summary (Full)'!$B$35*W36+'Summary (Full)'!$B$36*X36)/'Summary (Full)'!$B$37</f>
        <v>36.424376374999994</v>
      </c>
      <c r="Z36" s="129">
        <f>Test!P249</f>
        <v>16.522994000000001</v>
      </c>
      <c r="AA36" s="129">
        <f>Test!Q249</f>
        <v>13.224218</v>
      </c>
      <c r="AB36" s="129">
        <f>Test!R249</f>
        <v>49.189010000000003</v>
      </c>
      <c r="AC36" s="129">
        <f>Test!S249</f>
        <v>47.149194000000001</v>
      </c>
      <c r="AD36" s="129">
        <f>Test!T249</f>
        <v>32.109265999999998</v>
      </c>
      <c r="AE36" s="129">
        <f>Test!U249</f>
        <v>38.005983999999998</v>
      </c>
      <c r="AF36" s="129">
        <f>Test!V249</f>
        <v>35.470187000000003</v>
      </c>
      <c r="AG36" s="129">
        <f>Test!W249</f>
        <v>45.139676000000001</v>
      </c>
      <c r="AH36" s="129">
        <f>Test!X249</f>
        <v>40.783771000000002</v>
      </c>
      <c r="AI36" s="129">
        <f>10*LOG10(1/(('Summary (Full)'!$B$41/10^(AF36/10)+'Summary (Full)'!$B$42/10^(AG36/10)+'Summary (Full)'!$B$43/10^(AH36/10))/'Summary (Full)'!$B$44))</f>
        <v>36.815093909294355</v>
      </c>
      <c r="AJ36" s="129">
        <f>Test!Y249</f>
        <v>0.93340500000000004</v>
      </c>
      <c r="AK36" s="129">
        <f>Test!Z249</f>
        <v>0</v>
      </c>
      <c r="AL36" s="129">
        <f t="shared" si="2"/>
        <v>0.98428983141464277</v>
      </c>
      <c r="AM36" s="129">
        <f t="shared" si="3"/>
        <v>0</v>
      </c>
      <c r="AO36" s="179"/>
      <c r="AP36" s="165"/>
      <c r="AQ36" s="164"/>
      <c r="AR36" s="164"/>
      <c r="AS36" s="164"/>
      <c r="AT36" s="165"/>
      <c r="AU36" s="164"/>
      <c r="AV36" s="165"/>
      <c r="AW36" s="164"/>
      <c r="AX36" s="165"/>
      <c r="AY36" s="170"/>
      <c r="AZ36" s="165"/>
      <c r="BA36" s="170"/>
      <c r="CL36" s="4">
        <v>1171.5787717333858</v>
      </c>
      <c r="CM36" s="4">
        <v>35.411803499999998</v>
      </c>
      <c r="CN36" s="4">
        <v>35.411803499999998</v>
      </c>
      <c r="CO36" s="4">
        <v>44.585004750000003</v>
      </c>
      <c r="CP36" s="4">
        <v>40.908153749999997</v>
      </c>
      <c r="CQ36" s="4">
        <v>36.328650468749998</v>
      </c>
      <c r="CR36" s="4">
        <v>15.648092999999999</v>
      </c>
      <c r="CS36" s="4">
        <v>12.999088125</v>
      </c>
      <c r="CT36" s="4">
        <v>55.034169124999998</v>
      </c>
      <c r="CU36" s="4">
        <v>53.007782750000004</v>
      </c>
      <c r="CV36" s="4">
        <v>32.195496499999997</v>
      </c>
      <c r="CW36" s="4">
        <v>37.729387000000003</v>
      </c>
      <c r="CX36" s="4">
        <v>35.379877375</v>
      </c>
      <c r="CY36" s="4">
        <v>44.564497375000002</v>
      </c>
      <c r="CZ36" s="4">
        <v>40.872549999999997</v>
      </c>
      <c r="DA36" s="4">
        <v>36.723897750674539</v>
      </c>
      <c r="DB36" s="4">
        <v>0.92429062500000003</v>
      </c>
      <c r="DC36" s="4">
        <v>4186.0875000000005</v>
      </c>
      <c r="DE36" s="4">
        <v>1506.6124897661687</v>
      </c>
      <c r="DF36" s="4">
        <v>16.896542499999999</v>
      </c>
      <c r="DH36" s="4">
        <v>1411.1528752257341</v>
      </c>
      <c r="DI36" s="4">
        <v>13.488205500000001</v>
      </c>
      <c r="DK36" s="4">
        <v>13706.384692</v>
      </c>
      <c r="DL36" s="4">
        <v>94.430291999999994</v>
      </c>
      <c r="DM36" s="4">
        <v>9103.9102440000006</v>
      </c>
      <c r="DN36" s="4">
        <v>89.789319000000006</v>
      </c>
      <c r="DO36" s="4">
        <v>1066.7382856819208</v>
      </c>
      <c r="DP36" s="4">
        <v>31.807342999999999</v>
      </c>
      <c r="DQ36" s="4">
        <v>1286.723123</v>
      </c>
      <c r="DR36" s="4">
        <v>38.009672999999999</v>
      </c>
      <c r="DS36" s="4">
        <v>1171.5787717333858</v>
      </c>
      <c r="DT36" s="4">
        <v>35.379877375</v>
      </c>
      <c r="DU36" s="4">
        <v>35.379877375</v>
      </c>
      <c r="DV36" s="4">
        <v>44.564497375000002</v>
      </c>
      <c r="DW36" s="4">
        <v>40.872549999999997</v>
      </c>
      <c r="DX36" s="4">
        <v>36.723897750674539</v>
      </c>
      <c r="DZ36" s="4">
        <v>970.05528424447607</v>
      </c>
      <c r="EA36" s="4">
        <v>35.908900375000002</v>
      </c>
      <c r="EB36" s="4">
        <v>35.908900375000002</v>
      </c>
      <c r="EC36" s="4">
        <v>45.244162375000002</v>
      </c>
      <c r="ED36" s="4">
        <v>41.437014375000004</v>
      </c>
      <c r="EE36" s="4">
        <v>36.837861374999996</v>
      </c>
      <c r="EF36" s="4">
        <v>16.312006374999999</v>
      </c>
      <c r="EG36" s="4">
        <v>13.407240375000001</v>
      </c>
      <c r="EH36" s="4">
        <v>60.571183499999997</v>
      </c>
      <c r="EI36" s="4">
        <v>58.170958375000005</v>
      </c>
      <c r="EJ36" s="4">
        <v>32.862148749999996</v>
      </c>
      <c r="EK36" s="4">
        <v>38.213447500000001</v>
      </c>
      <c r="EL36" s="4">
        <v>35.885925624999999</v>
      </c>
      <c r="EM36" s="4">
        <v>45.225503625000002</v>
      </c>
      <c r="EN36" s="4">
        <v>41.407025125000004</v>
      </c>
      <c r="EO36" s="4">
        <v>37.235949321015532</v>
      </c>
      <c r="EP36" s="4">
        <v>0.94349812500000008</v>
      </c>
      <c r="EQ36" s="4">
        <v>0</v>
      </c>
      <c r="ER36" s="4">
        <v>1174.4494319470903</v>
      </c>
      <c r="ES36" s="4">
        <v>17.160623624999999</v>
      </c>
      <c r="ET36" s="4">
        <v>1238.4671193040228</v>
      </c>
      <c r="EU36" s="4">
        <v>14.00282625</v>
      </c>
      <c r="EV36" s="7">
        <v>2209.449627</v>
      </c>
      <c r="EW36" s="7">
        <v>78.476224000000002</v>
      </c>
      <c r="EX36" s="7">
        <v>2209.449627</v>
      </c>
      <c r="EY36" s="7">
        <v>76.011612</v>
      </c>
      <c r="EZ36" s="7">
        <v>937.61438151893356</v>
      </c>
      <c r="FA36" s="7">
        <v>32.744896749999995</v>
      </c>
      <c r="FB36" s="7">
        <v>970.05528424447607</v>
      </c>
      <c r="FC36" s="7">
        <v>38.213447500000001</v>
      </c>
      <c r="FD36" s="4">
        <v>970.05528424447607</v>
      </c>
      <c r="FE36" s="4">
        <v>35.885925624999999</v>
      </c>
      <c r="FF36" s="4">
        <v>35.885925624999999</v>
      </c>
      <c r="FG36" s="4">
        <v>45.225503625000002</v>
      </c>
      <c r="FH36" s="4">
        <v>41.407025125000004</v>
      </c>
      <c r="FI36" s="4">
        <v>37.235949321015532</v>
      </c>
      <c r="FK36" s="4">
        <v>1171.5787717333858</v>
      </c>
      <c r="FL36" s="4">
        <v>36.328650468749998</v>
      </c>
      <c r="FM36" s="4">
        <v>1171.5787717333858</v>
      </c>
      <c r="FN36" s="4">
        <v>36.723897750674539</v>
      </c>
      <c r="FP36" s="4">
        <v>937.61438151893356</v>
      </c>
      <c r="FQ36" s="4">
        <v>36.735276234375</v>
      </c>
      <c r="FR36" s="4">
        <v>937.61438151893356</v>
      </c>
      <c r="FS36" s="4">
        <v>37.132880018593113</v>
      </c>
    </row>
    <row r="37" spans="1:175" ht="13" customHeight="1" x14ac:dyDescent="0.15">
      <c r="A37" s="235"/>
      <c r="B37" s="38">
        <v>160</v>
      </c>
      <c r="C37" s="129">
        <f>Anchor!L250</f>
        <v>602.87158999999997</v>
      </c>
      <c r="D37" s="129">
        <f>Anchor!M250</f>
        <v>33.056671999999999</v>
      </c>
      <c r="E37" s="129">
        <f>Anchor!N250</f>
        <v>42.806201000000001</v>
      </c>
      <c r="F37" s="129">
        <f>Anchor!O250</f>
        <v>38.500512000000001</v>
      </c>
      <c r="G37" s="130">
        <f>('Summary (Full)'!$B$34*D37+'Summary (Full)'!$B$35*E37+'Summary (Full)'!$B$36*F37)/'Summary (Full)'!$B$37</f>
        <v>34.006257562499997</v>
      </c>
      <c r="H37" s="129">
        <f>Anchor!P250</f>
        <v>12.800850000000001</v>
      </c>
      <c r="I37" s="129">
        <f>Anchor!Q250</f>
        <v>11.198605000000001</v>
      </c>
      <c r="J37" s="129">
        <f>Anchor!R250</f>
        <v>29.936502999999998</v>
      </c>
      <c r="K37" s="129">
        <f>Anchor!S250</f>
        <v>28.610192000000001</v>
      </c>
      <c r="L37" s="129">
        <f>Anchor!T250</f>
        <v>29.291671000000001</v>
      </c>
      <c r="M37" s="129">
        <f>Anchor!U250</f>
        <v>35.768352</v>
      </c>
      <c r="N37" s="129">
        <f>Anchor!V250</f>
        <v>33.018856</v>
      </c>
      <c r="O37" s="129">
        <f>Anchor!W250</f>
        <v>42.785372000000002</v>
      </c>
      <c r="P37" s="129">
        <f>Anchor!X250</f>
        <v>38.461725000000001</v>
      </c>
      <c r="Q37" s="131">
        <f>10*LOG10(1/(('Summary (Full)'!$B$41/10^(N37/10)+'Summary (Full)'!$B$42/10^(O37/10)+'Summary (Full)'!$B$43/10^(P37/10))/'Summary (Full)'!$B$44))</f>
        <v>34.374641509099703</v>
      </c>
      <c r="R37" s="129">
        <f>Anchor!Y250</f>
        <v>1.1712370000000001</v>
      </c>
      <c r="S37" s="129">
        <f>Anchor!Z250</f>
        <v>1164.93</v>
      </c>
      <c r="U37" s="129">
        <f>Test!L250</f>
        <v>496.84223500000002</v>
      </c>
      <c r="V37" s="129">
        <f>Test!M250</f>
        <v>33.512712999999998</v>
      </c>
      <c r="W37" s="129">
        <f>Test!N250</f>
        <v>43.373688000000001</v>
      </c>
      <c r="X37" s="129">
        <f>Test!O250</f>
        <v>38.911459000000001</v>
      </c>
      <c r="Y37" s="129">
        <f>('Summary (Full)'!$B$34*V37+'Summary (Full)'!$B$35*W37+'Summary (Full)'!$B$36*X37)/'Summary (Full)'!$B$37</f>
        <v>34.466445562499999</v>
      </c>
      <c r="Z37" s="129">
        <f>Test!P250</f>
        <v>13.345287000000001</v>
      </c>
      <c r="AA37" s="129">
        <f>Test!Q250</f>
        <v>11.540531</v>
      </c>
      <c r="AB37" s="129">
        <f>Test!R250</f>
        <v>34.999751000000003</v>
      </c>
      <c r="AC37" s="129">
        <f>Test!S250</f>
        <v>33.310032</v>
      </c>
      <c r="AD37" s="129">
        <f>Test!T250</f>
        <v>29.810821000000001</v>
      </c>
      <c r="AE37" s="129">
        <f>Test!U250</f>
        <v>36.227277000000001</v>
      </c>
      <c r="AF37" s="129">
        <f>Test!V250</f>
        <v>33.484305999999997</v>
      </c>
      <c r="AG37" s="129">
        <f>Test!W250</f>
        <v>43.352992</v>
      </c>
      <c r="AH37" s="129">
        <f>Test!X250</f>
        <v>38.879873000000003</v>
      </c>
      <c r="AI37" s="129">
        <f>10*LOG10(1/(('Summary (Full)'!$B$41/10^(AF37/10)+'Summary (Full)'!$B$42/10^(AG37/10)+'Summary (Full)'!$B$43/10^(AH37/10))/'Summary (Full)'!$B$44))</f>
        <v>34.839425122226658</v>
      </c>
      <c r="AJ37" s="129">
        <f>Test!Y250</f>
        <v>1.19956</v>
      </c>
      <c r="AK37" s="129">
        <f>Test!Z250</f>
        <v>0</v>
      </c>
      <c r="AL37" s="129">
        <f t="shared" si="2"/>
        <v>1.024182125393921</v>
      </c>
      <c r="AM37" s="129">
        <f t="shared" si="3"/>
        <v>0</v>
      </c>
      <c r="AO37" s="242" t="s">
        <v>14</v>
      </c>
      <c r="AP37" s="166">
        <f t="array" ref="AP37">bdRateExtend($C36:$C39,D36:D39,$U36:$U39,V36:V39)</f>
        <v>-0.32264907802140785</v>
      </c>
      <c r="AQ37" s="164"/>
      <c r="AR37" s="164"/>
      <c r="AS37" s="164"/>
      <c r="AT37" s="166">
        <f t="array" ref="AT37">bdRateExtend($C36:$C39,H36:H39,$U36:$U39,Z36:Z39)</f>
        <v>-0.30502556029784234</v>
      </c>
      <c r="AU37" s="164"/>
      <c r="AV37" s="166">
        <f t="array" ref="AV37">bdRateExtend($C36:$C39,I36:I39,$U36:$U39,AA36:AA39)</f>
        <v>-0.31789258457401259</v>
      </c>
      <c r="AW37" s="164"/>
      <c r="AX37" s="166">
        <f t="array" ref="AX37">bdRateExtend($C36:$C39,J36:J39,$U36:$U39,AB36:AB39,"None", FALSE,1)</f>
        <v>-0.41848956776418011</v>
      </c>
      <c r="AY37" s="170"/>
      <c r="AZ37" s="244">
        <f t="array" ref="AZ37">testVMAFRange($C36:$C39,J36:J39,$U36:$U39,AB36:AB39)</f>
        <v>0</v>
      </c>
      <c r="BA37" s="170"/>
      <c r="CL37" s="4">
        <v>1286.723123</v>
      </c>
      <c r="CM37" s="4">
        <v>35.733874999999998</v>
      </c>
      <c r="CN37" s="4">
        <v>35.733874999999998</v>
      </c>
      <c r="CO37" s="4">
        <v>44.870530000000002</v>
      </c>
      <c r="CP37" s="4">
        <v>41.217627999999998</v>
      </c>
      <c r="CQ37" s="4">
        <v>36.647650499999997</v>
      </c>
      <c r="CR37" s="4">
        <v>16.074674999999999</v>
      </c>
      <c r="CS37" s="4">
        <v>13.256004000000001</v>
      </c>
      <c r="CT37" s="4">
        <v>57.541401</v>
      </c>
      <c r="CU37" s="4">
        <v>55.431806000000002</v>
      </c>
      <c r="CV37" s="4">
        <v>32.583649999999999</v>
      </c>
      <c r="CW37" s="4">
        <v>38.009672999999999</v>
      </c>
      <c r="CX37" s="4">
        <v>35.703933999999997</v>
      </c>
      <c r="CY37" s="4">
        <v>44.851300999999999</v>
      </c>
      <c r="CZ37" s="4">
        <v>41.182347999999998</v>
      </c>
      <c r="DA37" s="4">
        <v>37.046051486508468</v>
      </c>
      <c r="DB37" s="4">
        <v>0.91019700000000003</v>
      </c>
      <c r="DC37" s="4">
        <v>4302.0200000000004</v>
      </c>
      <c r="DE37" s="4">
        <v>1653.9580041217905</v>
      </c>
      <c r="DF37" s="4">
        <v>17.336057999999998</v>
      </c>
      <c r="DH37" s="4">
        <v>1547.6153351585144</v>
      </c>
      <c r="DI37" s="4">
        <v>13.720407000000002</v>
      </c>
      <c r="DK37" s="4">
        <v>28110.077000000001</v>
      </c>
      <c r="DL37" s="4">
        <v>96.619326000000001</v>
      </c>
      <c r="DM37" s="4">
        <v>13706.384692</v>
      </c>
      <c r="DN37" s="4">
        <v>92.413590999999997</v>
      </c>
      <c r="DO37" s="4">
        <v>1171.5787717333858</v>
      </c>
      <c r="DP37" s="4">
        <v>32.195496499999997</v>
      </c>
      <c r="DQ37" s="4">
        <v>1411.1528752257341</v>
      </c>
      <c r="DR37" s="4">
        <v>38.228757625</v>
      </c>
      <c r="DS37" s="4">
        <v>1286.723123</v>
      </c>
      <c r="DT37" s="4">
        <v>35.703933999999997</v>
      </c>
      <c r="DU37" s="4">
        <v>35.703933999999997</v>
      </c>
      <c r="DV37" s="4">
        <v>44.851300999999999</v>
      </c>
      <c r="DW37" s="4">
        <v>41.182347999999998</v>
      </c>
      <c r="DX37" s="4">
        <v>37.046051486508468</v>
      </c>
      <c r="DZ37" s="4">
        <v>1067.8884190000001</v>
      </c>
      <c r="EA37" s="4">
        <v>36.203381999999998</v>
      </c>
      <c r="EB37" s="4">
        <v>36.203381999999998</v>
      </c>
      <c r="EC37" s="4">
        <v>45.502746999999999</v>
      </c>
      <c r="ED37" s="4">
        <v>41.734619000000002</v>
      </c>
      <c r="EE37" s="4">
        <v>37.130294624999998</v>
      </c>
      <c r="EF37" s="4">
        <v>16.729452999999999</v>
      </c>
      <c r="EG37" s="4">
        <v>13.649772</v>
      </c>
      <c r="EH37" s="4">
        <v>62.697226999999998</v>
      </c>
      <c r="EI37" s="4">
        <v>60.259314000000003</v>
      </c>
      <c r="EJ37" s="4">
        <v>33.229399999999998</v>
      </c>
      <c r="EK37" s="4">
        <v>38.470247999999998</v>
      </c>
      <c r="EL37" s="4">
        <v>36.181733000000001</v>
      </c>
      <c r="EM37" s="4">
        <v>45.485641000000001</v>
      </c>
      <c r="EN37" s="4">
        <v>41.705477000000002</v>
      </c>
      <c r="EO37" s="4">
        <v>37.531003635287526</v>
      </c>
      <c r="EP37" s="4">
        <v>0.91597700000000004</v>
      </c>
      <c r="EQ37" s="4">
        <v>0</v>
      </c>
      <c r="ER37" s="4">
        <v>1291.643811899829</v>
      </c>
      <c r="ES37" s="4">
        <v>17.59179425</v>
      </c>
      <c r="ET37" s="4">
        <v>1358.8490684537016</v>
      </c>
      <c r="EU37" s="4">
        <v>14.2353685</v>
      </c>
      <c r="EV37" s="7">
        <v>2436.3596442029416</v>
      </c>
      <c r="EW37" s="7">
        <v>79.839231499999997</v>
      </c>
      <c r="EX37" s="7">
        <v>2436.3596442029416</v>
      </c>
      <c r="EY37" s="7">
        <v>77.399915125000007</v>
      </c>
      <c r="EZ37" s="7">
        <v>1028.7527291090173</v>
      </c>
      <c r="FA37" s="7">
        <v>33.110514625</v>
      </c>
      <c r="FB37" s="7">
        <v>1067.8884190000001</v>
      </c>
      <c r="FC37" s="7">
        <v>38.470247999999998</v>
      </c>
      <c r="FD37" s="4">
        <v>1067.8884190000001</v>
      </c>
      <c r="FE37" s="4">
        <v>36.181733000000001</v>
      </c>
      <c r="FF37" s="4">
        <v>36.181733000000001</v>
      </c>
      <c r="FG37" s="4">
        <v>45.485641000000001</v>
      </c>
      <c r="FH37" s="4">
        <v>41.705477000000002</v>
      </c>
      <c r="FI37" s="4">
        <v>37.531003635287526</v>
      </c>
      <c r="FK37" s="4">
        <v>1286.723123</v>
      </c>
      <c r="FL37" s="4">
        <v>36.647650499999997</v>
      </c>
      <c r="FM37" s="4">
        <v>1286.723123</v>
      </c>
      <c r="FN37" s="4">
        <v>37.046051486508468</v>
      </c>
      <c r="FP37" s="4">
        <v>970.05528424447607</v>
      </c>
      <c r="FQ37" s="4">
        <v>36.837861374999996</v>
      </c>
      <c r="FR37" s="4">
        <v>970.05528424447607</v>
      </c>
      <c r="FS37" s="4">
        <v>37.235949321015532</v>
      </c>
    </row>
    <row r="38" spans="1:175" x14ac:dyDescent="0.15">
      <c r="A38" s="235"/>
      <c r="B38" s="38">
        <v>185</v>
      </c>
      <c r="C38" s="129">
        <f>Anchor!L251</f>
        <v>275.90132899999998</v>
      </c>
      <c r="D38" s="129">
        <f>Anchor!M251</f>
        <v>30.425809000000001</v>
      </c>
      <c r="E38" s="129">
        <f>Anchor!N251</f>
        <v>40.516745</v>
      </c>
      <c r="F38" s="129">
        <f>Anchor!O251</f>
        <v>36.233522000000001</v>
      </c>
      <c r="G38" s="130">
        <f>('Summary (Full)'!$B$34*D38+'Summary (Full)'!$B$35*E38+'Summary (Full)'!$B$36*F38)/'Summary (Full)'!$B$37</f>
        <v>31.4194745625</v>
      </c>
      <c r="H38" s="129">
        <f>Anchor!P251</f>
        <v>9.8461069999999999</v>
      </c>
      <c r="I38" s="129">
        <f>Anchor!Q251</f>
        <v>9.3357290000000006</v>
      </c>
      <c r="J38" s="129">
        <f>Anchor!R251</f>
        <v>13.189438000000001</v>
      </c>
      <c r="K38" s="129">
        <f>Anchor!S251</f>
        <v>12.618911000000001</v>
      </c>
      <c r="L38" s="129">
        <f>Anchor!T251</f>
        <v>26.562512000000002</v>
      </c>
      <c r="M38" s="129">
        <f>Anchor!U251</f>
        <v>33.374969999999998</v>
      </c>
      <c r="N38" s="129">
        <f>Anchor!V251</f>
        <v>30.375824999999999</v>
      </c>
      <c r="O38" s="129">
        <f>Anchor!W251</f>
        <v>40.490197000000002</v>
      </c>
      <c r="P38" s="129">
        <f>Anchor!X251</f>
        <v>36.196907000000003</v>
      </c>
      <c r="Q38" s="131">
        <f>10*LOG10(1/(('Summary (Full)'!$B$41/10^(N38/10)+'Summary (Full)'!$B$42/10^(O38/10)+'Summary (Full)'!$B$43/10^(P38/10))/'Summary (Full)'!$B$44))</f>
        <v>31.763315441849596</v>
      </c>
      <c r="R38" s="129">
        <f>Anchor!Y251</f>
        <v>1.318435</v>
      </c>
      <c r="S38" s="129">
        <f>Anchor!Z251</f>
        <v>714.6</v>
      </c>
      <c r="U38" s="129">
        <f>Test!L251</f>
        <v>221.37616199999999</v>
      </c>
      <c r="V38" s="129">
        <f>Test!M251</f>
        <v>31.082823999999999</v>
      </c>
      <c r="W38" s="129">
        <f>Test!N251</f>
        <v>41.280670000000001</v>
      </c>
      <c r="X38" s="129">
        <f>Test!O251</f>
        <v>36.717968999999997</v>
      </c>
      <c r="Y38" s="129">
        <f>('Summary (Full)'!$B$34*V38+'Summary (Full)'!$B$35*W38+'Summary (Full)'!$B$36*X38)/'Summary (Full)'!$B$37</f>
        <v>32.072385937500002</v>
      </c>
      <c r="Z38" s="129">
        <f>Test!P251</f>
        <v>10.469046000000001</v>
      </c>
      <c r="AA38" s="129">
        <f>Test!Q251</f>
        <v>9.7812230000000007</v>
      </c>
      <c r="AB38" s="129">
        <f>Test!R251</f>
        <v>21.312940999999999</v>
      </c>
      <c r="AC38" s="129">
        <f>Test!S251</f>
        <v>20.206911999999999</v>
      </c>
      <c r="AD38" s="129">
        <f>Test!T251</f>
        <v>27.256851999999999</v>
      </c>
      <c r="AE38" s="129">
        <f>Test!U251</f>
        <v>34.015663000000004</v>
      </c>
      <c r="AF38" s="129">
        <f>Test!V251</f>
        <v>31.04627</v>
      </c>
      <c r="AG38" s="129">
        <f>Test!W251</f>
        <v>41.249811000000001</v>
      </c>
      <c r="AH38" s="129">
        <f>Test!X251</f>
        <v>36.685848</v>
      </c>
      <c r="AI38" s="129">
        <f>10*LOG10(1/(('Summary (Full)'!$B$41/10^(AF38/10)+'Summary (Full)'!$B$42/10^(AG38/10)+'Summary (Full)'!$B$43/10^(AH38/10))/'Summary (Full)'!$B$44))</f>
        <v>32.424612481305729</v>
      </c>
      <c r="AJ38" s="129">
        <f>Test!Y251</f>
        <v>1.5061599999999999</v>
      </c>
      <c r="AK38" s="129">
        <f>Test!Z251</f>
        <v>0</v>
      </c>
      <c r="AL38" s="129">
        <f t="shared" si="2"/>
        <v>1.1423847212793956</v>
      </c>
      <c r="AM38" s="129">
        <f t="shared" si="3"/>
        <v>0</v>
      </c>
      <c r="AO38" s="179"/>
      <c r="AP38" s="165"/>
      <c r="AQ38" s="164"/>
      <c r="AR38" s="164"/>
      <c r="AS38" s="164"/>
      <c r="AT38" s="165"/>
      <c r="AU38" s="164"/>
      <c r="AV38" s="165"/>
      <c r="AW38" s="164"/>
      <c r="AX38" s="165"/>
      <c r="AY38" s="170"/>
      <c r="AZ38" s="165"/>
      <c r="BA38" s="170"/>
      <c r="CL38" s="4">
        <v>1411.1528752257341</v>
      </c>
      <c r="CM38" s="4">
        <v>35.983524750000001</v>
      </c>
      <c r="CN38" s="4">
        <v>35.983524750000001</v>
      </c>
      <c r="CO38" s="4">
        <v>45.096628750000001</v>
      </c>
      <c r="CP38" s="4">
        <v>41.48581325</v>
      </c>
      <c r="CQ38" s="4">
        <v>36.89698678125</v>
      </c>
      <c r="CR38" s="4">
        <v>16.522035750000001</v>
      </c>
      <c r="CS38" s="4">
        <v>13.488205500000001</v>
      </c>
      <c r="CT38" s="4">
        <v>59.712303625000004</v>
      </c>
      <c r="CU38" s="4">
        <v>57.552523375</v>
      </c>
      <c r="CV38" s="4">
        <v>32.951438124999996</v>
      </c>
      <c r="CW38" s="4">
        <v>38.228757625</v>
      </c>
      <c r="CX38" s="4">
        <v>35.955499875000001</v>
      </c>
      <c r="CY38" s="4">
        <v>45.078169375000002</v>
      </c>
      <c r="CZ38" s="4">
        <v>41.451394624999999</v>
      </c>
      <c r="DA38" s="4">
        <v>37.298025582768027</v>
      </c>
      <c r="DB38" s="4">
        <v>0.89088562500000001</v>
      </c>
      <c r="DC38" s="4">
        <v>4541.1237500000007</v>
      </c>
      <c r="DE38" s="4">
        <v>1815.7137936796905</v>
      </c>
      <c r="DF38" s="4">
        <v>17.7755735</v>
      </c>
      <c r="DH38" s="4">
        <v>1697.2740995440813</v>
      </c>
      <c r="DI38" s="4">
        <v>13.9526085</v>
      </c>
      <c r="DM38" s="4">
        <v>28110.077000000001</v>
      </c>
      <c r="DN38" s="4">
        <v>94.911271999999997</v>
      </c>
      <c r="DO38" s="4">
        <v>1286.723123</v>
      </c>
      <c r="DP38" s="4">
        <v>32.583649999999999</v>
      </c>
      <c r="DQ38" s="4">
        <v>1547.6153351585144</v>
      </c>
      <c r="DR38" s="4">
        <v>38.447842250000001</v>
      </c>
      <c r="DS38" s="4">
        <v>1411.1528752257341</v>
      </c>
      <c r="DT38" s="4">
        <v>35.955499875000001</v>
      </c>
      <c r="DU38" s="4">
        <v>35.955499875000001</v>
      </c>
      <c r="DV38" s="4">
        <v>45.078169375000002</v>
      </c>
      <c r="DW38" s="4">
        <v>41.451394624999999</v>
      </c>
      <c r="DX38" s="4">
        <v>37.298025582768027</v>
      </c>
      <c r="DZ38" s="4">
        <v>1238.4671193040228</v>
      </c>
      <c r="EA38" s="4">
        <v>36.589918125000004</v>
      </c>
      <c r="EB38" s="4">
        <v>36.589918125000004</v>
      </c>
      <c r="EC38" s="4">
        <v>45.860284374999999</v>
      </c>
      <c r="ED38" s="4">
        <v>42.284381749999994</v>
      </c>
      <c r="EE38" s="4">
        <v>37.525219992187502</v>
      </c>
      <c r="EF38" s="4">
        <v>17.374979250000003</v>
      </c>
      <c r="EG38" s="4">
        <v>14.00282625</v>
      </c>
      <c r="EH38" s="4">
        <v>66.639635750000011</v>
      </c>
      <c r="EI38" s="4">
        <v>64.143582125000009</v>
      </c>
      <c r="EJ38" s="4">
        <v>33.841750374999997</v>
      </c>
      <c r="EK38" s="4">
        <v>38.810947374999998</v>
      </c>
      <c r="EL38" s="4">
        <v>36.570229750000003</v>
      </c>
      <c r="EM38" s="4">
        <v>45.842673999999995</v>
      </c>
      <c r="EN38" s="4">
        <v>42.255781500000005</v>
      </c>
      <c r="EO38" s="4">
        <v>37.928615317374664</v>
      </c>
      <c r="EP38" s="4">
        <v>0.82194262499999993</v>
      </c>
      <c r="EQ38" s="4">
        <v>0</v>
      </c>
      <c r="ER38" s="4">
        <v>1420.5326269801294</v>
      </c>
      <c r="ES38" s="4">
        <v>18.022964875</v>
      </c>
      <c r="ET38" s="4">
        <v>1490.9324293366378</v>
      </c>
      <c r="EU38" s="4">
        <v>14.46791075</v>
      </c>
      <c r="EV38" s="7">
        <v>2899.9393421597815</v>
      </c>
      <c r="EW38" s="7">
        <v>82.43242475000001</v>
      </c>
      <c r="EX38" s="7">
        <v>2899.9393421597815</v>
      </c>
      <c r="EY38" s="7">
        <v>79.988710999999995</v>
      </c>
      <c r="EZ38" s="7">
        <v>1128.7499408176261</v>
      </c>
      <c r="FA38" s="7">
        <v>33.476132499999999</v>
      </c>
      <c r="FB38" s="7">
        <v>1238.4671193040228</v>
      </c>
      <c r="FC38" s="7">
        <v>38.810947374999998</v>
      </c>
      <c r="FD38" s="4">
        <v>1238.4671193040228</v>
      </c>
      <c r="FE38" s="4">
        <v>36.570229750000003</v>
      </c>
      <c r="FF38" s="4">
        <v>36.570229750000003</v>
      </c>
      <c r="FG38" s="4">
        <v>45.842673999999995</v>
      </c>
      <c r="FH38" s="4">
        <v>42.255781500000005</v>
      </c>
      <c r="FI38" s="4">
        <v>37.928615317374664</v>
      </c>
      <c r="FK38" s="4">
        <v>1411.1528752257341</v>
      </c>
      <c r="FL38" s="4">
        <v>36.89698678125</v>
      </c>
      <c r="FM38" s="4">
        <v>1411.1528752257341</v>
      </c>
      <c r="FN38" s="4">
        <v>37.298025582768027</v>
      </c>
      <c r="FP38" s="4">
        <v>1067.8884190000001</v>
      </c>
      <c r="FQ38" s="4">
        <v>37.130294624999998</v>
      </c>
      <c r="FR38" s="4">
        <v>1067.8884190000001</v>
      </c>
      <c r="FS38" s="4">
        <v>37.531003635287526</v>
      </c>
    </row>
    <row r="39" spans="1:175" ht="13" customHeight="1" x14ac:dyDescent="0.15">
      <c r="A39" s="235"/>
      <c r="B39" s="38">
        <v>210</v>
      </c>
      <c r="C39" s="129">
        <f>Anchor!L252</f>
        <v>120.47398800000001</v>
      </c>
      <c r="D39" s="129">
        <f>Anchor!M252</f>
        <v>27.536532999999999</v>
      </c>
      <c r="E39" s="129">
        <f>Anchor!N252</f>
        <v>37.829251999999997</v>
      </c>
      <c r="F39" s="129">
        <f>Anchor!O252</f>
        <v>33.630738000000001</v>
      </c>
      <c r="G39" s="130">
        <f>('Summary (Full)'!$B$34*D39+'Summary (Full)'!$B$35*E39+'Summary (Full)'!$B$36*F39)/'Summary (Full)'!$B$37</f>
        <v>28.56071575</v>
      </c>
      <c r="H39" s="129">
        <f>Anchor!P252</f>
        <v>7.4293709999999997</v>
      </c>
      <c r="I39" s="129">
        <f>Anchor!Q252</f>
        <v>7.662185</v>
      </c>
      <c r="J39" s="129">
        <f>Anchor!R252</f>
        <v>0.982572</v>
      </c>
      <c r="K39" s="129">
        <f>Anchor!S252</f>
        <v>0.91607400000000005</v>
      </c>
      <c r="L39" s="129">
        <f>Anchor!T252</f>
        <v>23.715748000000001</v>
      </c>
      <c r="M39" s="129">
        <f>Anchor!U252</f>
        <v>30.587209000000001</v>
      </c>
      <c r="N39" s="129">
        <f>Anchor!V252</f>
        <v>27.479396999999999</v>
      </c>
      <c r="O39" s="129">
        <f>Anchor!W252</f>
        <v>37.798434</v>
      </c>
      <c r="P39" s="129">
        <f>Anchor!X252</f>
        <v>33.589230999999998</v>
      </c>
      <c r="Q39" s="131">
        <f>10*LOG10(1/(('Summary (Full)'!$B$41/10^(N39/10)+'Summary (Full)'!$B$42/10^(O39/10)+'Summary (Full)'!$B$43/10^(P39/10))/'Summary (Full)'!$B$44))</f>
        <v>28.888181295560912</v>
      </c>
      <c r="R39" s="129">
        <f>Anchor!Y252</f>
        <v>1.3117749999999999</v>
      </c>
      <c r="S39" s="129">
        <f>Anchor!Z252</f>
        <v>475.23</v>
      </c>
      <c r="U39" s="129">
        <f>Test!L252</f>
        <v>94.402828</v>
      </c>
      <c r="V39" s="129">
        <f>Test!M252</f>
        <v>28.398195999999999</v>
      </c>
      <c r="W39" s="129">
        <f>Test!N252</f>
        <v>39.211776999999998</v>
      </c>
      <c r="X39" s="129">
        <f>Test!O252</f>
        <v>34.282201000000001</v>
      </c>
      <c r="Y39" s="129">
        <f>('Summary (Full)'!$B$34*V39+'Summary (Full)'!$B$35*W39+'Summary (Full)'!$B$36*X39)/'Summary (Full)'!$B$37</f>
        <v>29.441795124999999</v>
      </c>
      <c r="Z39" s="129">
        <f>Test!P252</f>
        <v>8.0898769999999995</v>
      </c>
      <c r="AA39" s="129">
        <f>Test!Q252</f>
        <v>8.1777999999999995</v>
      </c>
      <c r="AB39" s="129">
        <f>Test!R252</f>
        <v>8.7516510000000007</v>
      </c>
      <c r="AC39" s="129">
        <f>Test!S252</f>
        <v>8.2721479999999996</v>
      </c>
      <c r="AD39" s="129">
        <f>Test!T252</f>
        <v>24.592245999999999</v>
      </c>
      <c r="AE39" s="129">
        <f>Test!U252</f>
        <v>31.55705</v>
      </c>
      <c r="AF39" s="129">
        <f>Test!V252</f>
        <v>28.354474</v>
      </c>
      <c r="AG39" s="129">
        <f>Test!W252</f>
        <v>39.196914999999997</v>
      </c>
      <c r="AH39" s="129">
        <f>Test!X252</f>
        <v>34.248672999999997</v>
      </c>
      <c r="AI39" s="129">
        <f>10*LOG10(1/(('Summary (Full)'!$B$41/10^(AF39/10)+'Summary (Full)'!$B$42/10^(AG39/10)+'Summary (Full)'!$B$43/10^(AH39/10))/'Summary (Full)'!$B$44))</f>
        <v>29.761338739091386</v>
      </c>
      <c r="AJ39" s="129">
        <f>Test!Y252</f>
        <v>1.660782</v>
      </c>
      <c r="AK39" s="129">
        <f>Test!Z252</f>
        <v>0</v>
      </c>
      <c r="AL39" s="129">
        <f t="shared" si="2"/>
        <v>1.2660570600903356</v>
      </c>
      <c r="AM39" s="129">
        <f t="shared" si="3"/>
        <v>0</v>
      </c>
      <c r="AO39" s="242" t="s">
        <v>15</v>
      </c>
      <c r="AP39" s="166">
        <f t="array" ref="AP39">bdRateExtend($C37:$C40,D37:D40,$U37:$U40,V37:V40)</f>
        <v>-0.3694701980028382</v>
      </c>
      <c r="AQ39" s="164"/>
      <c r="AR39" s="164"/>
      <c r="AS39" s="164"/>
      <c r="AT39" s="166">
        <f t="array" ref="AT39">bdRateExtend($C37:$C40,H37:H40,$U37:$U40,Z37:Z40)</f>
        <v>-0.35938032658208374</v>
      </c>
      <c r="AU39" s="164"/>
      <c r="AV39" s="166">
        <f t="array" ref="AV39">bdRateExtend($C37:$C40,I37:I40,$U37:$U40,AA37:AA40)</f>
        <v>-0.37449013358201422</v>
      </c>
      <c r="AW39" s="164"/>
      <c r="AX39" s="166">
        <f t="array" ref="AX39">bdRateExtend($C37:$C40,J37:J40,$U37:$U40,AB37:AB40,"None", FALSE,1)</f>
        <v>-0.53407556534509337</v>
      </c>
      <c r="AY39" s="170"/>
      <c r="AZ39" s="244">
        <f t="array" ref="AZ39">testVMAFRange($C37:$C40,J37:J40,$U37:$U40,AB37:AB40)</f>
        <v>0</v>
      </c>
      <c r="BA39" s="170"/>
      <c r="CL39" s="4">
        <v>1547.6153351585144</v>
      </c>
      <c r="CM39" s="4">
        <v>36.233174499999997</v>
      </c>
      <c r="CN39" s="4">
        <v>36.233174499999997</v>
      </c>
      <c r="CO39" s="4">
        <v>45.322727499999999</v>
      </c>
      <c r="CP39" s="4">
        <v>41.753998499999994</v>
      </c>
      <c r="CQ39" s="4">
        <v>37.146323062500002</v>
      </c>
      <c r="CR39" s="4">
        <v>16.969396499999998</v>
      </c>
      <c r="CS39" s="4">
        <v>13.720407000000002</v>
      </c>
      <c r="CT39" s="4">
        <v>61.883206250000001</v>
      </c>
      <c r="CU39" s="4">
        <v>59.673240749999998</v>
      </c>
      <c r="CV39" s="4">
        <v>33.31922625</v>
      </c>
      <c r="CW39" s="4">
        <v>38.447842250000001</v>
      </c>
      <c r="CX39" s="4">
        <v>36.207065749999998</v>
      </c>
      <c r="CY39" s="4">
        <v>45.305037749999997</v>
      </c>
      <c r="CZ39" s="4">
        <v>41.72044125</v>
      </c>
      <c r="DA39" s="4">
        <v>37.549999679027593</v>
      </c>
      <c r="DB39" s="4">
        <v>0.87157424999999999</v>
      </c>
      <c r="DC39" s="4">
        <v>4780.2275000000009</v>
      </c>
      <c r="DE39" s="4">
        <v>1993.289172</v>
      </c>
      <c r="DF39" s="4">
        <v>18.215088999999999</v>
      </c>
      <c r="DH39" s="4">
        <v>1861.4052882127278</v>
      </c>
      <c r="DI39" s="4">
        <v>14.184810000000001</v>
      </c>
      <c r="DO39" s="4">
        <v>1411.1528752257341</v>
      </c>
      <c r="DP39" s="4">
        <v>32.951438124999996</v>
      </c>
      <c r="DQ39" s="4">
        <v>1976.5871050000001</v>
      </c>
      <c r="DR39" s="4">
        <v>39.078189000000002</v>
      </c>
      <c r="DS39" s="4">
        <v>1547.6153351585144</v>
      </c>
      <c r="DT39" s="4">
        <v>36.207065749999998</v>
      </c>
      <c r="DU39" s="4">
        <v>36.207065749999998</v>
      </c>
      <c r="DV39" s="4">
        <v>45.305037749999997</v>
      </c>
      <c r="DW39" s="4">
        <v>41.72044125</v>
      </c>
      <c r="DX39" s="4">
        <v>37.549999679027593</v>
      </c>
      <c r="DZ39" s="4">
        <v>1358.8490684537016</v>
      </c>
      <c r="EA39" s="4">
        <v>36.851658749999999</v>
      </c>
      <c r="EB39" s="4">
        <v>36.851658749999999</v>
      </c>
      <c r="EC39" s="4">
        <v>46.106362249999997</v>
      </c>
      <c r="ED39" s="4">
        <v>42.586968499999998</v>
      </c>
      <c r="EE39" s="4">
        <v>37.788534578125002</v>
      </c>
      <c r="EF39" s="4">
        <v>17.8019225</v>
      </c>
      <c r="EG39" s="4">
        <v>14.2353685</v>
      </c>
      <c r="EH39" s="4">
        <v>68.6800985</v>
      </c>
      <c r="EI39" s="4">
        <v>66.185875750000008</v>
      </c>
      <c r="EJ39" s="4">
        <v>34.207368250000002</v>
      </c>
      <c r="EK39" s="4">
        <v>39.045343250000002</v>
      </c>
      <c r="EL39" s="4">
        <v>36.833406500000002</v>
      </c>
      <c r="EM39" s="4">
        <v>46.090200999999993</v>
      </c>
      <c r="EN39" s="4">
        <v>42.559032999999999</v>
      </c>
      <c r="EO39" s="4">
        <v>38.193860416968519</v>
      </c>
      <c r="EP39" s="4">
        <v>0.80329074999999994</v>
      </c>
      <c r="EQ39" s="4">
        <v>0</v>
      </c>
      <c r="ER39" s="4">
        <v>1562.2828257482215</v>
      </c>
      <c r="ES39" s="4">
        <v>18.4541355</v>
      </c>
      <c r="ET39" s="4">
        <v>1635.854607</v>
      </c>
      <c r="EU39" s="4">
        <v>14.700453</v>
      </c>
      <c r="EV39" s="7">
        <v>3190.2859845976436</v>
      </c>
      <c r="EW39" s="7">
        <v>84.044324875000001</v>
      </c>
      <c r="EX39" s="7">
        <v>3190.2859845976436</v>
      </c>
      <c r="EY39" s="7">
        <v>81.608418999999998</v>
      </c>
      <c r="EZ39" s="7">
        <v>1238.4671193040228</v>
      </c>
      <c r="FA39" s="7">
        <v>33.841750374999997</v>
      </c>
      <c r="FB39" s="7">
        <v>1358.8490684537016</v>
      </c>
      <c r="FC39" s="7">
        <v>39.045343250000002</v>
      </c>
      <c r="FD39" s="4">
        <v>1358.8490684537016</v>
      </c>
      <c r="FE39" s="4">
        <v>36.833406500000002</v>
      </c>
      <c r="FF39" s="4">
        <v>36.833406500000002</v>
      </c>
      <c r="FG39" s="4">
        <v>46.090200999999993</v>
      </c>
      <c r="FH39" s="4">
        <v>42.559032999999999</v>
      </c>
      <c r="FI39" s="4">
        <v>38.193860416968519</v>
      </c>
      <c r="FK39" s="4">
        <v>1547.6153351585144</v>
      </c>
      <c r="FL39" s="4">
        <v>37.146323062500002</v>
      </c>
      <c r="FM39" s="4">
        <v>1547.6153351585144</v>
      </c>
      <c r="FN39" s="4">
        <v>37.549999679027593</v>
      </c>
      <c r="FP39" s="4">
        <v>1238.4671193040228</v>
      </c>
      <c r="FQ39" s="4">
        <v>37.525219992187502</v>
      </c>
      <c r="FR39" s="4">
        <v>1238.4671193040228</v>
      </c>
      <c r="FS39" s="4">
        <v>37.928615317374664</v>
      </c>
    </row>
    <row r="40" spans="1:175" ht="14" customHeight="1" x14ac:dyDescent="0.15">
      <c r="A40" s="236"/>
      <c r="B40" s="38">
        <v>235</v>
      </c>
      <c r="C40" s="129">
        <f>Anchor!L253</f>
        <v>54.809190999999998</v>
      </c>
      <c r="D40" s="129">
        <f>Anchor!M253</f>
        <v>24.718433999999998</v>
      </c>
      <c r="E40" s="129">
        <f>Anchor!N253</f>
        <v>35.128490999999997</v>
      </c>
      <c r="F40" s="129">
        <f>Anchor!O253</f>
        <v>30.813891999999999</v>
      </c>
      <c r="G40" s="130">
        <f>('Summary (Full)'!$B$34*D40+'Summary (Full)'!$B$35*E40+'Summary (Full)'!$B$36*F40)/'Summary (Full)'!$B$37</f>
        <v>25.750028687499999</v>
      </c>
      <c r="H40" s="129">
        <f>Anchor!P253</f>
        <v>5.6244529999999999</v>
      </c>
      <c r="I40" s="129">
        <f>Anchor!Q253</f>
        <v>6.2986620000000002</v>
      </c>
      <c r="J40" s="129">
        <f>Anchor!R253</f>
        <v>1.4154E-2</v>
      </c>
      <c r="K40" s="129">
        <f>Anchor!S253</f>
        <v>1.3375E-2</v>
      </c>
      <c r="L40" s="129">
        <f>Anchor!T253</f>
        <v>20.988247000000001</v>
      </c>
      <c r="M40" s="129">
        <f>Anchor!U253</f>
        <v>27.628091000000001</v>
      </c>
      <c r="N40" s="129">
        <f>Anchor!V253</f>
        <v>24.659389000000001</v>
      </c>
      <c r="O40" s="129">
        <f>Anchor!W253</f>
        <v>35.110925999999999</v>
      </c>
      <c r="P40" s="129">
        <f>Anchor!X253</f>
        <v>30.762656</v>
      </c>
      <c r="Q40" s="131">
        <f>10*LOG10(1/(('Summary (Full)'!$B$41/10^(N40/10)+'Summary (Full)'!$B$42/10^(O40/10)+'Summary (Full)'!$B$43/10^(P40/10))/'Summary (Full)'!$B$44))</f>
        <v>26.070598234535431</v>
      </c>
      <c r="R40" s="129">
        <f>Anchor!Y253</f>
        <v>1.156714</v>
      </c>
      <c r="S40" s="129">
        <f>Anchor!Z253</f>
        <v>296.14999999999998</v>
      </c>
      <c r="U40" s="129">
        <f>Test!L253</f>
        <v>40.073157999999999</v>
      </c>
      <c r="V40" s="129">
        <f>Test!M253</f>
        <v>25.639879000000001</v>
      </c>
      <c r="W40" s="129">
        <f>Test!N253</f>
        <v>37.161552</v>
      </c>
      <c r="X40" s="129">
        <f>Test!O253</f>
        <v>31.856584000000002</v>
      </c>
      <c r="Y40" s="129">
        <f>('Summary (Full)'!$B$34*V40+'Summary (Full)'!$B$35*W40+'Summary (Full)'!$B$36*X40)/'Summary (Full)'!$B$37</f>
        <v>26.748527625000001</v>
      </c>
      <c r="Z40" s="129">
        <f>Test!P253</f>
        <v>6.24634</v>
      </c>
      <c r="AA40" s="129">
        <f>Test!Q253</f>
        <v>6.8125689999999999</v>
      </c>
      <c r="AB40" s="129">
        <f>Test!R253</f>
        <v>0.35644500000000001</v>
      </c>
      <c r="AC40" s="129">
        <f>Test!S253</f>
        <v>0.33319300000000002</v>
      </c>
      <c r="AD40" s="129">
        <f>Test!T253</f>
        <v>21.925833999999998</v>
      </c>
      <c r="AE40" s="129">
        <f>Test!U253</f>
        <v>28.908674000000001</v>
      </c>
      <c r="AF40" s="129">
        <f>Test!V253</f>
        <v>25.597358</v>
      </c>
      <c r="AG40" s="129">
        <f>Test!W253</f>
        <v>37.148837999999998</v>
      </c>
      <c r="AH40" s="129">
        <f>Test!X253</f>
        <v>31.826416999999999</v>
      </c>
      <c r="AI40" s="129">
        <f>10*LOG10(1/(('Summary (Full)'!$B$41/10^(AF40/10)+'Summary (Full)'!$B$42/10^(AG40/10)+'Summary (Full)'!$B$43/10^(AH40/10))/'Summary (Full)'!$B$44))</f>
        <v>27.035867660624678</v>
      </c>
      <c r="AJ40" s="129">
        <f>Test!Y253</f>
        <v>1.52027</v>
      </c>
      <c r="AK40" s="129">
        <f>Test!Z253</f>
        <v>0</v>
      </c>
      <c r="AL40" s="129">
        <f t="shared" si="2"/>
        <v>1.314300682796266</v>
      </c>
      <c r="AM40" s="129">
        <f t="shared" si="3"/>
        <v>0</v>
      </c>
      <c r="AO40" s="179"/>
      <c r="AP40" s="165"/>
      <c r="AQ40" s="165"/>
      <c r="AR40" s="165"/>
      <c r="AS40" s="165"/>
      <c r="AT40" s="165"/>
      <c r="AU40" s="165"/>
      <c r="AV40" s="165"/>
      <c r="AW40" s="165"/>
      <c r="AX40" s="165"/>
      <c r="AY40" s="171"/>
      <c r="AZ40" s="165"/>
      <c r="BA40" s="171"/>
      <c r="CL40" s="4">
        <v>1976.5871050000001</v>
      </c>
      <c r="CM40" s="4">
        <v>36.956912000000003</v>
      </c>
      <c r="CN40" s="4">
        <v>36.956912000000003</v>
      </c>
      <c r="CO40" s="4">
        <v>45.951284000000001</v>
      </c>
      <c r="CP40" s="4">
        <v>42.613517999999999</v>
      </c>
      <c r="CQ40" s="4">
        <v>37.872598125000003</v>
      </c>
      <c r="CR40" s="4">
        <v>17.999860000000002</v>
      </c>
      <c r="CS40" s="4">
        <v>14.321567999999999</v>
      </c>
      <c r="CT40" s="4">
        <v>68.002128999999996</v>
      </c>
      <c r="CU40" s="4">
        <v>65.878612000000004</v>
      </c>
      <c r="CV40" s="4">
        <v>34.298060999999997</v>
      </c>
      <c r="CW40" s="4">
        <v>39.078189000000002</v>
      </c>
      <c r="CX40" s="4">
        <v>36.933954</v>
      </c>
      <c r="CY40" s="4">
        <v>45.934258</v>
      </c>
      <c r="CZ40" s="4">
        <v>42.580444</v>
      </c>
      <c r="DA40" s="4">
        <v>38.28254495143667</v>
      </c>
      <c r="DB40" s="4">
        <v>0.76547699999999996</v>
      </c>
      <c r="DC40" s="4">
        <v>5387.91</v>
      </c>
      <c r="DE40" s="4">
        <v>2238.8183731918284</v>
      </c>
      <c r="DF40" s="4">
        <v>18.758839500000001</v>
      </c>
      <c r="DH40" s="4">
        <v>2041.4084253786868</v>
      </c>
      <c r="DI40" s="4">
        <v>14.417011500000001</v>
      </c>
      <c r="DO40" s="4">
        <v>1547.6153351585144</v>
      </c>
      <c r="DP40" s="4">
        <v>33.31922625</v>
      </c>
      <c r="DQ40" s="4">
        <v>2167.3247530363574</v>
      </c>
      <c r="DR40" s="4">
        <v>39.273167125000001</v>
      </c>
      <c r="DS40" s="4">
        <v>1976.5871050000001</v>
      </c>
      <c r="DT40" s="4">
        <v>36.933954</v>
      </c>
      <c r="DU40" s="4">
        <v>36.933954</v>
      </c>
      <c r="DV40" s="4">
        <v>45.934258</v>
      </c>
      <c r="DW40" s="4">
        <v>42.580444</v>
      </c>
      <c r="DX40" s="4">
        <v>38.28254495143667</v>
      </c>
      <c r="DZ40" s="4">
        <v>1490.9324293366378</v>
      </c>
      <c r="EA40" s="4">
        <v>37.113399375</v>
      </c>
      <c r="EB40" s="4">
        <v>37.113399375</v>
      </c>
      <c r="EC40" s="4">
        <v>46.352440125000001</v>
      </c>
      <c r="ED40" s="4">
        <v>42.889555250000001</v>
      </c>
      <c r="EE40" s="4">
        <v>38.051849164062503</v>
      </c>
      <c r="EF40" s="4">
        <v>18.228865750000001</v>
      </c>
      <c r="EG40" s="4">
        <v>14.46791075</v>
      </c>
      <c r="EH40" s="4">
        <v>70.720561250000003</v>
      </c>
      <c r="EI40" s="4">
        <v>68.228169375000007</v>
      </c>
      <c r="EJ40" s="4">
        <v>34.572986125</v>
      </c>
      <c r="EK40" s="4">
        <v>39.279739125000006</v>
      </c>
      <c r="EL40" s="4">
        <v>37.096583250000002</v>
      </c>
      <c r="EM40" s="4">
        <v>46.337727999999998</v>
      </c>
      <c r="EN40" s="4">
        <v>42.862284500000001</v>
      </c>
      <c r="EO40" s="4">
        <v>38.459105516562367</v>
      </c>
      <c r="EP40" s="4">
        <v>0.78463887499999996</v>
      </c>
      <c r="EQ40" s="4">
        <v>0</v>
      </c>
      <c r="ER40" s="4">
        <v>1718.1778026573897</v>
      </c>
      <c r="ES40" s="4">
        <v>18.885306125</v>
      </c>
      <c r="ET40" s="4">
        <v>1799.6390302649436</v>
      </c>
      <c r="EU40" s="4">
        <v>14.895955874999999</v>
      </c>
      <c r="EV40" s="7">
        <v>3509.7026049999999</v>
      </c>
      <c r="EW40" s="7">
        <v>85.656225000000006</v>
      </c>
      <c r="EX40" s="7">
        <v>3409.8184890000002</v>
      </c>
      <c r="EY40" s="7">
        <v>82.729840999999993</v>
      </c>
      <c r="EZ40" s="7">
        <v>1358.8490684537016</v>
      </c>
      <c r="FA40" s="7">
        <v>34.207368250000002</v>
      </c>
      <c r="FB40" s="7">
        <v>1490.9324293366378</v>
      </c>
      <c r="FC40" s="7">
        <v>39.279739125000006</v>
      </c>
      <c r="FD40" s="4">
        <v>1490.9324293366378</v>
      </c>
      <c r="FE40" s="4">
        <v>37.096583250000002</v>
      </c>
      <c r="FF40" s="4">
        <v>37.096583250000002</v>
      </c>
      <c r="FG40" s="4">
        <v>46.337727999999998</v>
      </c>
      <c r="FH40" s="4">
        <v>42.862284500000001</v>
      </c>
      <c r="FI40" s="4">
        <v>38.459105516562367</v>
      </c>
      <c r="FK40" s="4">
        <v>1976.5871050000001</v>
      </c>
      <c r="FL40" s="4">
        <v>37.872598125000003</v>
      </c>
      <c r="FM40" s="4">
        <v>1976.5871050000001</v>
      </c>
      <c r="FN40" s="4">
        <v>38.28254495143667</v>
      </c>
      <c r="FP40" s="4">
        <v>1358.8490684537016</v>
      </c>
      <c r="FQ40" s="4">
        <v>37.788534578125002</v>
      </c>
      <c r="FR40" s="4">
        <v>1358.8490684537016</v>
      </c>
      <c r="FS40" s="4">
        <v>38.193860416968519</v>
      </c>
    </row>
    <row r="41" spans="1:175" x14ac:dyDescent="0.15">
      <c r="CL41" s="4">
        <v>2167.3247530363574</v>
      </c>
      <c r="CM41" s="4">
        <v>37.169204750000006</v>
      </c>
      <c r="CN41" s="4">
        <v>37.169204750000006</v>
      </c>
      <c r="CO41" s="4">
        <v>46.157051875000001</v>
      </c>
      <c r="CP41" s="4">
        <v>42.880784124999998</v>
      </c>
      <c r="CQ41" s="4">
        <v>38.087918906250003</v>
      </c>
      <c r="CR41" s="4">
        <v>18.447187625000002</v>
      </c>
      <c r="CS41" s="4">
        <v>14.535560125</v>
      </c>
      <c r="CT41" s="4">
        <v>69.918445124999991</v>
      </c>
      <c r="CU41" s="4">
        <v>67.771038625000003</v>
      </c>
      <c r="CV41" s="4">
        <v>34.658867874999999</v>
      </c>
      <c r="CW41" s="4">
        <v>39.273167125000001</v>
      </c>
      <c r="CX41" s="4">
        <v>37.147968749999997</v>
      </c>
      <c r="CY41" s="4">
        <v>46.140960249999999</v>
      </c>
      <c r="CZ41" s="4">
        <v>42.848795500000001</v>
      </c>
      <c r="DA41" s="4">
        <v>38.499560587745492</v>
      </c>
      <c r="DB41" s="4">
        <v>0.75287612500000001</v>
      </c>
      <c r="DC41" s="4">
        <v>5727.1824999999999</v>
      </c>
      <c r="DE41" s="4">
        <v>2455.31841929746</v>
      </c>
      <c r="DF41" s="4">
        <v>19.206200249999998</v>
      </c>
      <c r="DH41" s="4">
        <v>2238.8183731918284</v>
      </c>
      <c r="DI41" s="4">
        <v>14.649213</v>
      </c>
      <c r="DO41" s="4">
        <v>1697.2740995440813</v>
      </c>
      <c r="DP41" s="4">
        <v>33.687014375000004</v>
      </c>
      <c r="DQ41" s="4">
        <v>2455.31841929746</v>
      </c>
      <c r="DR41" s="4">
        <v>39.543265374999997</v>
      </c>
      <c r="DS41" s="4">
        <v>2167.3247530363574</v>
      </c>
      <c r="DT41" s="4">
        <v>37.147968749999997</v>
      </c>
      <c r="DU41" s="4">
        <v>37.147968749999997</v>
      </c>
      <c r="DV41" s="4">
        <v>46.140960249999999</v>
      </c>
      <c r="DW41" s="4">
        <v>42.848795500000001</v>
      </c>
      <c r="DX41" s="4">
        <v>38.499560587745492</v>
      </c>
      <c r="DZ41" s="4">
        <v>1635.854607</v>
      </c>
      <c r="EA41" s="4">
        <v>37.375140000000002</v>
      </c>
      <c r="EB41" s="4">
        <v>37.375140000000002</v>
      </c>
      <c r="EC41" s="4">
        <v>46.598517999999999</v>
      </c>
      <c r="ED41" s="4">
        <v>43.192141999999997</v>
      </c>
      <c r="EE41" s="4">
        <v>38.315163750000004</v>
      </c>
      <c r="EF41" s="4">
        <v>18.655809000000001</v>
      </c>
      <c r="EG41" s="4">
        <v>14.700453</v>
      </c>
      <c r="EH41" s="4">
        <v>72.761024000000006</v>
      </c>
      <c r="EI41" s="4">
        <v>70.270463000000007</v>
      </c>
      <c r="EJ41" s="4">
        <v>34.938603999999998</v>
      </c>
      <c r="EK41" s="4">
        <v>39.514135000000003</v>
      </c>
      <c r="EL41" s="4">
        <v>37.359760000000001</v>
      </c>
      <c r="EM41" s="4">
        <v>46.585254999999997</v>
      </c>
      <c r="EN41" s="4">
        <v>43.165536000000003</v>
      </c>
      <c r="EO41" s="4">
        <v>38.724350616156215</v>
      </c>
      <c r="EP41" s="4">
        <v>0.76598699999999997</v>
      </c>
      <c r="EQ41" s="4">
        <v>0</v>
      </c>
      <c r="ER41" s="4">
        <v>1889.6290178000995</v>
      </c>
      <c r="ES41" s="4">
        <v>19.31647675</v>
      </c>
      <c r="ET41" s="4">
        <v>2016.7273225595377</v>
      </c>
      <c r="EU41" s="4">
        <v>15.148764249999999</v>
      </c>
      <c r="EV41" s="7">
        <v>4829.9478980000004</v>
      </c>
      <c r="EW41" s="7">
        <v>89.380284000000003</v>
      </c>
      <c r="EX41" s="7">
        <v>3509.7026049999999</v>
      </c>
      <c r="EY41" s="7">
        <v>83.228127000000001</v>
      </c>
      <c r="EZ41" s="7">
        <v>1490.9324293366378</v>
      </c>
      <c r="FA41" s="7">
        <v>34.572986125</v>
      </c>
      <c r="FB41" s="7">
        <v>1635.854607</v>
      </c>
      <c r="FC41" s="7">
        <v>39.514135000000003</v>
      </c>
      <c r="FD41" s="4">
        <v>1635.854607</v>
      </c>
      <c r="FE41" s="4">
        <v>37.359760000000001</v>
      </c>
      <c r="FF41" s="4">
        <v>37.359760000000001</v>
      </c>
      <c r="FG41" s="4">
        <v>46.585254999999997</v>
      </c>
      <c r="FH41" s="4">
        <v>43.165536000000003</v>
      </c>
      <c r="FI41" s="4">
        <v>38.724350616156215</v>
      </c>
      <c r="FK41" s="4">
        <v>2167.3247530363574</v>
      </c>
      <c r="FL41" s="4">
        <v>38.087918906250003</v>
      </c>
      <c r="FM41" s="4">
        <v>2167.3247530363574</v>
      </c>
      <c r="FN41" s="4">
        <v>38.499560587745492</v>
      </c>
      <c r="FP41" s="4">
        <v>1490.9324293366378</v>
      </c>
      <c r="FQ41" s="4">
        <v>38.051849164062503</v>
      </c>
      <c r="FR41" s="4">
        <v>1490.9324293366378</v>
      </c>
      <c r="FS41" s="4">
        <v>38.459105516562367</v>
      </c>
    </row>
    <row r="42" spans="1:175" ht="14" customHeight="1" thickBot="1" x14ac:dyDescent="0.2">
      <c r="CL42" s="4">
        <v>2455.31841929746</v>
      </c>
      <c r="CM42" s="4">
        <v>37.481423249999999</v>
      </c>
      <c r="CN42" s="4">
        <v>37.481423249999999</v>
      </c>
      <c r="CO42" s="4">
        <v>46.453221249999999</v>
      </c>
      <c r="CP42" s="4">
        <v>43.094924749999997</v>
      </c>
      <c r="CQ42" s="4">
        <v>38.39300446875</v>
      </c>
      <c r="CR42" s="4">
        <v>19.206200249999998</v>
      </c>
      <c r="CS42" s="4">
        <v>14.8814145</v>
      </c>
      <c r="CT42" s="4">
        <v>72.737719374999998</v>
      </c>
      <c r="CU42" s="4">
        <v>70.276827624999996</v>
      </c>
      <c r="CV42" s="4">
        <v>35.158166875000006</v>
      </c>
      <c r="CW42" s="4">
        <v>39.543265374999997</v>
      </c>
      <c r="CX42" s="4">
        <v>37.464895124999998</v>
      </c>
      <c r="CY42" s="4">
        <v>46.439379625000001</v>
      </c>
      <c r="CZ42" s="4">
        <v>43.065674375</v>
      </c>
      <c r="DA42" s="4">
        <v>38.809870160325403</v>
      </c>
      <c r="DB42" s="4">
        <v>0.77501737500000001</v>
      </c>
      <c r="DC42" s="4">
        <v>5975.7462500000001</v>
      </c>
      <c r="DE42" s="4">
        <v>2692.7546299999999</v>
      </c>
      <c r="DF42" s="4">
        <v>19.653561</v>
      </c>
      <c r="DH42" s="4">
        <v>2455.31841929746</v>
      </c>
      <c r="DI42" s="4">
        <v>14.8814145</v>
      </c>
      <c r="DO42" s="4">
        <v>1861.4052882127278</v>
      </c>
      <c r="DP42" s="4">
        <v>34.054802500000001</v>
      </c>
      <c r="DQ42" s="4">
        <v>2692.7546299999999</v>
      </c>
      <c r="DR42" s="4">
        <v>39.762349999999998</v>
      </c>
      <c r="DS42" s="4">
        <v>2455.31841929746</v>
      </c>
      <c r="DT42" s="4">
        <v>37.464895124999998</v>
      </c>
      <c r="DU42" s="4">
        <v>37.464895124999998</v>
      </c>
      <c r="DV42" s="4">
        <v>46.439379625000001</v>
      </c>
      <c r="DW42" s="4">
        <v>43.065674375</v>
      </c>
      <c r="DX42" s="4">
        <v>38.809870160325403</v>
      </c>
      <c r="DZ42" s="4">
        <v>2209.449627</v>
      </c>
      <c r="EA42" s="4">
        <v>38.056848000000002</v>
      </c>
      <c r="EB42" s="4">
        <v>38.056848000000002</v>
      </c>
      <c r="EC42" s="4">
        <v>47.193362999999998</v>
      </c>
      <c r="ED42" s="4">
        <v>44.096452999999997</v>
      </c>
      <c r="EE42" s="4">
        <v>39.0053555</v>
      </c>
      <c r="EF42" s="4">
        <v>20.012004000000001</v>
      </c>
      <c r="EG42" s="4">
        <v>15.371305</v>
      </c>
      <c r="EH42" s="4">
        <v>78.476224000000002</v>
      </c>
      <c r="EI42" s="4">
        <v>76.011612</v>
      </c>
      <c r="EJ42" s="4">
        <v>36.062669999999997</v>
      </c>
      <c r="EK42" s="4">
        <v>40.125912</v>
      </c>
      <c r="EL42" s="4">
        <v>38.045422000000002</v>
      </c>
      <c r="EM42" s="4">
        <v>47.182810000000003</v>
      </c>
      <c r="EN42" s="4">
        <v>44.072189000000002</v>
      </c>
      <c r="EO42" s="4">
        <v>39.420512903799306</v>
      </c>
      <c r="EP42" s="4">
        <v>0.64455099999999999</v>
      </c>
      <c r="EQ42" s="4">
        <v>0</v>
      </c>
      <c r="ER42" s="4">
        <v>2078.1887761497142</v>
      </c>
      <c r="ES42" s="4">
        <v>19.747647375</v>
      </c>
      <c r="ET42" s="4">
        <v>2209.449627</v>
      </c>
      <c r="EU42" s="4">
        <v>15.371305</v>
      </c>
      <c r="EV42" s="7">
        <v>5430.3243116115509</v>
      </c>
      <c r="EW42" s="7">
        <v>90.102828250000002</v>
      </c>
      <c r="EX42" s="7">
        <v>4829.9478980000004</v>
      </c>
      <c r="EY42" s="7">
        <v>87.118037000000001</v>
      </c>
      <c r="EZ42" s="7">
        <v>1635.854607</v>
      </c>
      <c r="FA42" s="7">
        <v>34.938603999999998</v>
      </c>
      <c r="FB42" s="7">
        <v>1799.6390302649436</v>
      </c>
      <c r="FC42" s="7">
        <v>39.688959500000003</v>
      </c>
      <c r="FD42" s="4">
        <v>2209.449627</v>
      </c>
      <c r="FE42" s="4">
        <v>38.045422000000002</v>
      </c>
      <c r="FF42" s="4">
        <v>38.045422000000002</v>
      </c>
      <c r="FG42" s="4">
        <v>47.182810000000003</v>
      </c>
      <c r="FH42" s="4">
        <v>44.072189000000002</v>
      </c>
      <c r="FI42" s="4">
        <v>39.420512903799306</v>
      </c>
      <c r="FK42" s="4">
        <v>2455.31841929746</v>
      </c>
      <c r="FL42" s="4">
        <v>38.39300446875</v>
      </c>
      <c r="FM42" s="4">
        <v>2455.31841929746</v>
      </c>
      <c r="FN42" s="4">
        <v>38.809870160325403</v>
      </c>
      <c r="FP42" s="4">
        <v>1635.854607</v>
      </c>
      <c r="FQ42" s="4">
        <v>38.315163750000004</v>
      </c>
      <c r="FR42" s="4">
        <v>1635.854607</v>
      </c>
      <c r="FS42" s="4">
        <v>38.724350616156215</v>
      </c>
    </row>
    <row r="43" spans="1:175" ht="16" x14ac:dyDescent="0.2">
      <c r="A43" s="271" t="s">
        <v>120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60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8"/>
      <c r="AJ43" s="148"/>
      <c r="AK43" s="148"/>
      <c r="AL43" s="149"/>
      <c r="CL43" s="4">
        <v>2692.7546299999999</v>
      </c>
      <c r="CM43" s="4">
        <v>37.731073000000002</v>
      </c>
      <c r="CN43" s="4">
        <v>37.731073000000002</v>
      </c>
      <c r="CO43" s="4">
        <v>46.679319999999997</v>
      </c>
      <c r="CP43" s="4">
        <v>43.363109999999999</v>
      </c>
      <c r="CQ43" s="4">
        <v>38.642340750000002</v>
      </c>
      <c r="CR43" s="4">
        <v>19.653561</v>
      </c>
      <c r="CS43" s="4">
        <v>15.113616</v>
      </c>
      <c r="CT43" s="4">
        <v>74.908621999999994</v>
      </c>
      <c r="CU43" s="4">
        <v>72.397544999999994</v>
      </c>
      <c r="CV43" s="4">
        <v>35.525955000000003</v>
      </c>
      <c r="CW43" s="4">
        <v>39.762349999999998</v>
      </c>
      <c r="CX43" s="4">
        <v>37.716461000000002</v>
      </c>
      <c r="CY43" s="4">
        <v>46.666248000000003</v>
      </c>
      <c r="CZ43" s="4">
        <v>43.334721000000002</v>
      </c>
      <c r="DA43" s="4">
        <v>39.061844256584962</v>
      </c>
      <c r="DB43" s="4">
        <v>0.75570599999999999</v>
      </c>
      <c r="DC43" s="4">
        <v>6214.85</v>
      </c>
      <c r="DE43" s="4">
        <v>2943.1719469607906</v>
      </c>
      <c r="DF43" s="4">
        <v>20.046772499999999</v>
      </c>
      <c r="DH43" s="4">
        <v>2692.7546299999999</v>
      </c>
      <c r="DI43" s="4">
        <v>15.113616</v>
      </c>
      <c r="DO43" s="4">
        <v>1976.5871050000001</v>
      </c>
      <c r="DP43" s="4">
        <v>34.298060999999997</v>
      </c>
      <c r="DQ43" s="4">
        <v>3132.9691934395992</v>
      </c>
      <c r="DR43" s="4">
        <v>40.053079625000002</v>
      </c>
      <c r="DS43" s="4">
        <v>2692.7546299999999</v>
      </c>
      <c r="DT43" s="4">
        <v>37.716461000000002</v>
      </c>
      <c r="DU43" s="4">
        <v>37.716461000000002</v>
      </c>
      <c r="DV43" s="4">
        <v>46.666248000000003</v>
      </c>
      <c r="DW43" s="4">
        <v>43.334721000000002</v>
      </c>
      <c r="DX43" s="4">
        <v>39.061844256584962</v>
      </c>
      <c r="DZ43" s="4">
        <v>2436.3596442029416</v>
      </c>
      <c r="EA43" s="4">
        <v>38.21356025</v>
      </c>
      <c r="EB43" s="4">
        <v>38.21356025</v>
      </c>
      <c r="EC43" s="4">
        <v>47.357668374999996</v>
      </c>
      <c r="ED43" s="4">
        <v>44.333998999999999</v>
      </c>
      <c r="EE43" s="4">
        <v>39.167594429687497</v>
      </c>
      <c r="EF43" s="4">
        <v>20.427048500000001</v>
      </c>
      <c r="EG43" s="4">
        <v>15.545867375</v>
      </c>
      <c r="EH43" s="4">
        <v>79.839231499999997</v>
      </c>
      <c r="EI43" s="4">
        <v>77.399915125000007</v>
      </c>
      <c r="EJ43" s="4">
        <v>36.374393499999996</v>
      </c>
      <c r="EK43" s="4">
        <v>40.280577999999998</v>
      </c>
      <c r="EL43" s="4">
        <v>38.202944000000002</v>
      </c>
      <c r="EM43" s="4">
        <v>47.347784125000004</v>
      </c>
      <c r="EN43" s="4">
        <v>44.310754375000002</v>
      </c>
      <c r="EO43" s="4">
        <v>39.582559375751373</v>
      </c>
      <c r="EP43" s="4">
        <v>0.62837262500000002</v>
      </c>
      <c r="EQ43" s="4">
        <v>0</v>
      </c>
      <c r="ER43" s="4">
        <v>2285.5642819999998</v>
      </c>
      <c r="ES43" s="4">
        <v>20.178818</v>
      </c>
      <c r="ET43" s="4">
        <v>2436.3596442029416</v>
      </c>
      <c r="EU43" s="4">
        <v>15.545867375</v>
      </c>
      <c r="EV43" s="7">
        <v>8116.0058399999998</v>
      </c>
      <c r="EW43" s="7">
        <v>93.023250000000004</v>
      </c>
      <c r="EX43" s="7">
        <v>5430.3243116115509</v>
      </c>
      <c r="EY43" s="7">
        <v>87.878619375</v>
      </c>
      <c r="EZ43" s="7">
        <v>1799.6390302649436</v>
      </c>
      <c r="FA43" s="7">
        <v>35.272965499999998</v>
      </c>
      <c r="FB43" s="7">
        <v>2209.449627</v>
      </c>
      <c r="FC43" s="7">
        <v>40.125912</v>
      </c>
      <c r="FD43" s="4">
        <v>2436.3596442029416</v>
      </c>
      <c r="FE43" s="4">
        <v>38.202944000000002</v>
      </c>
      <c r="FF43" s="4">
        <v>38.202944000000002</v>
      </c>
      <c r="FG43" s="4">
        <v>47.347784125000004</v>
      </c>
      <c r="FH43" s="4">
        <v>44.310754375000002</v>
      </c>
      <c r="FI43" s="4">
        <v>39.582559375751373</v>
      </c>
      <c r="FK43" s="4">
        <v>2692.7546299999999</v>
      </c>
      <c r="FL43" s="4">
        <v>38.642340750000002</v>
      </c>
      <c r="FM43" s="4">
        <v>2692.7546299999999</v>
      </c>
      <c r="FN43" s="4">
        <v>39.061844256584962</v>
      </c>
      <c r="FP43" s="4">
        <v>2209.449627</v>
      </c>
      <c r="FQ43" s="4">
        <v>39.0053555</v>
      </c>
      <c r="FR43" s="4">
        <v>2209.449627</v>
      </c>
      <c r="FS43" s="4">
        <v>39.420512903799306</v>
      </c>
    </row>
    <row r="44" spans="1:175" ht="16" x14ac:dyDescent="0.2">
      <c r="A44" s="272" t="s">
        <v>8</v>
      </c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40"/>
      <c r="M44" s="136"/>
      <c r="N44" s="136"/>
      <c r="O44" s="136"/>
      <c r="P44" s="136"/>
      <c r="Q44" s="279" t="s">
        <v>25</v>
      </c>
      <c r="R44" s="240"/>
      <c r="S44" s="279" t="s">
        <v>26</v>
      </c>
      <c r="T44" s="240"/>
      <c r="U44" s="279" t="s">
        <v>27</v>
      </c>
      <c r="V44" s="240"/>
      <c r="W44" s="279" t="s">
        <v>28</v>
      </c>
      <c r="X44" s="240"/>
      <c r="Y44" s="276" t="s">
        <v>78</v>
      </c>
      <c r="Z44" s="240"/>
      <c r="AA44" s="276" t="s">
        <v>99</v>
      </c>
      <c r="AB44" s="240"/>
      <c r="AC44" s="276" t="s">
        <v>100</v>
      </c>
      <c r="AD44" s="239"/>
      <c r="AE44" s="239"/>
      <c r="AF44" s="239"/>
      <c r="AG44" s="239"/>
      <c r="AH44" s="240"/>
      <c r="AI44" s="281" t="s">
        <v>8</v>
      </c>
      <c r="AJ44" s="240"/>
      <c r="AK44" s="280" t="s">
        <v>9</v>
      </c>
      <c r="AL44" s="247"/>
      <c r="CL44" s="4">
        <v>3435.2959534469874</v>
      </c>
      <c r="CM44" s="4">
        <v>38.2306685</v>
      </c>
      <c r="CN44" s="4">
        <v>38.2306685</v>
      </c>
      <c r="CO44" s="4">
        <v>47.185891250000005</v>
      </c>
      <c r="CP44" s="4">
        <v>44.21711475</v>
      </c>
      <c r="CQ44" s="4">
        <v>39.164522812500003</v>
      </c>
      <c r="CR44" s="4">
        <v>20.68382575</v>
      </c>
      <c r="CS44" s="4">
        <v>15.60552075</v>
      </c>
      <c r="CT44" s="4">
        <v>79.500025749999992</v>
      </c>
      <c r="CU44" s="4">
        <v>77.233171749999997</v>
      </c>
      <c r="CV44" s="4">
        <v>36.462902249999999</v>
      </c>
      <c r="CW44" s="4">
        <v>40.248057750000001</v>
      </c>
      <c r="CX44" s="4">
        <v>38.218042499999996</v>
      </c>
      <c r="CY44" s="4">
        <v>47.174471500000003</v>
      </c>
      <c r="CZ44" s="4">
        <v>44.190552999999994</v>
      </c>
      <c r="DA44" s="4">
        <v>39.584638769289626</v>
      </c>
      <c r="DB44" s="4">
        <v>0.68987175000000001</v>
      </c>
      <c r="DC44" s="4">
        <v>7423.5450000000001</v>
      </c>
      <c r="DE44" s="4">
        <v>3216.8772501105932</v>
      </c>
      <c r="DF44" s="4">
        <v>20.439983999999999</v>
      </c>
      <c r="DH44" s="4">
        <v>2943.1719469607906</v>
      </c>
      <c r="DI44" s="4">
        <v>15.283041000000001</v>
      </c>
      <c r="DO44" s="4">
        <v>2041.4084253786868</v>
      </c>
      <c r="DP44" s="4">
        <v>34.422590624999998</v>
      </c>
      <c r="DQ44" s="4">
        <v>3435.2959534469874</v>
      </c>
      <c r="DR44" s="4">
        <v>40.248057750000001</v>
      </c>
      <c r="DS44" s="4">
        <v>3435.2959534469874</v>
      </c>
      <c r="DT44" s="4">
        <v>38.218042499999996</v>
      </c>
      <c r="DU44" s="4">
        <v>38.218042499999996</v>
      </c>
      <c r="DV44" s="4">
        <v>47.174471500000003</v>
      </c>
      <c r="DW44" s="4">
        <v>44.190552999999994</v>
      </c>
      <c r="DX44" s="4">
        <v>39.584638769289626</v>
      </c>
      <c r="DZ44" s="4">
        <v>3409.8184890000002</v>
      </c>
      <c r="EA44" s="4">
        <v>38.829414999999997</v>
      </c>
      <c r="EB44" s="4">
        <v>38.829414999999997</v>
      </c>
      <c r="EC44" s="4">
        <v>47.909713000000004</v>
      </c>
      <c r="ED44" s="4">
        <v>45.206392999999998</v>
      </c>
      <c r="EE44" s="4">
        <v>39.795494750000003</v>
      </c>
      <c r="EF44" s="4">
        <v>21.840005999999999</v>
      </c>
      <c r="EG44" s="4">
        <v>16.191808999999999</v>
      </c>
      <c r="EH44" s="4">
        <v>85.137501999999998</v>
      </c>
      <c r="EI44" s="4">
        <v>82.729840999999993</v>
      </c>
      <c r="EJ44" s="4">
        <v>37.506694000000003</v>
      </c>
      <c r="EK44" s="4">
        <v>40.856515999999999</v>
      </c>
      <c r="EL44" s="4">
        <v>38.822313999999999</v>
      </c>
      <c r="EM44" s="4">
        <v>47.901980999999999</v>
      </c>
      <c r="EN44" s="4">
        <v>45.186453999999998</v>
      </c>
      <c r="EO44" s="4">
        <v>40.214353393540648</v>
      </c>
      <c r="EP44" s="4">
        <v>0.59754600000000002</v>
      </c>
      <c r="EQ44" s="4">
        <v>0</v>
      </c>
      <c r="ER44" s="4">
        <v>2396.1141825023997</v>
      </c>
      <c r="ES44" s="4">
        <v>20.380305499999999</v>
      </c>
      <c r="ET44" s="4">
        <v>2899.9393421597815</v>
      </c>
      <c r="EU44" s="4">
        <v>15.873470249999999</v>
      </c>
      <c r="EV44" s="7">
        <v>12331.304388</v>
      </c>
      <c r="EW44" s="7">
        <v>95.160638000000006</v>
      </c>
      <c r="EX44" s="7">
        <v>6105.3292399883067</v>
      </c>
      <c r="EY44" s="7">
        <v>88.639201749999998</v>
      </c>
      <c r="EZ44" s="7">
        <v>2016.7273225595377</v>
      </c>
      <c r="FA44" s="7">
        <v>35.702564499999994</v>
      </c>
      <c r="FB44" s="7">
        <v>2436.3596442029416</v>
      </c>
      <c r="FC44" s="7">
        <v>40.280577999999998</v>
      </c>
      <c r="FD44" s="4">
        <v>3409.8184890000002</v>
      </c>
      <c r="FE44" s="4">
        <v>38.822313999999999</v>
      </c>
      <c r="FF44" s="4">
        <v>38.822313999999999</v>
      </c>
      <c r="FG44" s="4">
        <v>47.901980999999999</v>
      </c>
      <c r="FH44" s="4">
        <v>45.186453999999998</v>
      </c>
      <c r="FI44" s="4">
        <v>40.214353393540648</v>
      </c>
      <c r="FK44" s="4">
        <v>3435.2959534469874</v>
      </c>
      <c r="FL44" s="4">
        <v>39.164522812500003</v>
      </c>
      <c r="FM44" s="4">
        <v>3435.2959534469874</v>
      </c>
      <c r="FN44" s="4">
        <v>39.584638769289626</v>
      </c>
      <c r="FP44" s="4">
        <v>2436.3596442029416</v>
      </c>
      <c r="FQ44" s="4">
        <v>39.167594429687497</v>
      </c>
      <c r="FR44" s="4">
        <v>2436.3596442029416</v>
      </c>
      <c r="FS44" s="4">
        <v>39.582559375751373</v>
      </c>
    </row>
    <row r="45" spans="1:175" ht="16" x14ac:dyDescent="0.2">
      <c r="A45" s="95"/>
      <c r="B45" s="93"/>
      <c r="C45" s="279" t="s">
        <v>8</v>
      </c>
      <c r="D45" s="239"/>
      <c r="E45" s="239"/>
      <c r="F45" s="240"/>
      <c r="G45" s="136"/>
      <c r="H45" s="136"/>
      <c r="I45" s="136"/>
      <c r="J45" s="136"/>
      <c r="K45" s="136"/>
      <c r="L45" s="136"/>
      <c r="M45" s="279" t="s">
        <v>9</v>
      </c>
      <c r="N45" s="239"/>
      <c r="O45" s="239"/>
      <c r="P45" s="240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50"/>
      <c r="AJ45" s="150"/>
      <c r="AK45" s="150"/>
      <c r="AL45" s="151"/>
      <c r="CL45" s="4">
        <v>3766.7967857714534</v>
      </c>
      <c r="CM45" s="4">
        <v>38.442961249999996</v>
      </c>
      <c r="CN45" s="4">
        <v>38.442961249999996</v>
      </c>
      <c r="CO45" s="4">
        <v>47.391659125000004</v>
      </c>
      <c r="CP45" s="4">
        <v>44.484380874999999</v>
      </c>
      <c r="CQ45" s="4">
        <v>39.379843593750003</v>
      </c>
      <c r="CR45" s="4">
        <v>21.131153375</v>
      </c>
      <c r="CS45" s="4">
        <v>15.819512875000001</v>
      </c>
      <c r="CT45" s="4">
        <v>81.416341875000001</v>
      </c>
      <c r="CU45" s="4">
        <v>79.125598374999996</v>
      </c>
      <c r="CV45" s="4">
        <v>36.823709125000001</v>
      </c>
      <c r="CW45" s="4">
        <v>40.443035875</v>
      </c>
      <c r="CX45" s="4">
        <v>38.43205725</v>
      </c>
      <c r="CY45" s="4">
        <v>47.381173750000002</v>
      </c>
      <c r="CZ45" s="4">
        <v>44.458904499999996</v>
      </c>
      <c r="DA45" s="4">
        <v>39.801654405598455</v>
      </c>
      <c r="DB45" s="4">
        <v>0.67727087499999994</v>
      </c>
      <c r="DC45" s="4">
        <v>7762.8175000000001</v>
      </c>
      <c r="DE45" s="4">
        <v>3516.0362455088907</v>
      </c>
      <c r="DF45" s="4">
        <v>20.833195499999999</v>
      </c>
      <c r="DH45" s="4">
        <v>3435.2959534469874</v>
      </c>
      <c r="DI45" s="4">
        <v>15.60552075</v>
      </c>
      <c r="DO45" s="4">
        <v>2167.3247530363574</v>
      </c>
      <c r="DP45" s="4">
        <v>34.658867874999999</v>
      </c>
      <c r="DQ45" s="4">
        <v>3766.7967857714534</v>
      </c>
      <c r="DR45" s="4">
        <v>40.443035875</v>
      </c>
      <c r="DS45" s="4">
        <v>3766.7967857714534</v>
      </c>
      <c r="DT45" s="4">
        <v>38.43205725</v>
      </c>
      <c r="DU45" s="4">
        <v>38.43205725</v>
      </c>
      <c r="DV45" s="4">
        <v>47.381173750000002</v>
      </c>
      <c r="DW45" s="4">
        <v>44.458904499999996</v>
      </c>
      <c r="DX45" s="4">
        <v>39.801654405598455</v>
      </c>
      <c r="DZ45" s="4">
        <v>3509.7026049999999</v>
      </c>
      <c r="EA45" s="4">
        <v>38.870941999999999</v>
      </c>
      <c r="EB45" s="4">
        <v>38.870941999999999</v>
      </c>
      <c r="EC45" s="4">
        <v>48.046877000000002</v>
      </c>
      <c r="ED45" s="4">
        <v>45.214969000000004</v>
      </c>
      <c r="EE45" s="4">
        <v>39.840939624999997</v>
      </c>
      <c r="EF45" s="4">
        <v>22.104801999999999</v>
      </c>
      <c r="EG45" s="4">
        <v>16.264475999999998</v>
      </c>
      <c r="EH45" s="4">
        <v>85.656225000000006</v>
      </c>
      <c r="EI45" s="4">
        <v>83.228127000000001</v>
      </c>
      <c r="EJ45" s="4">
        <v>37.613495999999998</v>
      </c>
      <c r="EK45" s="4">
        <v>40.912731000000001</v>
      </c>
      <c r="EL45" s="4">
        <v>38.864572000000003</v>
      </c>
      <c r="EM45" s="4">
        <v>48.040089999999999</v>
      </c>
      <c r="EN45" s="4">
        <v>45.195895</v>
      </c>
      <c r="EO45" s="4">
        <v>40.257555056207408</v>
      </c>
      <c r="EP45" s="4">
        <v>0.59730000000000005</v>
      </c>
      <c r="EQ45" s="4">
        <v>0</v>
      </c>
      <c r="ER45" s="4">
        <v>2636.0170307010053</v>
      </c>
      <c r="ES45" s="4">
        <v>20.811429624999999</v>
      </c>
      <c r="ET45" s="4">
        <v>3190.2859845976436</v>
      </c>
      <c r="EU45" s="4">
        <v>16.068973124999999</v>
      </c>
      <c r="EV45" s="7">
        <v>26480.098363000001</v>
      </c>
      <c r="EW45" s="7">
        <v>97.316136999999998</v>
      </c>
      <c r="EX45" s="7">
        <v>8116.0058399999998</v>
      </c>
      <c r="EY45" s="7">
        <v>90.868007000000006</v>
      </c>
      <c r="EZ45" s="7">
        <v>2209.449627</v>
      </c>
      <c r="FA45" s="7">
        <v>36.062669999999997</v>
      </c>
      <c r="FB45" s="7">
        <v>2686.5732729831029</v>
      </c>
      <c r="FC45" s="7">
        <v>40.435243999999997</v>
      </c>
      <c r="FD45" s="4">
        <v>3509.7026049999999</v>
      </c>
      <c r="FE45" s="4">
        <v>38.864572000000003</v>
      </c>
      <c r="FF45" s="4">
        <v>38.864572000000003</v>
      </c>
      <c r="FG45" s="4">
        <v>48.040089999999999</v>
      </c>
      <c r="FH45" s="4">
        <v>45.195895</v>
      </c>
      <c r="FI45" s="4">
        <v>40.257555056207408</v>
      </c>
      <c r="FK45" s="4">
        <v>3766.7967857714534</v>
      </c>
      <c r="FL45" s="4">
        <v>39.379843593750003</v>
      </c>
      <c r="FM45" s="4">
        <v>3766.7967857714534</v>
      </c>
      <c r="FN45" s="4">
        <v>39.801654405598455</v>
      </c>
      <c r="FP45" s="4">
        <v>2686.5732729831029</v>
      </c>
      <c r="FQ45" s="4">
        <v>39.329833359375002</v>
      </c>
      <c r="FR45" s="4">
        <v>3409.8184890000002</v>
      </c>
      <c r="FS45" s="4">
        <v>40.214353393540648</v>
      </c>
    </row>
    <row r="46" spans="1:175" ht="17" customHeight="1" thickBot="1" x14ac:dyDescent="0.25">
      <c r="A46" s="250" t="s">
        <v>33</v>
      </c>
      <c r="B46" s="251"/>
      <c r="C46" s="137" t="s">
        <v>10</v>
      </c>
      <c r="D46" s="137" t="s">
        <v>34</v>
      </c>
      <c r="E46" s="137" t="s">
        <v>35</v>
      </c>
      <c r="F46" s="137" t="s">
        <v>36</v>
      </c>
      <c r="G46" s="137" t="s">
        <v>109</v>
      </c>
      <c r="H46" s="137" t="s">
        <v>26</v>
      </c>
      <c r="I46" s="137" t="s">
        <v>27</v>
      </c>
      <c r="J46" s="137" t="s">
        <v>110</v>
      </c>
      <c r="K46" s="137" t="s">
        <v>78</v>
      </c>
      <c r="L46" s="137" t="s">
        <v>102</v>
      </c>
      <c r="M46" s="137" t="s">
        <v>10</v>
      </c>
      <c r="N46" s="137" t="s">
        <v>34</v>
      </c>
      <c r="O46" s="137" t="s">
        <v>35</v>
      </c>
      <c r="P46" s="137" t="s">
        <v>36</v>
      </c>
      <c r="Q46" s="137" t="s">
        <v>33</v>
      </c>
      <c r="R46" s="137" t="s">
        <v>10</v>
      </c>
      <c r="S46" s="137" t="s">
        <v>33</v>
      </c>
      <c r="T46" s="137" t="s">
        <v>10</v>
      </c>
      <c r="U46" s="137" t="s">
        <v>33</v>
      </c>
      <c r="V46" s="137" t="s">
        <v>10</v>
      </c>
      <c r="W46" s="137" t="s">
        <v>33</v>
      </c>
      <c r="X46" s="137" t="s">
        <v>10</v>
      </c>
      <c r="Y46" s="137" t="s">
        <v>33</v>
      </c>
      <c r="Z46" s="137" t="s">
        <v>10</v>
      </c>
      <c r="AA46" s="137" t="s">
        <v>33</v>
      </c>
      <c r="AB46" s="137" t="s">
        <v>10</v>
      </c>
      <c r="AC46" s="137" t="s">
        <v>33</v>
      </c>
      <c r="AD46" s="137" t="s">
        <v>10</v>
      </c>
      <c r="AE46" s="137" t="s">
        <v>10</v>
      </c>
      <c r="AF46" s="137" t="s">
        <v>34</v>
      </c>
      <c r="AG46" s="137" t="s">
        <v>35</v>
      </c>
      <c r="AH46" s="137" t="s">
        <v>36</v>
      </c>
      <c r="AI46" s="282" t="s">
        <v>36</v>
      </c>
      <c r="AJ46" s="251"/>
      <c r="AK46" s="283" t="s">
        <v>36</v>
      </c>
      <c r="AL46" s="275"/>
      <c r="CL46" s="4">
        <v>4130.2869440000004</v>
      </c>
      <c r="CM46" s="4">
        <v>38.655253999999999</v>
      </c>
      <c r="CN46" s="4">
        <v>38.655253999999999</v>
      </c>
      <c r="CO46" s="4">
        <v>47.597427000000003</v>
      </c>
      <c r="CP46" s="4">
        <v>44.751646999999998</v>
      </c>
      <c r="CQ46" s="4">
        <v>39.595164375000003</v>
      </c>
      <c r="CR46" s="4">
        <v>21.578481</v>
      </c>
      <c r="CS46" s="4">
        <v>16.033505000000002</v>
      </c>
      <c r="CT46" s="4">
        <v>83.332657999999995</v>
      </c>
      <c r="CU46" s="4">
        <v>81.018024999999994</v>
      </c>
      <c r="CV46" s="4">
        <v>37.184516000000002</v>
      </c>
      <c r="CW46" s="4">
        <v>40.638013999999998</v>
      </c>
      <c r="CX46" s="4">
        <v>38.646071999999997</v>
      </c>
      <c r="CY46" s="4">
        <v>47.587876000000001</v>
      </c>
      <c r="CZ46" s="4">
        <v>44.727255999999997</v>
      </c>
      <c r="DA46" s="4">
        <v>40.018670041907278</v>
      </c>
      <c r="DB46" s="4">
        <v>0.66466999999999998</v>
      </c>
      <c r="DC46" s="4">
        <v>8102.09</v>
      </c>
      <c r="DE46" s="4">
        <v>3660.3813508950507</v>
      </c>
      <c r="DF46" s="4">
        <v>21.016358625000002</v>
      </c>
      <c r="DH46" s="4">
        <v>3766.7967857714534</v>
      </c>
      <c r="DI46" s="4">
        <v>15.819512875000001</v>
      </c>
      <c r="DO46" s="4">
        <v>2238.8183731918284</v>
      </c>
      <c r="DP46" s="4">
        <v>34.790378750000002</v>
      </c>
      <c r="DQ46" s="4">
        <v>4130.2869440000004</v>
      </c>
      <c r="DR46" s="4">
        <v>40.638013999999998</v>
      </c>
      <c r="DS46" s="4">
        <v>4130.2869440000004</v>
      </c>
      <c r="DT46" s="4">
        <v>38.646071999999997</v>
      </c>
      <c r="DU46" s="4">
        <v>38.646071999999997</v>
      </c>
      <c r="DV46" s="4">
        <v>47.587876000000001</v>
      </c>
      <c r="DW46" s="4">
        <v>44.727255999999997</v>
      </c>
      <c r="DX46" s="4">
        <v>40.018670041907278</v>
      </c>
      <c r="DZ46" s="4">
        <v>4829.9478980000004</v>
      </c>
      <c r="EA46" s="4">
        <v>39.310546000000002</v>
      </c>
      <c r="EB46" s="4">
        <v>39.310546000000002</v>
      </c>
      <c r="EC46" s="4">
        <v>48.507806000000002</v>
      </c>
      <c r="ED46" s="4">
        <v>45.996820999999997</v>
      </c>
      <c r="EE46" s="4">
        <v>40.303266937499998</v>
      </c>
      <c r="EF46" s="4">
        <v>23.332360000000001</v>
      </c>
      <c r="EG46" s="4">
        <v>16.767804000000002</v>
      </c>
      <c r="EH46" s="4">
        <v>89.380284000000003</v>
      </c>
      <c r="EI46" s="4">
        <v>87.118037000000001</v>
      </c>
      <c r="EJ46" s="4">
        <v>38.556457999999999</v>
      </c>
      <c r="EK46" s="4">
        <v>41.363239999999998</v>
      </c>
      <c r="EL46" s="4">
        <v>39.305598000000003</v>
      </c>
      <c r="EM46" s="4">
        <v>48.502603000000001</v>
      </c>
      <c r="EN46" s="4">
        <v>45.980711999999997</v>
      </c>
      <c r="EO46" s="4">
        <v>40.716884679415855</v>
      </c>
      <c r="EP46" s="4">
        <v>0.51512400000000003</v>
      </c>
      <c r="EQ46" s="4">
        <v>0</v>
      </c>
      <c r="ER46" s="4">
        <v>2899.9393421597815</v>
      </c>
      <c r="ES46" s="4">
        <v>21.242553749999999</v>
      </c>
      <c r="ET46" s="4">
        <v>3509.7026049999999</v>
      </c>
      <c r="EU46" s="4">
        <v>16.264475999999998</v>
      </c>
      <c r="EV46" s="7"/>
      <c r="EW46" s="7"/>
      <c r="EX46" s="7">
        <v>12331.304388</v>
      </c>
      <c r="EY46" s="7">
        <v>93.202696000000003</v>
      </c>
      <c r="EZ46" s="7">
        <v>2436.3596442029416</v>
      </c>
      <c r="FA46" s="7">
        <v>36.374393499999996</v>
      </c>
      <c r="FB46" s="7">
        <v>3190.2859845976436</v>
      </c>
      <c r="FC46" s="7">
        <v>40.737906500000001</v>
      </c>
      <c r="FD46" s="4">
        <v>4829.9478980000004</v>
      </c>
      <c r="FE46" s="4">
        <v>39.305598000000003</v>
      </c>
      <c r="FF46" s="4">
        <v>39.305598000000003</v>
      </c>
      <c r="FG46" s="4">
        <v>48.502603000000001</v>
      </c>
      <c r="FH46" s="4">
        <v>45.980711999999997</v>
      </c>
      <c r="FI46" s="4">
        <v>40.716884679415855</v>
      </c>
      <c r="FK46" s="4">
        <v>4130.2869440000004</v>
      </c>
      <c r="FL46" s="4">
        <v>39.595164375000003</v>
      </c>
      <c r="FM46" s="4">
        <v>4130.2869440000004</v>
      </c>
      <c r="FN46" s="4">
        <v>40.018670041907278</v>
      </c>
      <c r="FP46" s="4">
        <v>3409.8184890000002</v>
      </c>
      <c r="FQ46" s="4">
        <v>39.795494750000003</v>
      </c>
      <c r="FR46" s="4">
        <v>3509.7026049999999</v>
      </c>
      <c r="FS46" s="4">
        <v>40.257555056207408</v>
      </c>
    </row>
    <row r="47" spans="1:175" x14ac:dyDescent="0.15">
      <c r="A47" s="245" t="s">
        <v>13</v>
      </c>
      <c r="B47" s="172">
        <f>bdRateROI($CL5:$CL63,CM5:CM63,$DZ5:$DZ63,EA5:EA63,CJ11,CJ6,1, 0, TRUE)</f>
        <v>-0.26248766549933034</v>
      </c>
      <c r="C47" s="172">
        <f t="shared" ref="C47:H47" si="4">bdRateExtend($CL5:$CL63,CN5:CN63,$DZ5:$DZ63,EB5:EB63, "None", FALSE, 0, TRUE)</f>
        <v>-0.33479711857658345</v>
      </c>
      <c r="D47" s="172">
        <f t="shared" si="4"/>
        <v>-0.40564519027652368</v>
      </c>
      <c r="E47" s="172">
        <f t="shared" si="4"/>
        <v>-0.33938638139125143</v>
      </c>
      <c r="F47" s="172">
        <f t="shared" si="4"/>
        <v>-0.33958041193243005</v>
      </c>
      <c r="G47" s="172">
        <f t="shared" si="4"/>
        <v>-0.29363255065943483</v>
      </c>
      <c r="H47" s="172">
        <f t="shared" si="4"/>
        <v>-0.31891707688297288</v>
      </c>
      <c r="I47" s="172">
        <f>bdRateExtend($CL5:$CL63,CT5:CT63,$DZ5:$DZ63,EH5:EH63,"None", FALSE,2,TRUE)</f>
        <v>-0.42205119092056886</v>
      </c>
      <c r="J47" s="172">
        <f>bdRateExtend($CL5:$CL63,CU5:CU63,$DZ5:$DZ63,EI5:EI63,"None", FALSE,2,TRUE)</f>
        <v>-0.41292672201221192</v>
      </c>
      <c r="K47" s="172">
        <f t="shared" ref="K47:P47" si="5">bdRateExtend($CL5:$CL63,CV5:CV63,$DZ5:$DZ63,EJ5:EJ63, "None", FALSE, 0, TRUE)</f>
        <v>-0.32272878480298994</v>
      </c>
      <c r="L47" s="172">
        <f t="shared" si="5"/>
        <v>-0.35390860604825602</v>
      </c>
      <c r="M47" s="172">
        <f t="shared" si="5"/>
        <v>-0.33711303675462745</v>
      </c>
      <c r="N47" s="172">
        <f t="shared" si="5"/>
        <v>-0.40578257385653738</v>
      </c>
      <c r="O47" s="172">
        <f t="shared" si="5"/>
        <v>-0.34062642981635449</v>
      </c>
      <c r="P47" s="172">
        <f t="shared" si="5"/>
        <v>-0.33888870177448627</v>
      </c>
      <c r="Q47" s="172">
        <f>bdRateROI($DE5:$DE63,DF5:DF63,$ER5:$ER63,ES5:ES63,CJ11,CJ6,1, 0, TRUE)</f>
        <v>-0.23895037557933252</v>
      </c>
      <c r="R47" s="172">
        <f>bdRateExtend($DE5:$DE63,DF5:DF63,$ER5:$ER63,ES5:ES63, "None", FALSE, 0, TRUE)</f>
        <v>-0.29052931677460725</v>
      </c>
      <c r="S47" s="172">
        <f>bdRateROI($DH5:$DH63,DI5:DI63,$ET5:$ET63,EU5:EU63,CJ11,CJ6,1, 0, TRUE)</f>
        <v>-0.24896327202047319</v>
      </c>
      <c r="T47" s="172">
        <f>bdRateExtend($DH5:$DH63,DI5:DI63,$ET5:$ET63,EU5:EU63, "None", FALSE, 0, TRUE)</f>
        <v>-0.31841524060538573</v>
      </c>
      <c r="U47" s="172">
        <f>bdRateROI($DK5:$DK63,DL5:DL63,$EV5:$EV63,EW5:EW63,$CJ11,$CJ6,1,2,TRUE)</f>
        <v>-0.29000333290118319</v>
      </c>
      <c r="V47" s="172">
        <f>bdRateExtend($DK5:$DK63,DL5:DL63,$EV5:$EV63,EW5:EW63,"None", FALSE,2,TRUE)</f>
        <v>-0.40813107300831852</v>
      </c>
      <c r="W47" s="172">
        <f>bdRateROI(DM5:DM63,DN5:DN63,EX5:EX63,EY5:EY63,$CJ11,$CJ6,1,2,TRUE)</f>
        <v>-0.28149114822524646</v>
      </c>
      <c r="X47" s="172">
        <f>bdRateExtend(DM5:DM63,DN5:DN63,EX5:EX63,EY5:EY63,"None", FALSE,2,TRUE)</f>
        <v>-0.39522143310717561</v>
      </c>
      <c r="Y47" s="172">
        <f>bdRateROI(DO5:DO63,DP5:DP63,EZ5:EZ63,FA5:FA63,$CJ11,$CJ6,1, 0, TRUE)</f>
        <v>-0.2528871197979623</v>
      </c>
      <c r="Z47" s="172">
        <f>bdRateExtend(DO5:DO63,DP5:DP63,EZ5:EZ63,FA5:FA63, "None", FALSE, 0, TRUE)</f>
        <v>-0.32229290059135474</v>
      </c>
      <c r="AA47" s="172">
        <f>bdRateROI(DQ5:DQ63,DR5:DR63,FB5:FB63,FC5:FC63,$CJ11,$CJ6,1, 0, TRUE)</f>
        <v>-0.29517295610846117</v>
      </c>
      <c r="AB47" s="172">
        <f>bdRateExtend(DQ5:DQ63,DR5:DR63,FB5:FB63,FC5:FC63, "None", FALSE, 0, TRUE)</f>
        <v>-0.35348949401035634</v>
      </c>
      <c r="AC47" s="172">
        <f>bdRateROI(DS5:DS63,DT5:DT63,FD5:FD63,FE5:FE63,$CJ11,$CJ6,1, 0, TRUE)</f>
        <v>-0.26586476744308618</v>
      </c>
      <c r="AD47" s="172">
        <f>bdRateExtend(DS5:DS63,DT5:DT63,FD5:FD63,FE5:FE63, "None", FALSE, 0, TRUE)</f>
        <v>-0.33711303675462745</v>
      </c>
      <c r="AE47" s="172">
        <f>bdRateExtend($DS5:$DS63,DU5:DU63,$FD5:$FD63,FF5:FF63, "None", FALSE, 0, TRUE)</f>
        <v>-0.33711303675462745</v>
      </c>
      <c r="AF47" s="172">
        <f>bdRateExtend($DS5:$DS63,DV5:DV63,$FD5:$FD63,FG5:FG63, "None", FALSE, 0, TRUE)</f>
        <v>-0.40578257385653738</v>
      </c>
      <c r="AG47" s="172">
        <f>bdRateExtend($DS5:$DS63,DW5:DW63,$FD5:$FD63,FH5:FH63, "None", FALSE, 0, TRUE)</f>
        <v>-0.34062642981635449</v>
      </c>
      <c r="AH47" s="172">
        <f>bdRateExtend($DS5:$DS63,DX5:DX63,$FD5:$FD63,FI5:FI63, "None", FALSE, 0, TRUE)</f>
        <v>-0.33888870177448627</v>
      </c>
      <c r="AI47" s="172">
        <f>bdRateROI($FK5:$FK63,FL5:FL63,$FP5:$FP63,FQ5:FQ63,$CJ11,$CJ6,1, 0, TRUE)</f>
        <v>-0.27348367931270945</v>
      </c>
      <c r="AJ47" s="172">
        <f>bdRateExtend($FK5:$FK63,FL5:FL63,$FP5:$FP63,FQ5:FQ63, "None", FALSE, 0, TRUE)</f>
        <v>-0.33921432649637262</v>
      </c>
      <c r="AK47" s="172">
        <f>bdRateROI($FM5:$FM63,FN5:FN63,$FR5:$FR63,FS5:FS63,$CJ11,$CJ6,1, 0, TRUE)</f>
        <v>-0.27310774043990693</v>
      </c>
      <c r="AL47" s="188">
        <f>bdRateExtend($FM5:$FM63,FN5:FN63,$FR5:$FR63,FS5:FS63, "None", FALSE, 0, TRUE)</f>
        <v>-0.33871987259141689</v>
      </c>
      <c r="CL47" s="4">
        <v>5665.431184</v>
      </c>
      <c r="CM47" s="4">
        <v>39.132049000000002</v>
      </c>
      <c r="CN47" s="4">
        <v>39.132049000000002</v>
      </c>
      <c r="CO47" s="4">
        <v>48.095841</v>
      </c>
      <c r="CP47" s="4">
        <v>45.532893000000001</v>
      </c>
      <c r="CQ47" s="4">
        <v>40.092338749999996</v>
      </c>
      <c r="CR47" s="4">
        <v>22.837219000000001</v>
      </c>
      <c r="CS47" s="4">
        <v>16.561119000000001</v>
      </c>
      <c r="CT47" s="4">
        <v>87.407587000000007</v>
      </c>
      <c r="CU47" s="4">
        <v>85.276895999999994</v>
      </c>
      <c r="CV47" s="4">
        <v>38.162385</v>
      </c>
      <c r="CW47" s="4">
        <v>41.112290999999999</v>
      </c>
      <c r="CX47" s="4">
        <v>39.124993000000003</v>
      </c>
      <c r="CY47" s="4">
        <v>48.088028000000001</v>
      </c>
      <c r="CZ47" s="4">
        <v>45.510669999999998</v>
      </c>
      <c r="DA47" s="4">
        <v>40.514817114256573</v>
      </c>
      <c r="DB47" s="4">
        <v>0.55295799999999995</v>
      </c>
      <c r="DC47" s="4">
        <v>14555.4</v>
      </c>
      <c r="DE47" s="4">
        <v>3992.4026739999999</v>
      </c>
      <c r="DF47" s="4">
        <v>21.416540000000001</v>
      </c>
      <c r="DH47" s="4">
        <v>4130.2869440000004</v>
      </c>
      <c r="DI47" s="4">
        <v>16.033505000000002</v>
      </c>
      <c r="DO47" s="4">
        <v>2455.31841929746</v>
      </c>
      <c r="DP47" s="4">
        <v>35.158166875000006</v>
      </c>
      <c r="DQ47" s="4">
        <v>5665.431184</v>
      </c>
      <c r="DR47" s="4">
        <v>41.112290999999999</v>
      </c>
      <c r="DS47" s="4">
        <v>5665.431184</v>
      </c>
      <c r="DT47" s="4">
        <v>39.124993000000003</v>
      </c>
      <c r="DU47" s="4">
        <v>39.124993000000003</v>
      </c>
      <c r="DV47" s="4">
        <v>48.088028000000001</v>
      </c>
      <c r="DW47" s="4">
        <v>45.510669999999998</v>
      </c>
      <c r="DX47" s="4">
        <v>40.514817114256573</v>
      </c>
      <c r="DZ47" s="4">
        <v>5430.3243116115509</v>
      </c>
      <c r="EA47" s="4">
        <v>39.399555875000004</v>
      </c>
      <c r="EB47" s="4">
        <v>39.399555875000004</v>
      </c>
      <c r="EC47" s="4">
        <v>48.610174000000001</v>
      </c>
      <c r="ED47" s="4">
        <v>46.156906624999998</v>
      </c>
      <c r="EE47" s="4">
        <v>40.397553929687497</v>
      </c>
      <c r="EF47" s="4">
        <v>23.654465375000001</v>
      </c>
      <c r="EG47" s="4">
        <v>16.885290875000003</v>
      </c>
      <c r="EH47" s="4">
        <v>90.102828250000002</v>
      </c>
      <c r="EI47" s="4">
        <v>87.878619375</v>
      </c>
      <c r="EJ47" s="4">
        <v>38.782701125000003</v>
      </c>
      <c r="EK47" s="4">
        <v>41.459766875</v>
      </c>
      <c r="EL47" s="4">
        <v>39.393789875000003</v>
      </c>
      <c r="EM47" s="4">
        <v>48.605016124999999</v>
      </c>
      <c r="EN47" s="4">
        <v>46.140885624999996</v>
      </c>
      <c r="EO47" s="4">
        <v>40.808822573404115</v>
      </c>
      <c r="EP47" s="4">
        <v>0.50595087500000002</v>
      </c>
      <c r="EQ47" s="4">
        <v>0</v>
      </c>
      <c r="ER47" s="4">
        <v>3190.2859845976436</v>
      </c>
      <c r="ES47" s="4">
        <v>21.673677874999999</v>
      </c>
      <c r="ET47" s="4">
        <v>4829.9478980000004</v>
      </c>
      <c r="EU47" s="4">
        <v>16.767804000000002</v>
      </c>
      <c r="EV47" s="7"/>
      <c r="EW47" s="7"/>
      <c r="EX47" s="7">
        <v>23058.607295338854</v>
      </c>
      <c r="EY47" s="7">
        <v>95.032851375000007</v>
      </c>
      <c r="EZ47" s="7">
        <v>2686.5732729831029</v>
      </c>
      <c r="FA47" s="7">
        <v>36.686116999999996</v>
      </c>
      <c r="FB47" s="7">
        <v>3509.7026049999999</v>
      </c>
      <c r="FC47" s="7">
        <v>40.912731000000001</v>
      </c>
      <c r="FD47" s="4">
        <v>5430.3243116115509</v>
      </c>
      <c r="FE47" s="4">
        <v>39.393789875000003</v>
      </c>
      <c r="FF47" s="4">
        <v>39.393789875000003</v>
      </c>
      <c r="FG47" s="4">
        <v>48.605016124999999</v>
      </c>
      <c r="FH47" s="4">
        <v>46.140885624999996</v>
      </c>
      <c r="FI47" s="4">
        <v>40.808822573404115</v>
      </c>
      <c r="FK47" s="4">
        <v>5665.431184</v>
      </c>
      <c r="FL47" s="4">
        <v>40.092338749999996</v>
      </c>
      <c r="FM47" s="4">
        <v>5665.431184</v>
      </c>
      <c r="FN47" s="4">
        <v>40.514817114256573</v>
      </c>
      <c r="FP47" s="4">
        <v>3509.7026049999999</v>
      </c>
      <c r="FQ47" s="4">
        <v>39.840939624999997</v>
      </c>
      <c r="FR47" s="4">
        <v>4829.9478980000004</v>
      </c>
      <c r="FS47" s="4">
        <v>40.716884679415855</v>
      </c>
    </row>
    <row r="48" spans="1:175" x14ac:dyDescent="0.15">
      <c r="A48" s="179"/>
      <c r="B48" s="165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5"/>
      <c r="R48" s="164"/>
      <c r="S48" s="165"/>
      <c r="T48" s="164"/>
      <c r="U48" s="165"/>
      <c r="V48" s="164"/>
      <c r="W48" s="165"/>
      <c r="X48" s="164"/>
      <c r="Y48" s="165"/>
      <c r="Z48" s="164"/>
      <c r="AA48" s="165"/>
      <c r="AB48" s="164"/>
      <c r="AC48" s="165"/>
      <c r="AD48" s="164"/>
      <c r="AE48" s="164"/>
      <c r="AF48" s="164"/>
      <c r="AG48" s="164"/>
      <c r="AH48" s="164"/>
      <c r="AI48" s="165"/>
      <c r="AJ48" s="164"/>
      <c r="AK48" s="165"/>
      <c r="AL48" s="170"/>
      <c r="CL48" s="4">
        <v>6326.9472296513759</v>
      </c>
      <c r="CM48" s="4">
        <v>39.232954375000006</v>
      </c>
      <c r="CN48" s="4">
        <v>39.232954375000006</v>
      </c>
      <c r="CO48" s="4">
        <v>48.217834875000001</v>
      </c>
      <c r="CP48" s="4">
        <v>45.710311500000003</v>
      </c>
      <c r="CQ48" s="4">
        <v>40.199344226562495</v>
      </c>
      <c r="CR48" s="4">
        <v>23.178196625000002</v>
      </c>
      <c r="CS48" s="4">
        <v>16.690158500000003</v>
      </c>
      <c r="CT48" s="4">
        <v>88.285425125000003</v>
      </c>
      <c r="CU48" s="4">
        <v>86.168982874999998</v>
      </c>
      <c r="CV48" s="4">
        <v>38.409762624999999</v>
      </c>
      <c r="CW48" s="4">
        <v>41.221513250000001</v>
      </c>
      <c r="CX48" s="4">
        <v>39.225257375000005</v>
      </c>
      <c r="CY48" s="4">
        <v>48.210134125000003</v>
      </c>
      <c r="CZ48" s="4">
        <v>45.688436499999995</v>
      </c>
      <c r="DA48" s="4">
        <v>40.619533761836955</v>
      </c>
      <c r="DB48" s="4">
        <v>0.54904937499999995</v>
      </c>
      <c r="DC48" s="4">
        <v>14836.89875</v>
      </c>
      <c r="DE48" s="4">
        <v>4130.2869440000004</v>
      </c>
      <c r="DF48" s="4">
        <v>21.578481</v>
      </c>
      <c r="DH48" s="4">
        <v>5665.431184</v>
      </c>
      <c r="DI48" s="4">
        <v>16.561119000000001</v>
      </c>
      <c r="DO48" s="4">
        <v>2692.7546299999999</v>
      </c>
      <c r="DP48" s="4">
        <v>35.525955000000003</v>
      </c>
      <c r="DQ48" s="4">
        <v>6326.9472296513759</v>
      </c>
      <c r="DR48" s="4">
        <v>41.221513250000001</v>
      </c>
      <c r="DS48" s="4">
        <v>6326.9472296513759</v>
      </c>
      <c r="DT48" s="4">
        <v>39.225257375000005</v>
      </c>
      <c r="DU48" s="4">
        <v>39.225257375000005</v>
      </c>
      <c r="DV48" s="4">
        <v>48.210134125000003</v>
      </c>
      <c r="DW48" s="4">
        <v>45.688436499999995</v>
      </c>
      <c r="DX48" s="4">
        <v>40.619533761836955</v>
      </c>
      <c r="DZ48" s="4">
        <v>6105.3292399883067</v>
      </c>
      <c r="EA48" s="4">
        <v>39.488565749999999</v>
      </c>
      <c r="EB48" s="4">
        <v>39.488565749999999</v>
      </c>
      <c r="EC48" s="4">
        <v>48.712541999999999</v>
      </c>
      <c r="ED48" s="4">
        <v>46.316992249999998</v>
      </c>
      <c r="EE48" s="4">
        <v>40.491840921874996</v>
      </c>
      <c r="EF48" s="4">
        <v>23.97657075</v>
      </c>
      <c r="EG48" s="4">
        <v>17.00277775</v>
      </c>
      <c r="EH48" s="4">
        <v>90.8253725</v>
      </c>
      <c r="EI48" s="4">
        <v>88.639201749999998</v>
      </c>
      <c r="EJ48" s="4">
        <v>39.008944249999999</v>
      </c>
      <c r="EK48" s="4">
        <v>41.556293749999995</v>
      </c>
      <c r="EL48" s="4">
        <v>39.481981750000003</v>
      </c>
      <c r="EM48" s="4">
        <v>48.707429250000004</v>
      </c>
      <c r="EN48" s="4">
        <v>46.301059249999994</v>
      </c>
      <c r="EO48" s="4">
        <v>40.900760467392367</v>
      </c>
      <c r="EP48" s="4">
        <v>0.49677775000000002</v>
      </c>
      <c r="EQ48" s="4">
        <v>0</v>
      </c>
      <c r="ER48" s="4">
        <v>3509.7026049999999</v>
      </c>
      <c r="ES48" s="4">
        <v>22.104801999999999</v>
      </c>
      <c r="ET48" s="4">
        <v>5430.3243116115509</v>
      </c>
      <c r="EU48" s="4">
        <v>16.885290875000003</v>
      </c>
      <c r="EV48" s="7"/>
      <c r="EW48" s="7"/>
      <c r="EX48" s="7">
        <v>26480.098363000001</v>
      </c>
      <c r="EY48" s="7">
        <v>95.604725999999999</v>
      </c>
      <c r="EZ48" s="7">
        <v>2899.9393421597815</v>
      </c>
      <c r="FA48" s="7">
        <v>36.944772999999998</v>
      </c>
      <c r="FB48" s="7">
        <v>4829.9478980000004</v>
      </c>
      <c r="FC48" s="7">
        <v>41.363239999999998</v>
      </c>
      <c r="FD48" s="4">
        <v>6105.3292399883067</v>
      </c>
      <c r="FE48" s="4">
        <v>39.481981750000003</v>
      </c>
      <c r="FF48" s="4">
        <v>39.481981750000003</v>
      </c>
      <c r="FG48" s="4">
        <v>48.707429250000004</v>
      </c>
      <c r="FH48" s="4">
        <v>46.301059249999994</v>
      </c>
      <c r="FI48" s="4">
        <v>40.900760467392367</v>
      </c>
      <c r="FK48" s="4">
        <v>6326.9472296513759</v>
      </c>
      <c r="FL48" s="4">
        <v>40.199344226562495</v>
      </c>
      <c r="FM48" s="4">
        <v>6326.9472296513759</v>
      </c>
      <c r="FN48" s="4">
        <v>40.619533761836955</v>
      </c>
      <c r="FP48" s="4">
        <v>4829.9478980000004</v>
      </c>
      <c r="FQ48" s="4">
        <v>40.303266937499998</v>
      </c>
      <c r="FR48" s="4">
        <v>5430.3243116115509</v>
      </c>
      <c r="FS48" s="4">
        <v>40.808822573404115</v>
      </c>
    </row>
    <row r="49" spans="1:175" x14ac:dyDescent="0.15">
      <c r="A49" s="242" t="s">
        <v>14</v>
      </c>
      <c r="B49" s="166">
        <f>bdRateROI($CL5:$CL63,CM5:CM63,$DZ5:$DZ63,EA5:EA63,CJ10,CJ11,1, 0, TRUE)</f>
        <v>-0.32639699372788766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6">
        <f>bdRateROI($DE5:$DE63,DF5:DF63,$ER5:$ER63,ES5:ES63,CJ10,CJ11,1, 0, TRUE)</f>
        <v>-0.29534399161824365</v>
      </c>
      <c r="R49" s="164"/>
      <c r="S49" s="166">
        <f>bdRateROI($DH5:$DH63,DI5:DI63,$ET5:$ET63,EU5:EU63,CJ10,CJ11,1, 0, TRUE)</f>
        <v>-0.31970272682608214</v>
      </c>
      <c r="T49" s="164"/>
      <c r="U49" s="166">
        <f>bdRateROI($DK5:$DK63,DL5:DL63,$EV5:$EV63,EW5:EW63,$CJ$10,$CJ$11,1,2,TRUE)</f>
        <v>-0.44349558166379566</v>
      </c>
      <c r="V49" s="164"/>
      <c r="W49" s="166">
        <f>bdRateROI(DM5:DM63,DN5:DN63,EX5:EX63,EY5:EY63,$CJ$10,$CJ$11,1,2,TRUE)</f>
        <v>-0.42974143326288172</v>
      </c>
      <c r="X49" s="164"/>
      <c r="Y49" s="166">
        <f>bdRateROI(DO5:DO63,DP5:DP63,EZ5:EZ63,FA5:FA63,$CJ$10,$CJ$11,1, 0, TRUE)</f>
        <v>-0.32967636209468387</v>
      </c>
      <c r="Z49" s="164"/>
      <c r="AA49" s="166">
        <f>bdRateROI(DQ5:DQ63,DR5:DR63,FB5:FB63,FC5:FC63,$CJ$10,$CJ$11,1, 0, TRUE)</f>
        <v>-0.3340141864083539</v>
      </c>
      <c r="AB49" s="164"/>
      <c r="AC49" s="166">
        <f>bdRateROI(DS5:DS63,DT5:DT63,FD5:FD63,FE5:FE63,$CJ$10,$CJ$11,1, 0, TRUE)</f>
        <v>-0.32799956588592882</v>
      </c>
      <c r="AD49" s="164"/>
      <c r="AE49" s="164"/>
      <c r="AF49" s="164"/>
      <c r="AG49" s="164"/>
      <c r="AH49" s="164"/>
      <c r="AI49" s="166">
        <f>bdRateROI($FK5:$FK63,FL5:FL63,$FP5:$FP63,FQ5:FQ63,$CJ$10,$CJ$11,1, 0, TRUE)</f>
        <v>-0.32845094702621103</v>
      </c>
      <c r="AJ49" s="164"/>
      <c r="AK49" s="166">
        <f>bdRateROI($FM5:$FM63,FN5:FN63,$FR5:$FR63,FS5:FS63,$CJ$10,$CJ$11,1, 0, TRUE)</f>
        <v>-0.32856121080000689</v>
      </c>
      <c r="AL49" s="170"/>
      <c r="CL49" s="4">
        <v>8247.4938331060821</v>
      </c>
      <c r="CM49" s="4">
        <v>39.506402375</v>
      </c>
      <c r="CN49" s="4">
        <v>39.506402375</v>
      </c>
      <c r="CO49" s="4">
        <v>48.539457249999998</v>
      </c>
      <c r="CP49" s="4">
        <v>46.080789500000002</v>
      </c>
      <c r="CQ49" s="4">
        <v>40.4818675</v>
      </c>
      <c r="CR49" s="4">
        <v>24.148320125000001</v>
      </c>
      <c r="CS49" s="4">
        <v>17.047386750000001</v>
      </c>
      <c r="CT49" s="4">
        <v>90.917093250000008</v>
      </c>
      <c r="CU49" s="4">
        <v>88.692907250000005</v>
      </c>
      <c r="CV49" s="4">
        <v>39.086557749999997</v>
      </c>
      <c r="CW49" s="4">
        <v>41.502803624999999</v>
      </c>
      <c r="CX49" s="4">
        <v>39.499426249999999</v>
      </c>
      <c r="CY49" s="4">
        <v>48.532465625</v>
      </c>
      <c r="CZ49" s="4">
        <v>46.060703500000002</v>
      </c>
      <c r="DA49" s="4">
        <v>40.900177628766897</v>
      </c>
      <c r="DB49" s="4">
        <v>0.59990862499999997</v>
      </c>
      <c r="DC49" s="4">
        <v>8838.411250000001</v>
      </c>
      <c r="DE49" s="4">
        <v>4591.0276198215024</v>
      </c>
      <c r="DF49" s="4">
        <v>22.012830000000001</v>
      </c>
      <c r="DH49" s="4">
        <v>6326.9472296513759</v>
      </c>
      <c r="DI49" s="4">
        <v>16.690158500000003</v>
      </c>
      <c r="DO49" s="4">
        <v>2857.2490114549437</v>
      </c>
      <c r="DP49" s="4">
        <v>35.741288499999996</v>
      </c>
      <c r="DQ49" s="4">
        <v>7065.7042591646741</v>
      </c>
      <c r="DR49" s="4">
        <v>41.330735500000003</v>
      </c>
      <c r="DS49" s="4">
        <v>8247.4938331060821</v>
      </c>
      <c r="DT49" s="4">
        <v>39.499426249999999</v>
      </c>
      <c r="DU49" s="4">
        <v>39.499426249999999</v>
      </c>
      <c r="DV49" s="4">
        <v>48.532465625</v>
      </c>
      <c r="DW49" s="4">
        <v>46.060703500000002</v>
      </c>
      <c r="DX49" s="4">
        <v>40.900177628766897</v>
      </c>
      <c r="DZ49" s="4">
        <v>8116.0058399999998</v>
      </c>
      <c r="EA49" s="4">
        <v>39.736725</v>
      </c>
      <c r="EB49" s="4">
        <v>39.736725</v>
      </c>
      <c r="EC49" s="4">
        <v>48.997771</v>
      </c>
      <c r="ED49" s="4">
        <v>46.639994999999999</v>
      </c>
      <c r="EE49" s="4">
        <v>40.746994749999999</v>
      </c>
      <c r="EF49" s="4">
        <v>24.906707999999998</v>
      </c>
      <c r="EG49" s="4">
        <v>17.328676000000002</v>
      </c>
      <c r="EH49" s="4">
        <v>93.023250000000004</v>
      </c>
      <c r="EI49" s="4">
        <v>90.868007000000006</v>
      </c>
      <c r="EJ49" s="4">
        <v>39.632241999999998</v>
      </c>
      <c r="EK49" s="4">
        <v>41.805602</v>
      </c>
      <c r="EL49" s="4">
        <v>39.730981</v>
      </c>
      <c r="EM49" s="4">
        <v>48.993267000000003</v>
      </c>
      <c r="EN49" s="4">
        <v>46.625734999999999</v>
      </c>
      <c r="EO49" s="4">
        <v>41.154706400448894</v>
      </c>
      <c r="EP49" s="4">
        <v>0.51121499999999997</v>
      </c>
      <c r="EQ49" s="4">
        <v>0</v>
      </c>
      <c r="ER49" s="4">
        <v>4380.1113711012677</v>
      </c>
      <c r="ES49" s="4">
        <v>22.917315500000001</v>
      </c>
      <c r="ET49" s="4">
        <v>6105.3292399883067</v>
      </c>
      <c r="EU49" s="4">
        <v>17.00277775</v>
      </c>
      <c r="EV49" s="7"/>
      <c r="EW49" s="7"/>
      <c r="EX49" s="7"/>
      <c r="EY49" s="7"/>
      <c r="EZ49" s="7">
        <v>3190.2859845976436</v>
      </c>
      <c r="FA49" s="7">
        <v>37.279134499999998</v>
      </c>
      <c r="FB49" s="7">
        <v>5430.3243116115509</v>
      </c>
      <c r="FC49" s="7">
        <v>41.459766875</v>
      </c>
      <c r="FD49" s="4">
        <v>8116.0058399999998</v>
      </c>
      <c r="FE49" s="4">
        <v>39.730981</v>
      </c>
      <c r="FF49" s="4">
        <v>39.730981</v>
      </c>
      <c r="FG49" s="4">
        <v>48.993267000000003</v>
      </c>
      <c r="FH49" s="4">
        <v>46.625734999999999</v>
      </c>
      <c r="FI49" s="4">
        <v>41.154706400448894</v>
      </c>
      <c r="FK49" s="4">
        <v>9103.9102440000006</v>
      </c>
      <c r="FL49" s="4">
        <v>40.608539374999999</v>
      </c>
      <c r="FM49" s="4">
        <v>9103.9102440000006</v>
      </c>
      <c r="FN49" s="4">
        <v>41.026107284032555</v>
      </c>
      <c r="FP49" s="4">
        <v>5430.3243116115509</v>
      </c>
      <c r="FQ49" s="4">
        <v>40.397553929687497</v>
      </c>
      <c r="FR49" s="4">
        <v>6105.3292399883067</v>
      </c>
      <c r="FS49" s="4">
        <v>40.900760467392367</v>
      </c>
    </row>
    <row r="50" spans="1:175" x14ac:dyDescent="0.15">
      <c r="A50" s="179"/>
      <c r="B50" s="165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5"/>
      <c r="R50" s="164"/>
      <c r="S50" s="165"/>
      <c r="T50" s="164"/>
      <c r="U50" s="165"/>
      <c r="V50" s="164"/>
      <c r="W50" s="165"/>
      <c r="X50" s="164"/>
      <c r="Y50" s="165"/>
      <c r="Z50" s="164"/>
      <c r="AA50" s="165"/>
      <c r="AB50" s="164"/>
      <c r="AC50" s="165"/>
      <c r="AD50" s="164"/>
      <c r="AE50" s="164"/>
      <c r="AF50" s="164"/>
      <c r="AG50" s="164"/>
      <c r="AH50" s="164"/>
      <c r="AI50" s="165"/>
      <c r="AJ50" s="164"/>
      <c r="AK50" s="165"/>
      <c r="AL50" s="170"/>
      <c r="CL50" s="4">
        <v>9103.9102440000006</v>
      </c>
      <c r="CM50" s="4">
        <v>39.627994999999999</v>
      </c>
      <c r="CN50" s="4">
        <v>39.627994999999999</v>
      </c>
      <c r="CO50" s="4">
        <v>48.674033000000001</v>
      </c>
      <c r="CP50" s="4">
        <v>46.270667000000003</v>
      </c>
      <c r="CQ50" s="4">
        <v>40.608539374999999</v>
      </c>
      <c r="CR50" s="4">
        <v>24.515440000000002</v>
      </c>
      <c r="CS50" s="4">
        <v>17.192226999999999</v>
      </c>
      <c r="CT50" s="4">
        <v>92.000584000000003</v>
      </c>
      <c r="CU50" s="4">
        <v>89.789319000000006</v>
      </c>
      <c r="CV50" s="4">
        <v>39.358277999999999</v>
      </c>
      <c r="CW50" s="4">
        <v>41.626345000000001</v>
      </c>
      <c r="CX50" s="4">
        <v>39.621333999999997</v>
      </c>
      <c r="CY50" s="4">
        <v>48.667406999999997</v>
      </c>
      <c r="CZ50" s="4">
        <v>46.251196</v>
      </c>
      <c r="DA50" s="4">
        <v>41.026107284032555</v>
      </c>
      <c r="DB50" s="4">
        <v>0.59065699999999999</v>
      </c>
      <c r="DC50" s="4">
        <v>8943.6</v>
      </c>
      <c r="DE50" s="4">
        <v>5017.9780763688941</v>
      </c>
      <c r="DF50" s="4">
        <v>22.406041500000001</v>
      </c>
      <c r="DH50" s="4">
        <v>8247.4938331060821</v>
      </c>
      <c r="DI50" s="4">
        <v>17.047386750000001</v>
      </c>
      <c r="DO50" s="4">
        <v>3132.9691934395992</v>
      </c>
      <c r="DP50" s="4">
        <v>36.102095374999998</v>
      </c>
      <c r="DQ50" s="4">
        <v>8247.4938331060821</v>
      </c>
      <c r="DR50" s="4">
        <v>41.502803624999999</v>
      </c>
      <c r="DS50" s="4">
        <v>9103.9102440000006</v>
      </c>
      <c r="DT50" s="4">
        <v>39.621333999999997</v>
      </c>
      <c r="DU50" s="4">
        <v>39.621333999999997</v>
      </c>
      <c r="DV50" s="4">
        <v>48.667406999999997</v>
      </c>
      <c r="DW50" s="4">
        <v>46.251196</v>
      </c>
      <c r="DX50" s="4">
        <v>41.026107284032555</v>
      </c>
      <c r="DZ50" s="4">
        <v>10967.955925038174</v>
      </c>
      <c r="EA50" s="4">
        <v>39.933615124999996</v>
      </c>
      <c r="EB50" s="4">
        <v>39.933615124999996</v>
      </c>
      <c r="EC50" s="4">
        <v>49.224381999999999</v>
      </c>
      <c r="ED50" s="4">
        <v>47.117420375000002</v>
      </c>
      <c r="EE50" s="4">
        <v>40.963275882812496</v>
      </c>
      <c r="EF50" s="4">
        <v>25.587097625000002</v>
      </c>
      <c r="EG50" s="4">
        <v>17.590212125000001</v>
      </c>
      <c r="EH50" s="4">
        <v>94.438093750000007</v>
      </c>
      <c r="EI50" s="4">
        <v>92.442113625000005</v>
      </c>
      <c r="EJ50" s="4">
        <v>40.140159874999995</v>
      </c>
      <c r="EK50" s="4">
        <v>42.038928124999998</v>
      </c>
      <c r="EL50" s="4">
        <v>39.922941125000001</v>
      </c>
      <c r="EM50" s="4">
        <v>49.219494875000002</v>
      </c>
      <c r="EN50" s="4">
        <v>47.101927375000002</v>
      </c>
      <c r="EO50" s="4">
        <v>41.360449937333641</v>
      </c>
      <c r="EP50" s="4">
        <v>0.450912125</v>
      </c>
      <c r="EQ50" s="4">
        <v>0</v>
      </c>
      <c r="ER50" s="4">
        <v>4829.9478980000004</v>
      </c>
      <c r="ES50" s="4">
        <v>23.332360000000001</v>
      </c>
      <c r="ET50" s="4">
        <v>8116.0058399999998</v>
      </c>
      <c r="EU50" s="4">
        <v>17.328676000000002</v>
      </c>
      <c r="EV50" s="7"/>
      <c r="EW50" s="7"/>
      <c r="EX50" s="7"/>
      <c r="EY50" s="7"/>
      <c r="EZ50" s="7">
        <v>3509.7026049999999</v>
      </c>
      <c r="FA50" s="7">
        <v>37.613495999999998</v>
      </c>
      <c r="FB50" s="7">
        <v>6105.3292399883067</v>
      </c>
      <c r="FC50" s="7">
        <v>41.556293749999995</v>
      </c>
      <c r="FD50" s="4">
        <v>10967.955925038174</v>
      </c>
      <c r="FE50" s="4">
        <v>39.922941125000001</v>
      </c>
      <c r="FF50" s="4">
        <v>39.922941125000001</v>
      </c>
      <c r="FG50" s="4">
        <v>49.219494875000002</v>
      </c>
      <c r="FH50" s="4">
        <v>47.101927375000002</v>
      </c>
      <c r="FI50" s="4">
        <v>41.360449937333641</v>
      </c>
      <c r="FK50" s="4">
        <v>13706.384692</v>
      </c>
      <c r="FL50" s="4">
        <v>40.948382562499994</v>
      </c>
      <c r="FM50" s="4">
        <v>13706.384692</v>
      </c>
      <c r="FN50" s="4">
        <v>41.352550294899643</v>
      </c>
      <c r="FP50" s="4">
        <v>6105.3292399883067</v>
      </c>
      <c r="FQ50" s="4">
        <v>40.491840921874996</v>
      </c>
      <c r="FR50" s="4">
        <v>8116.0058399999998</v>
      </c>
      <c r="FS50" s="4">
        <v>41.154706400448894</v>
      </c>
    </row>
    <row r="51" spans="1:175" x14ac:dyDescent="0.15">
      <c r="A51" s="242" t="s">
        <v>15</v>
      </c>
      <c r="B51" s="166">
        <f>bdRateROI($CL5:$CL63,CM5:CM63,$DZ5:$DZ63,EA5:EA63,CJ5,CJ10,1, 0, TRUE)</f>
        <v>-0.40809094906909149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6">
        <f>bdRateROI($DE5:$DE63,DF5:DF63,$ER5:$ER63,ES5:ES63,CJ5,CJ10,1, 0, TRUE)</f>
        <v>-0.41048860495361694</v>
      </c>
      <c r="R51" s="164"/>
      <c r="S51" s="166">
        <f>bdRateROI($DH5:$DH63,DI5:DI63,$ET5:$ET63,EU5:EU63,CJ5,CJ10,1, 0, TRUE)</f>
        <v>-0.42651316906064518</v>
      </c>
      <c r="T51" s="164"/>
      <c r="U51" s="166">
        <f>bdRateROI($DK5:$DK63,DL5:DL63,$EV5:$EV63,EW5:EW63,$CJ$5,$CJ$10,1,2,TRUE)</f>
        <v>-0.46297745366469356</v>
      </c>
      <c r="V51" s="164"/>
      <c r="W51" s="166">
        <f>bdRateROI(DM5:DM63,DN5:DN63,EX5:EX63,EY5:EY63,$CJ$5,$CJ$10,1,2,TRUE)</f>
        <v>-0.45675200222935519</v>
      </c>
      <c r="X51" s="164"/>
      <c r="Y51" s="166">
        <f>bdRateROI(DO5:DO63,DP5:DP63,EZ5:EZ63,FA5:FA63,$CJ$5,$CJ$10,1, 0, TRUE)</f>
        <v>-0.41549793673406521</v>
      </c>
      <c r="Z51" s="164"/>
      <c r="AA51" s="166">
        <f>bdRateROI(DQ5:DQ63,DR5:DR63,FB5:FB63,FC5:FC63,$CJ$5,$CJ$10,1, 0, TRUE)</f>
        <v>-0.44777170320684867</v>
      </c>
      <c r="AB51" s="164"/>
      <c r="AC51" s="166">
        <f>bdRateROI(DS5:DS63,DT5:DT63,FD5:FD63,FE5:FE63,$CJ$5,$CJ$10,1, 0, TRUE)</f>
        <v>-0.41062614229175243</v>
      </c>
      <c r="AD51" s="164"/>
      <c r="AE51" s="164"/>
      <c r="AF51" s="164"/>
      <c r="AG51" s="164"/>
      <c r="AH51" s="164"/>
      <c r="AI51" s="166">
        <f>bdRateROI($FK5:$FK63,FL5:FL63,$FP5:$FP63,FQ5:FQ63,$CJ$5,$CJ$10,1, 0, TRUE)</f>
        <v>-0.41775046583333497</v>
      </c>
      <c r="AJ51" s="164"/>
      <c r="AK51" s="166">
        <f>bdRateROI($FM5:$FM63,FN5:FN63,$FR5:$FR63,FS5:FS63,$CJ$5,$CJ$10,1, 0, TRUE)</f>
        <v>-0.41344756714745257</v>
      </c>
      <c r="AL51" s="170"/>
      <c r="CL51" s="4">
        <v>13706.384692</v>
      </c>
      <c r="CM51" s="4">
        <v>39.939292000000002</v>
      </c>
      <c r="CN51" s="4">
        <v>39.939292000000002</v>
      </c>
      <c r="CO51" s="4">
        <v>49.071792000000002</v>
      </c>
      <c r="CP51" s="4">
        <v>46.952241000000001</v>
      </c>
      <c r="CQ51" s="4">
        <v>40.948382562499994</v>
      </c>
      <c r="CR51" s="4">
        <v>25.56504</v>
      </c>
      <c r="CS51" s="4">
        <v>17.593434999999999</v>
      </c>
      <c r="CT51" s="4">
        <v>94.430291999999994</v>
      </c>
      <c r="CU51" s="4">
        <v>92.413590999999997</v>
      </c>
      <c r="CV51" s="4">
        <v>40.141406000000003</v>
      </c>
      <c r="CW51" s="4">
        <v>41.986069000000001</v>
      </c>
      <c r="CX51" s="4">
        <v>39.927107999999997</v>
      </c>
      <c r="CY51" s="4">
        <v>49.064877000000003</v>
      </c>
      <c r="CZ51" s="4">
        <v>46.932802000000002</v>
      </c>
      <c r="DA51" s="4">
        <v>41.352550294899643</v>
      </c>
      <c r="DB51" s="4">
        <v>0.52168899999999996</v>
      </c>
      <c r="DC51" s="4">
        <v>16807.39</v>
      </c>
      <c r="DE51" s="4">
        <v>5484.6335200000003</v>
      </c>
      <c r="DF51" s="4">
        <v>22.799253</v>
      </c>
      <c r="DH51" s="4">
        <v>9103.9102440000006</v>
      </c>
      <c r="DI51" s="4">
        <v>17.192226999999999</v>
      </c>
      <c r="DO51" s="4">
        <v>3435.2959534469874</v>
      </c>
      <c r="DP51" s="4">
        <v>36.462902249999999</v>
      </c>
      <c r="DQ51" s="4">
        <v>9103.9102440000006</v>
      </c>
      <c r="DR51" s="4">
        <v>41.626345000000001</v>
      </c>
      <c r="DS51" s="4">
        <v>13706.384692</v>
      </c>
      <c r="DT51" s="4">
        <v>39.927107999999997</v>
      </c>
      <c r="DU51" s="4">
        <v>39.927107999999997</v>
      </c>
      <c r="DV51" s="4">
        <v>49.064877000000003</v>
      </c>
      <c r="DW51" s="4">
        <v>46.932802000000002</v>
      </c>
      <c r="DX51" s="4">
        <v>41.352550294899643</v>
      </c>
      <c r="DZ51" s="4">
        <v>12331.304388</v>
      </c>
      <c r="EA51" s="4">
        <v>40.022624999999998</v>
      </c>
      <c r="EB51" s="4">
        <v>40.022624999999998</v>
      </c>
      <c r="EC51" s="4">
        <v>49.326749999999997</v>
      </c>
      <c r="ED51" s="4">
        <v>47.277506000000002</v>
      </c>
      <c r="EE51" s="4">
        <v>41.057562874999995</v>
      </c>
      <c r="EF51" s="4">
        <v>25.909203000000002</v>
      </c>
      <c r="EG51" s="4">
        <v>17.707699000000002</v>
      </c>
      <c r="EH51" s="4">
        <v>95.160638000000006</v>
      </c>
      <c r="EI51" s="4">
        <v>93.202696000000003</v>
      </c>
      <c r="EJ51" s="4">
        <v>40.366402999999998</v>
      </c>
      <c r="EK51" s="4">
        <v>42.135455</v>
      </c>
      <c r="EL51" s="4">
        <v>40.011133000000001</v>
      </c>
      <c r="EM51" s="4">
        <v>49.321908000000001</v>
      </c>
      <c r="EN51" s="4">
        <v>47.262101000000001</v>
      </c>
      <c r="EO51" s="4">
        <v>41.4523878313219</v>
      </c>
      <c r="EP51" s="4">
        <v>0.44173899999999999</v>
      </c>
      <c r="EQ51" s="4">
        <v>0</v>
      </c>
      <c r="ER51" s="4">
        <v>5430.3243116115509</v>
      </c>
      <c r="ES51" s="4">
        <v>23.654465375000001</v>
      </c>
      <c r="ET51" s="4">
        <v>10967.955925038174</v>
      </c>
      <c r="EU51" s="4">
        <v>17.590212125000001</v>
      </c>
      <c r="EV51" s="7"/>
      <c r="EW51" s="7"/>
      <c r="EX51" s="7"/>
      <c r="EY51" s="7"/>
      <c r="EZ51" s="7">
        <v>4380.1113711012677</v>
      </c>
      <c r="FA51" s="7">
        <v>38.2447345</v>
      </c>
      <c r="FB51" s="7">
        <v>6864.2392221311338</v>
      </c>
      <c r="FC51" s="7">
        <v>41.652820624999997</v>
      </c>
      <c r="FD51" s="4">
        <v>12331.304388</v>
      </c>
      <c r="FE51" s="4">
        <v>40.011133000000001</v>
      </c>
      <c r="FF51" s="4">
        <v>40.011133000000001</v>
      </c>
      <c r="FG51" s="4">
        <v>49.321908000000001</v>
      </c>
      <c r="FH51" s="4">
        <v>47.262101000000001</v>
      </c>
      <c r="FI51" s="4">
        <v>41.4523878313219</v>
      </c>
      <c r="FK51" s="4">
        <v>24688.09558472209</v>
      </c>
      <c r="FL51" s="4">
        <v>41.274207671874997</v>
      </c>
      <c r="FM51" s="4">
        <v>24688.09558472209</v>
      </c>
      <c r="FN51" s="4">
        <v>41.628296804460348</v>
      </c>
      <c r="FP51" s="4">
        <v>8116.0058399999998</v>
      </c>
      <c r="FQ51" s="4">
        <v>40.746994749999999</v>
      </c>
      <c r="FR51" s="4">
        <v>10967.955925038174</v>
      </c>
      <c r="FS51" s="4">
        <v>41.360449937333641</v>
      </c>
    </row>
    <row r="52" spans="1:175" ht="14" customHeight="1" x14ac:dyDescent="0.15">
      <c r="A52" s="179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71"/>
      <c r="CL52" s="4">
        <v>24688.09558472209</v>
      </c>
      <c r="CM52" s="4">
        <v>40.247559000000003</v>
      </c>
      <c r="CN52" s="4">
        <v>40.247559000000003</v>
      </c>
      <c r="CO52" s="4">
        <v>49.402631874999997</v>
      </c>
      <c r="CP52" s="4">
        <v>47.518864874999998</v>
      </c>
      <c r="CQ52" s="4">
        <v>41.274207671874997</v>
      </c>
      <c r="CR52" s="4">
        <v>26.59914225</v>
      </c>
      <c r="CS52" s="4">
        <v>17.987878875</v>
      </c>
      <c r="CT52" s="4">
        <v>95.954387624999995</v>
      </c>
      <c r="CU52" s="4">
        <v>94.236936374999999</v>
      </c>
      <c r="CV52" s="4">
        <v>40.861811625000001</v>
      </c>
      <c r="CW52" s="4">
        <v>42.324346500000004</v>
      </c>
      <c r="CX52" s="4">
        <v>40.187775625</v>
      </c>
      <c r="CY52" s="4">
        <v>49.391899500000001</v>
      </c>
      <c r="CZ52" s="4">
        <v>47.494377874999998</v>
      </c>
      <c r="DA52" s="4">
        <v>41.628296804460348</v>
      </c>
      <c r="DB52" s="4">
        <v>0.42386425</v>
      </c>
      <c r="DC52" s="4">
        <v>44880.8675</v>
      </c>
      <c r="DE52" s="4">
        <v>7471.6416027885043</v>
      </c>
      <c r="DF52" s="4">
        <v>23.781200250000001</v>
      </c>
      <c r="DH52" s="4">
        <v>13706.384692</v>
      </c>
      <c r="DI52" s="4">
        <v>17.593434999999999</v>
      </c>
      <c r="DO52" s="4">
        <v>3766.7967857714534</v>
      </c>
      <c r="DP52" s="4">
        <v>36.823709125000001</v>
      </c>
      <c r="DQ52" s="4">
        <v>12273.309138732311</v>
      </c>
      <c r="DR52" s="4">
        <v>41.876846749999999</v>
      </c>
      <c r="DS52" s="4">
        <v>24688.09558472209</v>
      </c>
      <c r="DT52" s="4">
        <v>40.187775625</v>
      </c>
      <c r="DU52" s="4">
        <v>40.187775625</v>
      </c>
      <c r="DV52" s="4">
        <v>49.391899500000001</v>
      </c>
      <c r="DW52" s="4">
        <v>47.494377874999998</v>
      </c>
      <c r="DX52" s="4">
        <v>41.628296804460348</v>
      </c>
      <c r="DZ52" s="4">
        <v>20079.206773022601</v>
      </c>
      <c r="EA52" s="4">
        <v>40.254760499999996</v>
      </c>
      <c r="EB52" s="4">
        <v>40.254760499999996</v>
      </c>
      <c r="EC52" s="4">
        <v>49.532090250000003</v>
      </c>
      <c r="ED52" s="4">
        <v>47.668082999999996</v>
      </c>
      <c r="EE52" s="4">
        <v>41.297926265625001</v>
      </c>
      <c r="EF52" s="4">
        <v>26.727795999999998</v>
      </c>
      <c r="EG52" s="4">
        <v>18.012496000000002</v>
      </c>
      <c r="EH52" s="4">
        <v>96.263859749999995</v>
      </c>
      <c r="EI52" s="4">
        <v>94.46097675</v>
      </c>
      <c r="EJ52" s="4">
        <v>40.902642999999998</v>
      </c>
      <c r="EK52" s="4">
        <v>42.376051000000004</v>
      </c>
      <c r="EL52" s="4">
        <v>40.202420500000002</v>
      </c>
      <c r="EM52" s="4">
        <v>49.523616250000003</v>
      </c>
      <c r="EN52" s="4">
        <v>47.646464999999999</v>
      </c>
      <c r="EO52" s="4">
        <v>41.651995296415166</v>
      </c>
      <c r="EP52" s="4">
        <v>0.38786575000000001</v>
      </c>
      <c r="EQ52" s="4">
        <v>0</v>
      </c>
      <c r="ER52" s="4">
        <v>7308.5857492127125</v>
      </c>
      <c r="ES52" s="4">
        <v>24.556469749999998</v>
      </c>
      <c r="ET52" s="4">
        <v>12331.304388</v>
      </c>
      <c r="EU52" s="4">
        <v>17.707699000000002</v>
      </c>
      <c r="EV52" s="7"/>
      <c r="EW52" s="7"/>
      <c r="EX52" s="7"/>
      <c r="EY52" s="7"/>
      <c r="EZ52" s="7">
        <v>4829.9478980000004</v>
      </c>
      <c r="FA52" s="7">
        <v>38.556457999999999</v>
      </c>
      <c r="FB52" s="7">
        <v>8116.0058399999998</v>
      </c>
      <c r="FC52" s="7">
        <v>41.805602</v>
      </c>
      <c r="FD52" s="4">
        <v>20079.206773022601</v>
      </c>
      <c r="FE52" s="4">
        <v>40.202420500000002</v>
      </c>
      <c r="FF52" s="4">
        <v>40.202420500000002</v>
      </c>
      <c r="FG52" s="4">
        <v>49.523616250000003</v>
      </c>
      <c r="FH52" s="4">
        <v>47.646464999999999</v>
      </c>
      <c r="FI52" s="4">
        <v>41.651995296415166</v>
      </c>
      <c r="FK52" s="4">
        <v>28110.077000000001</v>
      </c>
      <c r="FL52" s="4">
        <v>41.366034562499998</v>
      </c>
      <c r="FM52" s="4">
        <v>28110.077000000001</v>
      </c>
      <c r="FN52" s="4">
        <v>41.711719718415438</v>
      </c>
      <c r="FP52" s="4">
        <v>8754.4209640000008</v>
      </c>
      <c r="FQ52" s="4">
        <v>40.796978812500001</v>
      </c>
      <c r="FR52" s="4">
        <v>12331.304388</v>
      </c>
      <c r="FS52" s="4">
        <v>41.4523878313219</v>
      </c>
    </row>
    <row r="53" spans="1:175" x14ac:dyDescent="0.15">
      <c r="CL53" s="4">
        <v>28110.077000000001</v>
      </c>
      <c r="CM53" s="4">
        <v>40.333787000000001</v>
      </c>
      <c r="CN53" s="4">
        <v>40.333787000000001</v>
      </c>
      <c r="CO53" s="4">
        <v>49.507964999999999</v>
      </c>
      <c r="CP53" s="4">
        <v>47.67557</v>
      </c>
      <c r="CQ53" s="4">
        <v>41.366034562499998</v>
      </c>
      <c r="CR53" s="4">
        <v>26.910547000000001</v>
      </c>
      <c r="CS53" s="4">
        <v>18.10266</v>
      </c>
      <c r="CT53" s="4">
        <v>96.619326000000001</v>
      </c>
      <c r="CU53" s="4">
        <v>94.911271999999997</v>
      </c>
      <c r="CV53" s="4">
        <v>41.077475999999997</v>
      </c>
      <c r="CW53" s="4">
        <v>42.420436000000002</v>
      </c>
      <c r="CX53" s="4">
        <v>40.266993999999997</v>
      </c>
      <c r="CY53" s="4">
        <v>49.496577000000002</v>
      </c>
      <c r="CZ53" s="4">
        <v>47.650281999999997</v>
      </c>
      <c r="DA53" s="4">
        <v>41.711719718415438</v>
      </c>
      <c r="DB53" s="4">
        <v>0.41613</v>
      </c>
      <c r="DC53" s="4">
        <v>46232.72</v>
      </c>
      <c r="DE53" s="4">
        <v>8247.4938331060821</v>
      </c>
      <c r="DF53" s="4">
        <v>24.148320125000001</v>
      </c>
      <c r="DH53" s="4">
        <v>24688.09558472209</v>
      </c>
      <c r="DI53" s="4">
        <v>17.987878875</v>
      </c>
      <c r="DO53" s="4">
        <v>4130.2869440000004</v>
      </c>
      <c r="DP53" s="4">
        <v>37.184516000000002</v>
      </c>
      <c r="DQ53" s="4">
        <v>13706.384692</v>
      </c>
      <c r="DR53" s="4">
        <v>41.986069000000001</v>
      </c>
      <c r="DS53" s="4">
        <v>28110.077000000001</v>
      </c>
      <c r="DT53" s="4">
        <v>40.266993999999997</v>
      </c>
      <c r="DU53" s="4">
        <v>40.266993999999997</v>
      </c>
      <c r="DV53" s="4">
        <v>49.496577000000002</v>
      </c>
      <c r="DW53" s="4">
        <v>47.650281999999997</v>
      </c>
      <c r="DX53" s="4">
        <v>41.711719718415438</v>
      </c>
      <c r="DZ53" s="4">
        <v>23058.607295338854</v>
      </c>
      <c r="EA53" s="4">
        <v>40.334303749999997</v>
      </c>
      <c r="EB53" s="4">
        <v>40.334303749999997</v>
      </c>
      <c r="EC53" s="4">
        <v>49.616938625000003</v>
      </c>
      <c r="ED53" s="4">
        <v>47.805489000000001</v>
      </c>
      <c r="EE53" s="4">
        <v>41.3814175078125</v>
      </c>
      <c r="EF53" s="4">
        <v>27.041229999999999</v>
      </c>
      <c r="EG53" s="4">
        <v>18.122771</v>
      </c>
      <c r="EH53" s="4">
        <v>96.789998374999996</v>
      </c>
      <c r="EI53" s="4">
        <v>95.032851375000007</v>
      </c>
      <c r="EJ53" s="4">
        <v>41.106957999999999</v>
      </c>
      <c r="EK53" s="4">
        <v>42.461897499999999</v>
      </c>
      <c r="EL53" s="4">
        <v>40.274925750000001</v>
      </c>
      <c r="EM53" s="4">
        <v>49.607732124999998</v>
      </c>
      <c r="EN53" s="4">
        <v>47.782687499999994</v>
      </c>
      <c r="EO53" s="4">
        <v>41.727565826083328</v>
      </c>
      <c r="EP53" s="4">
        <v>0.36469137500000004</v>
      </c>
      <c r="EQ53" s="4">
        <v>0</v>
      </c>
      <c r="ER53" s="4">
        <v>8116.0058399999998</v>
      </c>
      <c r="ES53" s="4">
        <v>24.906707999999998</v>
      </c>
      <c r="ET53" s="4">
        <v>20079.206773022601</v>
      </c>
      <c r="EU53" s="4">
        <v>18.012496000000002</v>
      </c>
      <c r="EV53" s="7"/>
      <c r="EW53" s="7"/>
      <c r="EX53" s="7"/>
      <c r="EY53" s="7"/>
      <c r="EZ53" s="7">
        <v>5430.3243116115509</v>
      </c>
      <c r="FA53" s="7">
        <v>38.782701125000003</v>
      </c>
      <c r="FB53" s="7">
        <v>8754.4209640000008</v>
      </c>
      <c r="FC53" s="7">
        <v>41.860971999999997</v>
      </c>
      <c r="FD53" s="4">
        <v>23058.607295338854</v>
      </c>
      <c r="FE53" s="4">
        <v>40.274925750000001</v>
      </c>
      <c r="FF53" s="4">
        <v>40.274925750000001</v>
      </c>
      <c r="FG53" s="4">
        <v>49.607732124999998</v>
      </c>
      <c r="FH53" s="4">
        <v>47.782687499999994</v>
      </c>
      <c r="FI53" s="4">
        <v>41.727565826083328</v>
      </c>
      <c r="FP53" s="4">
        <v>10967.955925038174</v>
      </c>
      <c r="FQ53" s="4">
        <v>40.963275882812496</v>
      </c>
      <c r="FR53" s="4">
        <v>20079.206773022601</v>
      </c>
      <c r="FS53" s="4">
        <v>41.651995296415166</v>
      </c>
    </row>
    <row r="54" spans="1:175" x14ac:dyDescent="0.15">
      <c r="AP54" s="9"/>
      <c r="DE54" s="4">
        <v>9103.9102440000006</v>
      </c>
      <c r="DF54" s="4">
        <v>24.515440000000002</v>
      </c>
      <c r="DH54" s="4">
        <v>28110.077000000001</v>
      </c>
      <c r="DI54" s="4">
        <v>18.10266</v>
      </c>
      <c r="DO54" s="4">
        <v>5665.431184</v>
      </c>
      <c r="DP54" s="4">
        <v>38.162385</v>
      </c>
      <c r="DQ54" s="4">
        <v>24688.09558472209</v>
      </c>
      <c r="DR54" s="4">
        <v>42.324346500000004</v>
      </c>
      <c r="DZ54" s="4">
        <v>26480.098363000001</v>
      </c>
      <c r="EA54" s="4">
        <v>40.413846999999997</v>
      </c>
      <c r="EB54" s="4">
        <v>40.413846999999997</v>
      </c>
      <c r="EC54" s="4">
        <v>49.701787000000003</v>
      </c>
      <c r="ED54" s="4">
        <v>47.942895</v>
      </c>
      <c r="EE54" s="4">
        <v>41.464908749999999</v>
      </c>
      <c r="EF54" s="4">
        <v>27.354664</v>
      </c>
      <c r="EG54" s="4">
        <v>18.233046000000002</v>
      </c>
      <c r="EH54" s="4">
        <v>97.316136999999998</v>
      </c>
      <c r="EI54" s="4">
        <v>95.604725999999999</v>
      </c>
      <c r="EJ54" s="4">
        <v>41.311273</v>
      </c>
      <c r="EK54" s="4">
        <v>42.547744000000002</v>
      </c>
      <c r="EL54" s="4">
        <v>40.347431</v>
      </c>
      <c r="EM54" s="4">
        <v>49.691848</v>
      </c>
      <c r="EN54" s="4">
        <v>47.918909999999997</v>
      </c>
      <c r="EO54" s="4">
        <v>41.803136355751498</v>
      </c>
      <c r="EP54" s="4">
        <v>0.34151700000000002</v>
      </c>
      <c r="EQ54" s="4">
        <v>0</v>
      </c>
      <c r="ER54" s="4">
        <v>10967.955925038174</v>
      </c>
      <c r="ES54" s="4">
        <v>25.587097625000002</v>
      </c>
      <c r="ET54" s="4">
        <v>23058.607295338854</v>
      </c>
      <c r="EU54" s="4">
        <v>18.122771</v>
      </c>
      <c r="EV54" s="7"/>
      <c r="EW54" s="7"/>
      <c r="EX54" s="7"/>
      <c r="EY54" s="7"/>
      <c r="EZ54" s="7">
        <v>6105.3292399883067</v>
      </c>
      <c r="FA54" s="7">
        <v>39.008944249999999</v>
      </c>
      <c r="FB54" s="7">
        <v>9755.3392073140385</v>
      </c>
      <c r="FC54" s="7">
        <v>41.942401250000003</v>
      </c>
      <c r="FD54" s="4">
        <v>26480.098363000001</v>
      </c>
      <c r="FE54" s="4">
        <v>40.347431</v>
      </c>
      <c r="FF54" s="4">
        <v>40.347431</v>
      </c>
      <c r="FG54" s="4">
        <v>49.691848</v>
      </c>
      <c r="FH54" s="4">
        <v>47.918909999999997</v>
      </c>
      <c r="FI54" s="4">
        <v>41.803136355751498</v>
      </c>
      <c r="FP54" s="4">
        <v>12331.304388</v>
      </c>
      <c r="FQ54" s="4">
        <v>41.057562874999995</v>
      </c>
      <c r="FR54" s="4">
        <v>23058.607295338854</v>
      </c>
      <c r="FS54" s="4">
        <v>41.727565826083328</v>
      </c>
    </row>
    <row r="55" spans="1:175" x14ac:dyDescent="0.15">
      <c r="AP55" s="9"/>
      <c r="DE55" s="4">
        <v>13706.384692</v>
      </c>
      <c r="DF55" s="4">
        <v>25.56504</v>
      </c>
      <c r="DO55" s="4">
        <v>6326.9472296513759</v>
      </c>
      <c r="DP55" s="4">
        <v>38.409762624999999</v>
      </c>
      <c r="DQ55" s="4">
        <v>28110.077000000001</v>
      </c>
      <c r="DR55" s="4">
        <v>42.420436000000002</v>
      </c>
      <c r="ER55" s="4">
        <v>12331.304388</v>
      </c>
      <c r="ES55" s="4">
        <v>25.909203000000002</v>
      </c>
      <c r="ET55" s="4">
        <v>26480.098363000001</v>
      </c>
      <c r="EU55" s="4">
        <v>18.233046000000002</v>
      </c>
      <c r="EV55" s="7"/>
      <c r="EW55" s="7"/>
      <c r="EX55" s="7"/>
      <c r="EY55" s="7"/>
      <c r="EZ55" s="7">
        <v>8116.0058399999998</v>
      </c>
      <c r="FA55" s="7">
        <v>39.632241999999998</v>
      </c>
      <c r="FB55" s="7">
        <v>10967.955925038174</v>
      </c>
      <c r="FC55" s="7">
        <v>42.038928124999998</v>
      </c>
      <c r="FP55" s="4">
        <v>20079.206773022601</v>
      </c>
      <c r="FQ55" s="4">
        <v>41.297926265625001</v>
      </c>
      <c r="FR55" s="4">
        <v>26480.098363000001</v>
      </c>
      <c r="FS55" s="4">
        <v>41.803136355751498</v>
      </c>
    </row>
    <row r="56" spans="1:175" x14ac:dyDescent="0.15">
      <c r="C56" s="132">
        <f>COUNTIFS(C5:C40, "&lt;&gt;",C5:C40, "&lt;&gt;0")</f>
        <v>36</v>
      </c>
      <c r="U56" s="132">
        <f>COUNTIFS(U5:U40, "&lt;&gt;",U5:U40, "&lt;&gt;0")</f>
        <v>36</v>
      </c>
      <c r="AM56" s="132">
        <f>U56/C56</f>
        <v>1</v>
      </c>
      <c r="DE56" s="4">
        <v>24688.09558472209</v>
      </c>
      <c r="DF56" s="4">
        <v>26.59914225</v>
      </c>
      <c r="DO56" s="4">
        <v>7471.6416027885043</v>
      </c>
      <c r="DP56" s="4">
        <v>38.814837499999996</v>
      </c>
      <c r="ER56" s="4">
        <v>20079.206773022601</v>
      </c>
      <c r="ES56" s="4">
        <v>26.727795999999998</v>
      </c>
      <c r="EV56" s="7"/>
      <c r="EW56" s="7"/>
      <c r="EX56" s="7"/>
      <c r="EY56" s="7"/>
      <c r="EZ56" s="7">
        <v>10967.955925038174</v>
      </c>
      <c r="FA56" s="7">
        <v>40.140159874999995</v>
      </c>
      <c r="FB56" s="7">
        <v>12331.304388</v>
      </c>
      <c r="FC56" s="7">
        <v>42.135455</v>
      </c>
      <c r="FP56" s="4">
        <v>23058.607295338854</v>
      </c>
      <c r="FQ56" s="4">
        <v>41.3814175078125</v>
      </c>
    </row>
    <row r="57" spans="1:175" x14ac:dyDescent="0.15">
      <c r="R57" s="132">
        <f>GEOMEAN(R5:R40)</f>
        <v>0.8209510772737092</v>
      </c>
      <c r="S57" s="132">
        <f>GEOMEAN(S5:S40)</f>
        <v>3888.0752213229057</v>
      </c>
      <c r="AJ57" s="132">
        <f>GEOMEAN(AJ5:AJ40)</f>
        <v>0.84864907934602352</v>
      </c>
      <c r="AK57" s="132" t="e">
        <f>GEOMEAN(AK5:AK40)</f>
        <v>#NUM!</v>
      </c>
      <c r="AL57" s="132">
        <f>GEOMEAN(AL5:AL40)</f>
        <v>1.0337389192109918</v>
      </c>
      <c r="AM57" s="132" t="e">
        <f>GEOMEAN(AM5:AM40)</f>
        <v>#NUM!</v>
      </c>
      <c r="DE57" s="4">
        <v>28110.077000000001</v>
      </c>
      <c r="DF57" s="4">
        <v>26.910547000000001</v>
      </c>
      <c r="DO57" s="4">
        <v>8247.4938331060821</v>
      </c>
      <c r="DP57" s="4">
        <v>39.086557749999997</v>
      </c>
      <c r="ER57" s="4">
        <v>23058.607295338854</v>
      </c>
      <c r="ES57" s="4">
        <v>27.041229999999999</v>
      </c>
      <c r="EV57" s="7"/>
      <c r="EW57" s="7"/>
      <c r="EX57" s="7"/>
      <c r="EY57" s="7"/>
      <c r="EZ57" s="7">
        <v>12331.304388</v>
      </c>
      <c r="FA57" s="7">
        <v>40.366402999999998</v>
      </c>
      <c r="FB57" s="7">
        <v>20079.206773022601</v>
      </c>
      <c r="FC57" s="7">
        <v>42.376051000000004</v>
      </c>
      <c r="FP57" s="4">
        <v>26480.098363000001</v>
      </c>
      <c r="FQ57" s="4">
        <v>41.464908749999999</v>
      </c>
    </row>
    <row r="58" spans="1:175" x14ac:dyDescent="0.15">
      <c r="R58" s="132">
        <f>SUM(R5:R40)</f>
        <v>30.856792000000002</v>
      </c>
      <c r="S58" s="132">
        <f>SUM(S5:S40)</f>
        <v>259367.22999999998</v>
      </c>
      <c r="AJ58" s="132">
        <f>SUM(AJ5:AJ40)</f>
        <v>32.787757000000006</v>
      </c>
      <c r="AK58" s="132">
        <f>SUM(AK5:AK40)</f>
        <v>0</v>
      </c>
      <c r="AL58" s="132">
        <f>AVERAGE(AL5:AL40)</f>
        <v>1.040992613994413</v>
      </c>
      <c r="AM58" s="132">
        <f>AVERAGE(AM5:AM40)</f>
        <v>0</v>
      </c>
      <c r="DO58" s="4">
        <v>9103.9102440000006</v>
      </c>
      <c r="DP58" s="4">
        <v>39.358277999999999</v>
      </c>
      <c r="ER58" s="4">
        <v>26480.098363000001</v>
      </c>
      <c r="ES58" s="4">
        <v>27.354664</v>
      </c>
      <c r="EV58" s="7"/>
      <c r="EW58" s="7"/>
      <c r="EX58" s="7"/>
      <c r="EY58" s="7"/>
      <c r="EZ58" s="7">
        <v>20079.206773022601</v>
      </c>
      <c r="FA58" s="7">
        <v>40.902642999999998</v>
      </c>
      <c r="FB58" s="7">
        <v>23058.607295338854</v>
      </c>
      <c r="FC58" s="7">
        <v>42.461897499999999</v>
      </c>
    </row>
    <row r="59" spans="1:175" x14ac:dyDescent="0.15">
      <c r="R59" s="132">
        <f>MAX(R5:R40)</f>
        <v>1.318435</v>
      </c>
      <c r="S59" s="132">
        <f>MAX(S5:S40)</f>
        <v>46232.72</v>
      </c>
      <c r="AJ59" s="132">
        <f>MAX(AJ5:AJ40)</f>
        <v>1.660782</v>
      </c>
      <c r="AK59" s="132">
        <f>MAX(AK5:AK40)</f>
        <v>0</v>
      </c>
      <c r="AL59" s="132">
        <f>MAX(AL5:AL40)</f>
        <v>1.314300682796266</v>
      </c>
      <c r="AM59" s="132">
        <f>MAX(AM5:AM40)</f>
        <v>0</v>
      </c>
      <c r="DO59" s="4">
        <v>13706.384692</v>
      </c>
      <c r="DP59" s="4">
        <v>40.141406000000003</v>
      </c>
      <c r="EV59" s="7"/>
      <c r="EW59" s="7"/>
      <c r="EX59" s="7"/>
      <c r="EY59" s="7"/>
      <c r="EZ59" s="7">
        <v>23058.607295338854</v>
      </c>
      <c r="FA59" s="7">
        <v>41.106957999999999</v>
      </c>
      <c r="FB59" s="7">
        <v>26480.098363000001</v>
      </c>
      <c r="FC59" s="7">
        <v>42.547744000000002</v>
      </c>
    </row>
    <row r="60" spans="1:175" x14ac:dyDescent="0.15">
      <c r="R60" s="132">
        <f>MIN(R5:R40)</f>
        <v>0.41613</v>
      </c>
      <c r="S60" s="132">
        <f>MIN(S5:S40)</f>
        <v>296.14999999999998</v>
      </c>
      <c r="AJ60" s="132">
        <f>MIN(AJ5:AJ40)</f>
        <v>0.34151700000000002</v>
      </c>
      <c r="AK60" s="132">
        <f>MIN(AK5:AK40)</f>
        <v>0</v>
      </c>
      <c r="AL60" s="132">
        <f>MIN(AL5:AL40)</f>
        <v>0.82069785884218882</v>
      </c>
      <c r="AM60" s="132">
        <f>MIN(AM5:AM40)</f>
        <v>0</v>
      </c>
      <c r="DO60" s="4">
        <v>24688.09558472209</v>
      </c>
      <c r="DP60" s="4">
        <v>40.861811625000001</v>
      </c>
      <c r="EV60" s="7"/>
      <c r="EW60" s="7"/>
      <c r="EX60" s="7"/>
      <c r="EY60" s="7"/>
      <c r="EZ60" s="7">
        <v>26480.098363000001</v>
      </c>
      <c r="FA60" s="7">
        <v>41.311273</v>
      </c>
      <c r="FB60" s="7"/>
      <c r="FC60" s="7"/>
    </row>
    <row r="61" spans="1:175" x14ac:dyDescent="0.15">
      <c r="AJ61" s="132">
        <f>AJ57/R57</f>
        <v>1.0337389192109918</v>
      </c>
      <c r="AK61" s="132" t="e">
        <f>AK57/S57</f>
        <v>#NUM!</v>
      </c>
      <c r="DO61" s="4">
        <v>28110.077000000001</v>
      </c>
      <c r="DP61" s="4">
        <v>41.077475999999997</v>
      </c>
      <c r="EV61" s="7"/>
      <c r="EW61" s="7"/>
      <c r="EX61" s="7"/>
      <c r="EY61" s="7"/>
      <c r="EZ61" s="7"/>
      <c r="FA61" s="7"/>
      <c r="FB61" s="7"/>
      <c r="FC61" s="7"/>
    </row>
    <row r="62" spans="1:175" x14ac:dyDescent="0.15">
      <c r="EV62" s="7"/>
      <c r="EW62" s="7"/>
      <c r="EX62" s="7"/>
      <c r="EY62" s="7"/>
      <c r="EZ62" s="7"/>
      <c r="FA62" s="7"/>
      <c r="FB62" s="7"/>
      <c r="FC62" s="7"/>
    </row>
    <row r="63" spans="1:175" x14ac:dyDescent="0.15">
      <c r="EV63" s="7"/>
      <c r="EW63" s="7"/>
      <c r="EX63" s="7"/>
      <c r="EY63" s="7"/>
      <c r="EZ63" s="7"/>
      <c r="FA63" s="7"/>
      <c r="FB63" s="7"/>
      <c r="FC63" s="7"/>
    </row>
    <row r="64" spans="1:175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C51:AC52"/>
    <mergeCell ref="AT25:AT26"/>
    <mergeCell ref="AV25:AV26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</mergeCells>
  <conditionalFormatting sqref="AP5">
    <cfRule type="cellIs" dxfId="3609" priority="653" stopIfTrue="1" operator="greaterThan">
      <formula>0.03</formula>
    </cfRule>
    <cfRule type="cellIs" dxfId="3608" priority="654" stopIfTrue="1" operator="lessThan">
      <formula>-0.03</formula>
    </cfRule>
  </conditionalFormatting>
  <conditionalFormatting sqref="AQ5">
    <cfRule type="cellIs" dxfId="3607" priority="671" stopIfTrue="1" operator="greaterThan">
      <formula>0.03</formula>
    </cfRule>
    <cfRule type="cellIs" dxfId="3606" priority="672" stopIfTrue="1" operator="lessThan">
      <formula>-0.03</formula>
    </cfRule>
  </conditionalFormatting>
  <conditionalFormatting sqref="CH5">
    <cfRule type="cellIs" dxfId="3605" priority="673" stopIfTrue="1" operator="greaterThan">
      <formula>0.03</formula>
    </cfRule>
    <cfRule type="cellIs" dxfId="3604" priority="674" stopIfTrue="1" operator="lessThan">
      <formula>-0.03</formula>
    </cfRule>
  </conditionalFormatting>
  <conditionalFormatting sqref="AQ5:AQ10">
    <cfRule type="cellIs" dxfId="3603" priority="675" stopIfTrue="1" operator="greaterThan">
      <formula>0</formula>
    </cfRule>
    <cfRule type="cellIs" dxfId="3602" priority="676" stopIfTrue="1" operator="lessThan">
      <formula>0</formula>
    </cfRule>
  </conditionalFormatting>
  <conditionalFormatting sqref="AR5:AS5">
    <cfRule type="cellIs" dxfId="3601" priority="667" stopIfTrue="1" operator="greaterThan">
      <formula>0.03</formula>
    </cfRule>
    <cfRule type="cellIs" dxfId="3600" priority="668" stopIfTrue="1" operator="lessThan">
      <formula>-0.03</formula>
    </cfRule>
  </conditionalFormatting>
  <conditionalFormatting sqref="AR5:AS10">
    <cfRule type="cellIs" dxfId="3599" priority="669" stopIfTrue="1" operator="greaterThan">
      <formula>0</formula>
    </cfRule>
    <cfRule type="cellIs" dxfId="3598" priority="670" stopIfTrue="1" operator="lessThan">
      <formula>0</formula>
    </cfRule>
  </conditionalFormatting>
  <conditionalFormatting sqref="AU5">
    <cfRule type="cellIs" dxfId="3597" priority="663" stopIfTrue="1" operator="greaterThan">
      <formula>0.03</formula>
    </cfRule>
    <cfRule type="cellIs" dxfId="3596" priority="664" stopIfTrue="1" operator="lessThan">
      <formula>-0.03</formula>
    </cfRule>
  </conditionalFormatting>
  <conditionalFormatting sqref="AU5:AU10">
    <cfRule type="cellIs" dxfId="3595" priority="665" stopIfTrue="1" operator="greaterThan">
      <formula>0</formula>
    </cfRule>
    <cfRule type="cellIs" dxfId="3594" priority="666" stopIfTrue="1" operator="lessThan">
      <formula>0</formula>
    </cfRule>
  </conditionalFormatting>
  <conditionalFormatting sqref="AW5">
    <cfRule type="cellIs" dxfId="3593" priority="659" stopIfTrue="1" operator="greaterThan">
      <formula>0.03</formula>
    </cfRule>
    <cfRule type="cellIs" dxfId="3592" priority="660" stopIfTrue="1" operator="lessThan">
      <formula>-0.03</formula>
    </cfRule>
  </conditionalFormatting>
  <conditionalFormatting sqref="AW5:AW10">
    <cfRule type="cellIs" dxfId="3591" priority="661" stopIfTrue="1" operator="greaterThan">
      <formula>0</formula>
    </cfRule>
    <cfRule type="cellIs" dxfId="3590" priority="662" stopIfTrue="1" operator="lessThan">
      <formula>0</formula>
    </cfRule>
  </conditionalFormatting>
  <conditionalFormatting sqref="AY5">
    <cfRule type="cellIs" dxfId="3589" priority="655" stopIfTrue="1" operator="greaterThan">
      <formula>0.03</formula>
    </cfRule>
    <cfRule type="cellIs" dxfId="3588" priority="656" stopIfTrue="1" operator="lessThan">
      <formula>-0.03</formula>
    </cfRule>
  </conditionalFormatting>
  <conditionalFormatting sqref="AY5:AY10">
    <cfRule type="cellIs" dxfId="3587" priority="657" stopIfTrue="1" operator="greaterThan">
      <formula>0</formula>
    </cfRule>
    <cfRule type="cellIs" dxfId="3586" priority="658" stopIfTrue="1" operator="lessThan">
      <formula>0</formula>
    </cfRule>
  </conditionalFormatting>
  <conditionalFormatting sqref="AP5:AP6">
    <cfRule type="cellIs" dxfId="3585" priority="677" stopIfTrue="1" operator="greaterThan">
      <formula>0</formula>
    </cfRule>
    <cfRule type="cellIs" dxfId="3584" priority="678" operator="lessThan">
      <formula>0</formula>
    </cfRule>
  </conditionalFormatting>
  <conditionalFormatting sqref="AP7">
    <cfRule type="cellIs" dxfId="3583" priority="649" stopIfTrue="1" operator="greaterThan">
      <formula>0.03</formula>
    </cfRule>
    <cfRule type="cellIs" dxfId="3582" priority="650" stopIfTrue="1" operator="lessThan">
      <formula>-0.03</formula>
    </cfRule>
  </conditionalFormatting>
  <conditionalFormatting sqref="AP7:AP8">
    <cfRule type="cellIs" dxfId="3581" priority="651" stopIfTrue="1" operator="greaterThan">
      <formula>0</formula>
    </cfRule>
    <cfRule type="cellIs" dxfId="3580" priority="652" operator="lessThan">
      <formula>0</formula>
    </cfRule>
  </conditionalFormatting>
  <conditionalFormatting sqref="AP9">
    <cfRule type="cellIs" dxfId="3579" priority="645" stopIfTrue="1" operator="greaterThan">
      <formula>0.03</formula>
    </cfRule>
    <cfRule type="cellIs" dxfId="3578" priority="646" stopIfTrue="1" operator="lessThan">
      <formula>-0.03</formula>
    </cfRule>
  </conditionalFormatting>
  <conditionalFormatting sqref="AP9:AP10">
    <cfRule type="cellIs" dxfId="3577" priority="647" stopIfTrue="1" operator="greaterThan">
      <formula>0</formula>
    </cfRule>
    <cfRule type="cellIs" dxfId="3576" priority="648" operator="lessThan">
      <formula>0</formula>
    </cfRule>
  </conditionalFormatting>
  <conditionalFormatting sqref="AT5">
    <cfRule type="cellIs" dxfId="3575" priority="641" stopIfTrue="1" operator="greaterThan">
      <formula>0.03</formula>
    </cfRule>
    <cfRule type="cellIs" dxfId="3574" priority="642" stopIfTrue="1" operator="lessThan">
      <formula>-0.03</formula>
    </cfRule>
  </conditionalFormatting>
  <conditionalFormatting sqref="AT5:AT6">
    <cfRule type="cellIs" dxfId="3573" priority="643" stopIfTrue="1" operator="greaterThan">
      <formula>0</formula>
    </cfRule>
    <cfRule type="cellIs" dxfId="3572" priority="644" operator="lessThan">
      <formula>0</formula>
    </cfRule>
  </conditionalFormatting>
  <conditionalFormatting sqref="AT7">
    <cfRule type="cellIs" dxfId="3571" priority="637" stopIfTrue="1" operator="greaterThan">
      <formula>0.03</formula>
    </cfRule>
    <cfRule type="cellIs" dxfId="3570" priority="638" stopIfTrue="1" operator="lessThan">
      <formula>-0.03</formula>
    </cfRule>
  </conditionalFormatting>
  <conditionalFormatting sqref="AT7:AT8">
    <cfRule type="cellIs" dxfId="3569" priority="639" stopIfTrue="1" operator="greaterThan">
      <formula>0</formula>
    </cfRule>
    <cfRule type="cellIs" dxfId="3568" priority="640" operator="lessThan">
      <formula>0</formula>
    </cfRule>
  </conditionalFormatting>
  <conditionalFormatting sqref="AT9">
    <cfRule type="cellIs" dxfId="3567" priority="633" stopIfTrue="1" operator="greaterThan">
      <formula>0.03</formula>
    </cfRule>
    <cfRule type="cellIs" dxfId="3566" priority="634" stopIfTrue="1" operator="lessThan">
      <formula>-0.03</formula>
    </cfRule>
  </conditionalFormatting>
  <conditionalFormatting sqref="AT9:AT10">
    <cfRule type="cellIs" dxfId="3565" priority="635" stopIfTrue="1" operator="greaterThan">
      <formula>0</formula>
    </cfRule>
    <cfRule type="cellIs" dxfId="3564" priority="636" operator="lessThan">
      <formula>0</formula>
    </cfRule>
  </conditionalFormatting>
  <conditionalFormatting sqref="AV5">
    <cfRule type="cellIs" dxfId="3563" priority="629" stopIfTrue="1" operator="greaterThan">
      <formula>0.03</formula>
    </cfRule>
    <cfRule type="cellIs" dxfId="3562" priority="630" stopIfTrue="1" operator="lessThan">
      <formula>-0.03</formula>
    </cfRule>
  </conditionalFormatting>
  <conditionalFormatting sqref="AV5:AV6">
    <cfRule type="cellIs" dxfId="3561" priority="631" stopIfTrue="1" operator="greaterThan">
      <formula>0</formula>
    </cfRule>
    <cfRule type="cellIs" dxfId="3560" priority="632" operator="lessThan">
      <formula>0</formula>
    </cfRule>
  </conditionalFormatting>
  <conditionalFormatting sqref="AV7">
    <cfRule type="cellIs" dxfId="3559" priority="625" stopIfTrue="1" operator="greaterThan">
      <formula>0.03</formula>
    </cfRule>
    <cfRule type="cellIs" dxfId="3558" priority="626" stopIfTrue="1" operator="lessThan">
      <formula>-0.03</formula>
    </cfRule>
  </conditionalFormatting>
  <conditionalFormatting sqref="AV7:AV8">
    <cfRule type="cellIs" dxfId="3557" priority="627" stopIfTrue="1" operator="greaterThan">
      <formula>0</formula>
    </cfRule>
    <cfRule type="cellIs" dxfId="3556" priority="628" operator="lessThan">
      <formula>0</formula>
    </cfRule>
  </conditionalFormatting>
  <conditionalFormatting sqref="AV9">
    <cfRule type="cellIs" dxfId="3555" priority="621" stopIfTrue="1" operator="greaterThan">
      <formula>0.03</formula>
    </cfRule>
    <cfRule type="cellIs" dxfId="3554" priority="622" stopIfTrue="1" operator="lessThan">
      <formula>-0.03</formula>
    </cfRule>
  </conditionalFormatting>
  <conditionalFormatting sqref="AV9:AV10">
    <cfRule type="cellIs" dxfId="3553" priority="623" stopIfTrue="1" operator="greaterThan">
      <formula>0</formula>
    </cfRule>
    <cfRule type="cellIs" dxfId="3552" priority="624" operator="lessThan">
      <formula>0</formula>
    </cfRule>
  </conditionalFormatting>
  <conditionalFormatting sqref="AX5">
    <cfRule type="cellIs" dxfId="3551" priority="617" stopIfTrue="1" operator="greaterThan">
      <formula>0.03</formula>
    </cfRule>
    <cfRule type="cellIs" dxfId="3550" priority="618" stopIfTrue="1" operator="lessThan">
      <formula>-0.03</formula>
    </cfRule>
  </conditionalFormatting>
  <conditionalFormatting sqref="AX5:AX6">
    <cfRule type="cellIs" dxfId="3549" priority="619" stopIfTrue="1" operator="greaterThan">
      <formula>0</formula>
    </cfRule>
    <cfRule type="cellIs" dxfId="3548" priority="620" operator="lessThan">
      <formula>0</formula>
    </cfRule>
  </conditionalFormatting>
  <conditionalFormatting sqref="AX7">
    <cfRule type="cellIs" dxfId="3547" priority="613" stopIfTrue="1" operator="greaterThan">
      <formula>0.03</formula>
    </cfRule>
    <cfRule type="cellIs" dxfId="3546" priority="614" stopIfTrue="1" operator="lessThan">
      <formula>-0.03</formula>
    </cfRule>
  </conditionalFormatting>
  <conditionalFormatting sqref="AX7:AX8">
    <cfRule type="cellIs" dxfId="3545" priority="615" stopIfTrue="1" operator="greaterThan">
      <formula>0</formula>
    </cfRule>
    <cfRule type="cellIs" dxfId="3544" priority="616" operator="lessThan">
      <formula>0</formula>
    </cfRule>
  </conditionalFormatting>
  <conditionalFormatting sqref="AX9">
    <cfRule type="cellIs" dxfId="3543" priority="609" stopIfTrue="1" operator="greaterThan">
      <formula>0.03</formula>
    </cfRule>
    <cfRule type="cellIs" dxfId="3542" priority="610" stopIfTrue="1" operator="lessThan">
      <formula>-0.03</formula>
    </cfRule>
  </conditionalFormatting>
  <conditionalFormatting sqref="AX9:AX10">
    <cfRule type="cellIs" dxfId="3541" priority="611" stopIfTrue="1" operator="greaterThan">
      <formula>0</formula>
    </cfRule>
    <cfRule type="cellIs" dxfId="3540" priority="612" operator="lessThan">
      <formula>0</formula>
    </cfRule>
  </conditionalFormatting>
  <conditionalFormatting sqref="AP11">
    <cfRule type="cellIs" dxfId="3539" priority="585" stopIfTrue="1" operator="greaterThan">
      <formula>0.03</formula>
    </cfRule>
    <cfRule type="cellIs" dxfId="3538" priority="586" stopIfTrue="1" operator="lessThan">
      <formula>-0.03</formula>
    </cfRule>
  </conditionalFormatting>
  <conditionalFormatting sqref="AQ11">
    <cfRule type="cellIs" dxfId="3537" priority="603" stopIfTrue="1" operator="greaterThan">
      <formula>0.03</formula>
    </cfRule>
    <cfRule type="cellIs" dxfId="3536" priority="604" stopIfTrue="1" operator="lessThan">
      <formula>-0.03</formula>
    </cfRule>
  </conditionalFormatting>
  <conditionalFormatting sqref="AQ11:AQ16">
    <cfRule type="cellIs" dxfId="3535" priority="605" stopIfTrue="1" operator="greaterThan">
      <formula>0</formula>
    </cfRule>
    <cfRule type="cellIs" dxfId="3534" priority="606" stopIfTrue="1" operator="lessThan">
      <formula>0</formula>
    </cfRule>
  </conditionalFormatting>
  <conditionalFormatting sqref="AR11:AS11">
    <cfRule type="cellIs" dxfId="3533" priority="599" stopIfTrue="1" operator="greaterThan">
      <formula>0.03</formula>
    </cfRule>
    <cfRule type="cellIs" dxfId="3532" priority="600" stopIfTrue="1" operator="lessThan">
      <formula>-0.03</formula>
    </cfRule>
  </conditionalFormatting>
  <conditionalFormatting sqref="AR11:AS16">
    <cfRule type="cellIs" dxfId="3531" priority="601" stopIfTrue="1" operator="greaterThan">
      <formula>0</formula>
    </cfRule>
    <cfRule type="cellIs" dxfId="3530" priority="602" stopIfTrue="1" operator="lessThan">
      <formula>0</formula>
    </cfRule>
  </conditionalFormatting>
  <conditionalFormatting sqref="AU11">
    <cfRule type="cellIs" dxfId="3529" priority="595" stopIfTrue="1" operator="greaterThan">
      <formula>0.03</formula>
    </cfRule>
    <cfRule type="cellIs" dxfId="3528" priority="596" stopIfTrue="1" operator="lessThan">
      <formula>-0.03</formula>
    </cfRule>
  </conditionalFormatting>
  <conditionalFormatting sqref="AU11:AU16">
    <cfRule type="cellIs" dxfId="3527" priority="597" stopIfTrue="1" operator="greaterThan">
      <formula>0</formula>
    </cfRule>
    <cfRule type="cellIs" dxfId="3526" priority="598" stopIfTrue="1" operator="lessThan">
      <formula>0</formula>
    </cfRule>
  </conditionalFormatting>
  <conditionalFormatting sqref="AW11">
    <cfRule type="cellIs" dxfId="3525" priority="591" stopIfTrue="1" operator="greaterThan">
      <formula>0.03</formula>
    </cfRule>
    <cfRule type="cellIs" dxfId="3524" priority="592" stopIfTrue="1" operator="lessThan">
      <formula>-0.03</formula>
    </cfRule>
  </conditionalFormatting>
  <conditionalFormatting sqref="AW11:AW16">
    <cfRule type="cellIs" dxfId="3523" priority="593" stopIfTrue="1" operator="greaterThan">
      <formula>0</formula>
    </cfRule>
    <cfRule type="cellIs" dxfId="3522" priority="594" stopIfTrue="1" operator="lessThan">
      <formula>0</formula>
    </cfRule>
  </conditionalFormatting>
  <conditionalFormatting sqref="AY11">
    <cfRule type="cellIs" dxfId="3521" priority="587" stopIfTrue="1" operator="greaterThan">
      <formula>0.03</formula>
    </cfRule>
    <cfRule type="cellIs" dxfId="3520" priority="588" stopIfTrue="1" operator="lessThan">
      <formula>-0.03</formula>
    </cfRule>
  </conditionalFormatting>
  <conditionalFormatting sqref="AY11:AY16">
    <cfRule type="cellIs" dxfId="3519" priority="589" stopIfTrue="1" operator="greaterThan">
      <formula>0</formula>
    </cfRule>
    <cfRule type="cellIs" dxfId="3518" priority="590" stopIfTrue="1" operator="lessThan">
      <formula>0</formula>
    </cfRule>
  </conditionalFormatting>
  <conditionalFormatting sqref="AP11:AP12">
    <cfRule type="cellIs" dxfId="3517" priority="607" stopIfTrue="1" operator="greaterThan">
      <formula>0</formula>
    </cfRule>
    <cfRule type="cellIs" dxfId="3516" priority="608" operator="lessThan">
      <formula>0</formula>
    </cfRule>
  </conditionalFormatting>
  <conditionalFormatting sqref="AP13">
    <cfRule type="cellIs" dxfId="3515" priority="581" stopIfTrue="1" operator="greaterThan">
      <formula>0.03</formula>
    </cfRule>
    <cfRule type="cellIs" dxfId="3514" priority="582" stopIfTrue="1" operator="lessThan">
      <formula>-0.03</formula>
    </cfRule>
  </conditionalFormatting>
  <conditionalFormatting sqref="AP13:AP14">
    <cfRule type="cellIs" dxfId="3513" priority="583" stopIfTrue="1" operator="greaterThan">
      <formula>0</formula>
    </cfRule>
    <cfRule type="cellIs" dxfId="3512" priority="584" operator="lessThan">
      <formula>0</formula>
    </cfRule>
  </conditionalFormatting>
  <conditionalFormatting sqref="AP15">
    <cfRule type="cellIs" dxfId="3511" priority="577" stopIfTrue="1" operator="greaterThan">
      <formula>0.03</formula>
    </cfRule>
    <cfRule type="cellIs" dxfId="3510" priority="578" stopIfTrue="1" operator="lessThan">
      <formula>-0.03</formula>
    </cfRule>
  </conditionalFormatting>
  <conditionalFormatting sqref="AP15:AP16">
    <cfRule type="cellIs" dxfId="3509" priority="579" stopIfTrue="1" operator="greaterThan">
      <formula>0</formula>
    </cfRule>
    <cfRule type="cellIs" dxfId="3508" priority="580" operator="lessThan">
      <formula>0</formula>
    </cfRule>
  </conditionalFormatting>
  <conditionalFormatting sqref="AT11">
    <cfRule type="cellIs" dxfId="3507" priority="573" stopIfTrue="1" operator="greaterThan">
      <formula>0.03</formula>
    </cfRule>
    <cfRule type="cellIs" dxfId="3506" priority="574" stopIfTrue="1" operator="lessThan">
      <formula>-0.03</formula>
    </cfRule>
  </conditionalFormatting>
  <conditionalFormatting sqref="AT11:AT12">
    <cfRule type="cellIs" dxfId="3505" priority="575" stopIfTrue="1" operator="greaterThan">
      <formula>0</formula>
    </cfRule>
    <cfRule type="cellIs" dxfId="3504" priority="576" operator="lessThan">
      <formula>0</formula>
    </cfRule>
  </conditionalFormatting>
  <conditionalFormatting sqref="AT13">
    <cfRule type="cellIs" dxfId="3503" priority="569" stopIfTrue="1" operator="greaterThan">
      <formula>0.03</formula>
    </cfRule>
    <cfRule type="cellIs" dxfId="3502" priority="570" stopIfTrue="1" operator="lessThan">
      <formula>-0.03</formula>
    </cfRule>
  </conditionalFormatting>
  <conditionalFormatting sqref="AT13:AT14">
    <cfRule type="cellIs" dxfId="3501" priority="571" stopIfTrue="1" operator="greaterThan">
      <formula>0</formula>
    </cfRule>
    <cfRule type="cellIs" dxfId="3500" priority="572" operator="lessThan">
      <formula>0</formula>
    </cfRule>
  </conditionalFormatting>
  <conditionalFormatting sqref="AT15">
    <cfRule type="cellIs" dxfId="3499" priority="565" stopIfTrue="1" operator="greaterThan">
      <formula>0.03</formula>
    </cfRule>
    <cfRule type="cellIs" dxfId="3498" priority="566" stopIfTrue="1" operator="lessThan">
      <formula>-0.03</formula>
    </cfRule>
  </conditionalFormatting>
  <conditionalFormatting sqref="AT15:AT16">
    <cfRule type="cellIs" dxfId="3497" priority="567" stopIfTrue="1" operator="greaterThan">
      <formula>0</formula>
    </cfRule>
    <cfRule type="cellIs" dxfId="3496" priority="568" operator="lessThan">
      <formula>0</formula>
    </cfRule>
  </conditionalFormatting>
  <conditionalFormatting sqref="AV11">
    <cfRule type="cellIs" dxfId="3495" priority="561" stopIfTrue="1" operator="greaterThan">
      <formula>0.03</formula>
    </cfRule>
    <cfRule type="cellIs" dxfId="3494" priority="562" stopIfTrue="1" operator="lessThan">
      <formula>-0.03</formula>
    </cfRule>
  </conditionalFormatting>
  <conditionalFormatting sqref="AV11:AV12">
    <cfRule type="cellIs" dxfId="3493" priority="563" stopIfTrue="1" operator="greaterThan">
      <formula>0</formula>
    </cfRule>
    <cfRule type="cellIs" dxfId="3492" priority="564" operator="lessThan">
      <formula>0</formula>
    </cfRule>
  </conditionalFormatting>
  <conditionalFormatting sqref="AV13">
    <cfRule type="cellIs" dxfId="3491" priority="557" stopIfTrue="1" operator="greaterThan">
      <formula>0.03</formula>
    </cfRule>
    <cfRule type="cellIs" dxfId="3490" priority="558" stopIfTrue="1" operator="lessThan">
      <formula>-0.03</formula>
    </cfRule>
  </conditionalFormatting>
  <conditionalFormatting sqref="AV13:AV14">
    <cfRule type="cellIs" dxfId="3489" priority="559" stopIfTrue="1" operator="greaterThan">
      <formula>0</formula>
    </cfRule>
    <cfRule type="cellIs" dxfId="3488" priority="560" operator="lessThan">
      <formula>0</formula>
    </cfRule>
  </conditionalFormatting>
  <conditionalFormatting sqref="AV15">
    <cfRule type="cellIs" dxfId="3487" priority="553" stopIfTrue="1" operator="greaterThan">
      <formula>0.03</formula>
    </cfRule>
    <cfRule type="cellIs" dxfId="3486" priority="554" stopIfTrue="1" operator="lessThan">
      <formula>-0.03</formula>
    </cfRule>
  </conditionalFormatting>
  <conditionalFormatting sqref="AV15:AV16">
    <cfRule type="cellIs" dxfId="3485" priority="555" stopIfTrue="1" operator="greaterThan">
      <formula>0</formula>
    </cfRule>
    <cfRule type="cellIs" dxfId="3484" priority="556" operator="lessThan">
      <formula>0</formula>
    </cfRule>
  </conditionalFormatting>
  <conditionalFormatting sqref="AP17 AP23 AP29 AP35">
    <cfRule type="cellIs" dxfId="3483" priority="533" stopIfTrue="1" operator="greaterThan">
      <formula>0.03</formula>
    </cfRule>
    <cfRule type="cellIs" dxfId="3482" priority="534" stopIfTrue="1" operator="lessThan">
      <formula>-0.03</formula>
    </cfRule>
  </conditionalFormatting>
  <conditionalFormatting sqref="AQ17 AQ23 AQ29 AQ35">
    <cfRule type="cellIs" dxfId="3481" priority="547" stopIfTrue="1" operator="greaterThan">
      <formula>0.03</formula>
    </cfRule>
    <cfRule type="cellIs" dxfId="3480" priority="548" stopIfTrue="1" operator="lessThan">
      <formula>-0.03</formula>
    </cfRule>
  </conditionalFormatting>
  <conditionalFormatting sqref="AQ17:AQ40">
    <cfRule type="cellIs" dxfId="3479" priority="549" stopIfTrue="1" operator="greaterThan">
      <formula>0</formula>
    </cfRule>
    <cfRule type="cellIs" dxfId="3478" priority="550" stopIfTrue="1" operator="lessThan">
      <formula>0</formula>
    </cfRule>
  </conditionalFormatting>
  <conditionalFormatting sqref="AR17:AS17 AR23:AS23 AR29:AS29 AR35:AS35">
    <cfRule type="cellIs" dxfId="3477" priority="543" stopIfTrue="1" operator="greaterThan">
      <formula>0.03</formula>
    </cfRule>
    <cfRule type="cellIs" dxfId="3476" priority="544" stopIfTrue="1" operator="lessThan">
      <formula>-0.03</formula>
    </cfRule>
  </conditionalFormatting>
  <conditionalFormatting sqref="AR17:AS40">
    <cfRule type="cellIs" dxfId="3475" priority="545" stopIfTrue="1" operator="greaterThan">
      <formula>0</formula>
    </cfRule>
    <cfRule type="cellIs" dxfId="3474" priority="546" stopIfTrue="1" operator="lessThan">
      <formula>0</formula>
    </cfRule>
  </conditionalFormatting>
  <conditionalFormatting sqref="AU17 AU23 AU29 AU35">
    <cfRule type="cellIs" dxfId="3473" priority="539" stopIfTrue="1" operator="greaterThan">
      <formula>0.03</formula>
    </cfRule>
    <cfRule type="cellIs" dxfId="3472" priority="540" stopIfTrue="1" operator="lessThan">
      <formula>-0.03</formula>
    </cfRule>
  </conditionalFormatting>
  <conditionalFormatting sqref="AU17:AU40">
    <cfRule type="cellIs" dxfId="3471" priority="541" stopIfTrue="1" operator="greaterThan">
      <formula>0</formula>
    </cfRule>
    <cfRule type="cellIs" dxfId="3470" priority="542" stopIfTrue="1" operator="lessThan">
      <formula>0</formula>
    </cfRule>
  </conditionalFormatting>
  <conditionalFormatting sqref="AW17 AW23 AW29 AW35">
    <cfRule type="cellIs" dxfId="3469" priority="535" stopIfTrue="1" operator="greaterThan">
      <formula>0.03</formula>
    </cfRule>
    <cfRule type="cellIs" dxfId="3468" priority="536" stopIfTrue="1" operator="lessThan">
      <formula>-0.03</formula>
    </cfRule>
  </conditionalFormatting>
  <conditionalFormatting sqref="AW17:AW40">
    <cfRule type="cellIs" dxfId="3467" priority="537" stopIfTrue="1" operator="greaterThan">
      <formula>0</formula>
    </cfRule>
    <cfRule type="cellIs" dxfId="3466" priority="538" stopIfTrue="1" operator="lessThan">
      <formula>0</formula>
    </cfRule>
  </conditionalFormatting>
  <conditionalFormatting sqref="AP17:AP18 AP23:AP24 AP29:AP30 AP35:AP36">
    <cfRule type="cellIs" dxfId="3465" priority="551" stopIfTrue="1" operator="greaterThan">
      <formula>0</formula>
    </cfRule>
    <cfRule type="cellIs" dxfId="3464" priority="552" operator="lessThan">
      <formula>0</formula>
    </cfRule>
  </conditionalFormatting>
  <conditionalFormatting sqref="AP19 AP25 AP31 AP37">
    <cfRule type="cellIs" dxfId="3463" priority="529" stopIfTrue="1" operator="greaterThan">
      <formula>0.03</formula>
    </cfRule>
    <cfRule type="cellIs" dxfId="3462" priority="530" stopIfTrue="1" operator="lessThan">
      <formula>-0.03</formula>
    </cfRule>
  </conditionalFormatting>
  <conditionalFormatting sqref="AP19:AP20 AP25:AP26 AP31:AP32 AP37:AP38">
    <cfRule type="cellIs" dxfId="3461" priority="531" stopIfTrue="1" operator="greaterThan">
      <formula>0</formula>
    </cfRule>
    <cfRule type="cellIs" dxfId="3460" priority="532" operator="lessThan">
      <formula>0</formula>
    </cfRule>
  </conditionalFormatting>
  <conditionalFormatting sqref="AP21 AP27 AP33 AP39">
    <cfRule type="cellIs" dxfId="3459" priority="525" stopIfTrue="1" operator="greaterThan">
      <formula>0.03</formula>
    </cfRule>
    <cfRule type="cellIs" dxfId="3458" priority="526" stopIfTrue="1" operator="lessThan">
      <formula>-0.03</formula>
    </cfRule>
  </conditionalFormatting>
  <conditionalFormatting sqref="AP21:AP22 AP27:AP28 AP33:AP34 AP39:AP40">
    <cfRule type="cellIs" dxfId="3457" priority="527" stopIfTrue="1" operator="greaterThan">
      <formula>0</formula>
    </cfRule>
    <cfRule type="cellIs" dxfId="3456" priority="528" operator="lessThan">
      <formula>0</formula>
    </cfRule>
  </conditionalFormatting>
  <conditionalFormatting sqref="AT17 AT23 AT29 AT35">
    <cfRule type="cellIs" dxfId="3455" priority="521" stopIfTrue="1" operator="greaterThan">
      <formula>0.03</formula>
    </cfRule>
    <cfRule type="cellIs" dxfId="3454" priority="522" stopIfTrue="1" operator="lessThan">
      <formula>-0.03</formula>
    </cfRule>
  </conditionalFormatting>
  <conditionalFormatting sqref="AT17:AT18 AT23:AT24 AT29:AT30 AT35:AT36">
    <cfRule type="cellIs" dxfId="3453" priority="523" stopIfTrue="1" operator="greaterThan">
      <formula>0</formula>
    </cfRule>
    <cfRule type="cellIs" dxfId="3452" priority="524" operator="lessThan">
      <formula>0</formula>
    </cfRule>
  </conditionalFormatting>
  <conditionalFormatting sqref="AT19 AT25 AT31 AT37">
    <cfRule type="cellIs" dxfId="3451" priority="517" stopIfTrue="1" operator="greaterThan">
      <formula>0.03</formula>
    </cfRule>
    <cfRule type="cellIs" dxfId="3450" priority="518" stopIfTrue="1" operator="lessThan">
      <formula>-0.03</formula>
    </cfRule>
  </conditionalFormatting>
  <conditionalFormatting sqref="AT19:AT20 AT25:AT26 AT31:AT32 AT37:AT38">
    <cfRule type="cellIs" dxfId="3449" priority="519" stopIfTrue="1" operator="greaterThan">
      <formula>0</formula>
    </cfRule>
    <cfRule type="cellIs" dxfId="3448" priority="520" operator="lessThan">
      <formula>0</formula>
    </cfRule>
  </conditionalFormatting>
  <conditionalFormatting sqref="AT21 AT27 AT33 AT39">
    <cfRule type="cellIs" dxfId="3447" priority="513" stopIfTrue="1" operator="greaterThan">
      <formula>0.03</formula>
    </cfRule>
    <cfRule type="cellIs" dxfId="3446" priority="514" stopIfTrue="1" operator="lessThan">
      <formula>-0.03</formula>
    </cfRule>
  </conditionalFormatting>
  <conditionalFormatting sqref="AT21:AT22 AT27:AT28 AT33:AT34 AT39:AT40">
    <cfRule type="cellIs" dxfId="3445" priority="515" stopIfTrue="1" operator="greaterThan">
      <formula>0</formula>
    </cfRule>
    <cfRule type="cellIs" dxfId="3444" priority="516" operator="lessThan">
      <formula>0</formula>
    </cfRule>
  </conditionalFormatting>
  <conditionalFormatting sqref="AV17 AV23 AV29 AV35">
    <cfRule type="cellIs" dxfId="3443" priority="509" stopIfTrue="1" operator="greaterThan">
      <formula>0.03</formula>
    </cfRule>
    <cfRule type="cellIs" dxfId="3442" priority="510" stopIfTrue="1" operator="lessThan">
      <formula>-0.03</formula>
    </cfRule>
  </conditionalFormatting>
  <conditionalFormatting sqref="AV17:AV18 AV23:AV24 AV29:AV30 AV35:AV36">
    <cfRule type="cellIs" dxfId="3441" priority="511" stopIfTrue="1" operator="greaterThan">
      <formula>0</formula>
    </cfRule>
    <cfRule type="cellIs" dxfId="3440" priority="512" operator="lessThan">
      <formula>0</formula>
    </cfRule>
  </conditionalFormatting>
  <conditionalFormatting sqref="AV19 AV25 AV31 AV37">
    <cfRule type="cellIs" dxfId="3439" priority="505" stopIfTrue="1" operator="greaterThan">
      <formula>0.03</formula>
    </cfRule>
    <cfRule type="cellIs" dxfId="3438" priority="506" stopIfTrue="1" operator="lessThan">
      <formula>-0.03</formula>
    </cfRule>
  </conditionalFormatting>
  <conditionalFormatting sqref="AV19:AV20 AV25:AV26 AV31:AV32 AV37:AV38">
    <cfRule type="cellIs" dxfId="3437" priority="507" stopIfTrue="1" operator="greaterThan">
      <formula>0</formula>
    </cfRule>
    <cfRule type="cellIs" dxfId="3436" priority="508" operator="lessThan">
      <formula>0</formula>
    </cfRule>
  </conditionalFormatting>
  <conditionalFormatting sqref="AV21 AV27 AV33 AV39">
    <cfRule type="cellIs" dxfId="3435" priority="501" stopIfTrue="1" operator="greaterThan">
      <formula>0.03</formula>
    </cfRule>
    <cfRule type="cellIs" dxfId="3434" priority="502" stopIfTrue="1" operator="lessThan">
      <formula>-0.03</formula>
    </cfRule>
  </conditionalFormatting>
  <conditionalFormatting sqref="AV21:AV22 AV27:AV28 AV33:AV34 AV39:AV40">
    <cfRule type="cellIs" dxfId="3433" priority="503" stopIfTrue="1" operator="greaterThan">
      <formula>0</formula>
    </cfRule>
    <cfRule type="cellIs" dxfId="3432" priority="504" operator="lessThan">
      <formula>0</formula>
    </cfRule>
  </conditionalFormatting>
  <conditionalFormatting sqref="BA11">
    <cfRule type="cellIs" dxfId="3431" priority="333" stopIfTrue="1" operator="greaterThan">
      <formula>0.03</formula>
    </cfRule>
    <cfRule type="cellIs" dxfId="3430" priority="334" stopIfTrue="1" operator="lessThan">
      <formula>-0.03</formula>
    </cfRule>
  </conditionalFormatting>
  <conditionalFormatting sqref="BA11:BA16">
    <cfRule type="cellIs" dxfId="3429" priority="335" stopIfTrue="1" operator="greaterThan">
      <formula>0</formula>
    </cfRule>
    <cfRule type="cellIs" dxfId="3428" priority="336" stopIfTrue="1" operator="lessThan">
      <formula>0</formula>
    </cfRule>
  </conditionalFormatting>
  <conditionalFormatting sqref="AZ11">
    <cfRule type="cellIs" dxfId="3427" priority="329" stopIfTrue="1" operator="greaterThan">
      <formula>0.03</formula>
    </cfRule>
    <cfRule type="cellIs" dxfId="3426" priority="330" stopIfTrue="1" operator="lessThan">
      <formula>-0.03</formula>
    </cfRule>
  </conditionalFormatting>
  <conditionalFormatting sqref="AZ11:AZ12">
    <cfRule type="cellIs" dxfId="3425" priority="331" stopIfTrue="1" operator="greaterThan">
      <formula>0</formula>
    </cfRule>
    <cfRule type="cellIs" dxfId="3424" priority="332" operator="lessThan">
      <formula>0</formula>
    </cfRule>
  </conditionalFormatting>
  <conditionalFormatting sqref="AZ13">
    <cfRule type="cellIs" dxfId="3423" priority="325" stopIfTrue="1" operator="greaterThan">
      <formula>0.03</formula>
    </cfRule>
    <cfRule type="cellIs" dxfId="3422" priority="326" stopIfTrue="1" operator="lessThan">
      <formula>-0.03</formula>
    </cfRule>
  </conditionalFormatting>
  <conditionalFormatting sqref="AZ13:AZ14">
    <cfRule type="cellIs" dxfId="3421" priority="327" stopIfTrue="1" operator="greaterThan">
      <formula>0</formula>
    </cfRule>
    <cfRule type="cellIs" dxfId="3420" priority="328" operator="lessThan">
      <formula>0</formula>
    </cfRule>
  </conditionalFormatting>
  <conditionalFormatting sqref="AZ15">
    <cfRule type="cellIs" dxfId="3419" priority="321" stopIfTrue="1" operator="greaterThan">
      <formula>0.03</formula>
    </cfRule>
    <cfRule type="cellIs" dxfId="3418" priority="322" stopIfTrue="1" operator="lessThan">
      <formula>-0.03</formula>
    </cfRule>
  </conditionalFormatting>
  <conditionalFormatting sqref="AZ15:AZ16">
    <cfRule type="cellIs" dxfId="3417" priority="323" stopIfTrue="1" operator="greaterThan">
      <formula>0</formula>
    </cfRule>
    <cfRule type="cellIs" dxfId="3416" priority="324" operator="lessThan">
      <formula>0</formula>
    </cfRule>
  </conditionalFormatting>
  <conditionalFormatting sqref="BA5">
    <cfRule type="cellIs" dxfId="3415" priority="317" stopIfTrue="1" operator="greaterThan">
      <formula>0.03</formula>
    </cfRule>
    <cfRule type="cellIs" dxfId="3414" priority="318" stopIfTrue="1" operator="lessThan">
      <formula>-0.03</formula>
    </cfRule>
  </conditionalFormatting>
  <conditionalFormatting sqref="BA5:BA10">
    <cfRule type="cellIs" dxfId="3413" priority="319" stopIfTrue="1" operator="greaterThan">
      <formula>0</formula>
    </cfRule>
    <cfRule type="cellIs" dxfId="3412" priority="320" stopIfTrue="1" operator="lessThan">
      <formula>0</formula>
    </cfRule>
  </conditionalFormatting>
  <conditionalFormatting sqref="AZ5">
    <cfRule type="cellIs" dxfId="3411" priority="313" stopIfTrue="1" operator="greaterThan">
      <formula>0.03</formula>
    </cfRule>
    <cfRule type="cellIs" dxfId="3410" priority="314" stopIfTrue="1" operator="lessThan">
      <formula>-0.03</formula>
    </cfRule>
  </conditionalFormatting>
  <conditionalFormatting sqref="AZ5:AZ6">
    <cfRule type="cellIs" dxfId="3409" priority="315" stopIfTrue="1" operator="greaterThan">
      <formula>0</formula>
    </cfRule>
    <cfRule type="cellIs" dxfId="3408" priority="316" operator="lessThan">
      <formula>0</formula>
    </cfRule>
  </conditionalFormatting>
  <conditionalFormatting sqref="AZ7">
    <cfRule type="cellIs" dxfId="3407" priority="309" stopIfTrue="1" operator="greaterThan">
      <formula>0.03</formula>
    </cfRule>
    <cfRule type="cellIs" dxfId="3406" priority="310" stopIfTrue="1" operator="lessThan">
      <formula>-0.03</formula>
    </cfRule>
  </conditionalFormatting>
  <conditionalFormatting sqref="AZ7:AZ8">
    <cfRule type="cellIs" dxfId="3405" priority="311" stopIfTrue="1" operator="greaterThan">
      <formula>0</formula>
    </cfRule>
    <cfRule type="cellIs" dxfId="3404" priority="312" operator="lessThan">
      <formula>0</formula>
    </cfRule>
  </conditionalFormatting>
  <conditionalFormatting sqref="AZ9">
    <cfRule type="cellIs" dxfId="3403" priority="305" stopIfTrue="1" operator="greaterThan">
      <formula>0.03</formula>
    </cfRule>
    <cfRule type="cellIs" dxfId="3402" priority="306" stopIfTrue="1" operator="lessThan">
      <formula>-0.03</formula>
    </cfRule>
  </conditionalFormatting>
  <conditionalFormatting sqref="AZ9:AZ10">
    <cfRule type="cellIs" dxfId="3401" priority="307" stopIfTrue="1" operator="greaterThan">
      <formula>0</formula>
    </cfRule>
    <cfRule type="cellIs" dxfId="3400" priority="308" operator="lessThan">
      <formula>0</formula>
    </cfRule>
  </conditionalFormatting>
  <conditionalFormatting sqref="BA17">
    <cfRule type="cellIs" dxfId="3399" priority="301" stopIfTrue="1" operator="greaterThan">
      <formula>0.03</formula>
    </cfRule>
    <cfRule type="cellIs" dxfId="3398" priority="302" stopIfTrue="1" operator="lessThan">
      <formula>-0.03</formula>
    </cfRule>
  </conditionalFormatting>
  <conditionalFormatting sqref="BA17:BA22">
    <cfRule type="cellIs" dxfId="3397" priority="303" stopIfTrue="1" operator="greaterThan">
      <formula>0</formula>
    </cfRule>
    <cfRule type="cellIs" dxfId="3396" priority="304" stopIfTrue="1" operator="lessThan">
      <formula>0</formula>
    </cfRule>
  </conditionalFormatting>
  <conditionalFormatting sqref="AZ17">
    <cfRule type="cellIs" dxfId="3395" priority="297" stopIfTrue="1" operator="greaterThan">
      <formula>0.03</formula>
    </cfRule>
    <cfRule type="cellIs" dxfId="3394" priority="298" stopIfTrue="1" operator="lessThan">
      <formula>-0.03</formula>
    </cfRule>
  </conditionalFormatting>
  <conditionalFormatting sqref="AZ17:AZ18">
    <cfRule type="cellIs" dxfId="3393" priority="299" stopIfTrue="1" operator="greaterThan">
      <formula>0</formula>
    </cfRule>
    <cfRule type="cellIs" dxfId="3392" priority="300" operator="lessThan">
      <formula>0</formula>
    </cfRule>
  </conditionalFormatting>
  <conditionalFormatting sqref="AZ19">
    <cfRule type="cellIs" dxfId="3391" priority="293" stopIfTrue="1" operator="greaterThan">
      <formula>0.03</formula>
    </cfRule>
    <cfRule type="cellIs" dxfId="3390" priority="294" stopIfTrue="1" operator="lessThan">
      <formula>-0.03</formula>
    </cfRule>
  </conditionalFormatting>
  <conditionalFormatting sqref="AZ19:AZ20">
    <cfRule type="cellIs" dxfId="3389" priority="295" stopIfTrue="1" operator="greaterThan">
      <formula>0</formula>
    </cfRule>
    <cfRule type="cellIs" dxfId="3388" priority="296" operator="lessThan">
      <formula>0</formula>
    </cfRule>
  </conditionalFormatting>
  <conditionalFormatting sqref="AZ21">
    <cfRule type="cellIs" dxfId="3387" priority="289" stopIfTrue="1" operator="greaterThan">
      <formula>0.03</formula>
    </cfRule>
    <cfRule type="cellIs" dxfId="3386" priority="290" stopIfTrue="1" operator="lessThan">
      <formula>-0.03</formula>
    </cfRule>
  </conditionalFormatting>
  <conditionalFormatting sqref="AZ21:AZ22">
    <cfRule type="cellIs" dxfId="3385" priority="291" stopIfTrue="1" operator="greaterThan">
      <formula>0</formula>
    </cfRule>
    <cfRule type="cellIs" dxfId="3384" priority="292" operator="lessThan">
      <formula>0</formula>
    </cfRule>
  </conditionalFormatting>
  <conditionalFormatting sqref="BA29">
    <cfRule type="cellIs" dxfId="3383" priority="285" stopIfTrue="1" operator="greaterThan">
      <formula>0.03</formula>
    </cfRule>
    <cfRule type="cellIs" dxfId="3382" priority="286" stopIfTrue="1" operator="lessThan">
      <formula>-0.03</formula>
    </cfRule>
  </conditionalFormatting>
  <conditionalFormatting sqref="BA29:BA34">
    <cfRule type="cellIs" dxfId="3381" priority="287" stopIfTrue="1" operator="greaterThan">
      <formula>0</formula>
    </cfRule>
    <cfRule type="cellIs" dxfId="3380" priority="288" stopIfTrue="1" operator="lessThan">
      <formula>0</formula>
    </cfRule>
  </conditionalFormatting>
  <conditionalFormatting sqref="AZ29">
    <cfRule type="cellIs" dxfId="3379" priority="281" stopIfTrue="1" operator="greaterThan">
      <formula>0.03</formula>
    </cfRule>
    <cfRule type="cellIs" dxfId="3378" priority="282" stopIfTrue="1" operator="lessThan">
      <formula>-0.03</formula>
    </cfRule>
  </conditionalFormatting>
  <conditionalFormatting sqref="AZ29:AZ30">
    <cfRule type="cellIs" dxfId="3377" priority="283" stopIfTrue="1" operator="greaterThan">
      <formula>0</formula>
    </cfRule>
    <cfRule type="cellIs" dxfId="3376" priority="284" operator="lessThan">
      <formula>0</formula>
    </cfRule>
  </conditionalFormatting>
  <conditionalFormatting sqref="AZ31">
    <cfRule type="cellIs" dxfId="3375" priority="277" stopIfTrue="1" operator="greaterThan">
      <formula>0.03</formula>
    </cfRule>
    <cfRule type="cellIs" dxfId="3374" priority="278" stopIfTrue="1" operator="lessThan">
      <formula>-0.03</formula>
    </cfRule>
  </conditionalFormatting>
  <conditionalFormatting sqref="AZ31:AZ32">
    <cfRule type="cellIs" dxfId="3373" priority="279" stopIfTrue="1" operator="greaterThan">
      <formula>0</formula>
    </cfRule>
    <cfRule type="cellIs" dxfId="3372" priority="280" operator="lessThan">
      <formula>0</formula>
    </cfRule>
  </conditionalFormatting>
  <conditionalFormatting sqref="AZ33">
    <cfRule type="cellIs" dxfId="3371" priority="273" stopIfTrue="1" operator="greaterThan">
      <formula>0.03</formula>
    </cfRule>
    <cfRule type="cellIs" dxfId="3370" priority="274" stopIfTrue="1" operator="lessThan">
      <formula>-0.03</formula>
    </cfRule>
  </conditionalFormatting>
  <conditionalFormatting sqref="AZ33:AZ34">
    <cfRule type="cellIs" dxfId="3369" priority="275" stopIfTrue="1" operator="greaterThan">
      <formula>0</formula>
    </cfRule>
    <cfRule type="cellIs" dxfId="3368" priority="276" operator="lessThan">
      <formula>0</formula>
    </cfRule>
  </conditionalFormatting>
  <conditionalFormatting sqref="BA23">
    <cfRule type="cellIs" dxfId="3367" priority="269" stopIfTrue="1" operator="greaterThan">
      <formula>0.03</formula>
    </cfRule>
    <cfRule type="cellIs" dxfId="3366" priority="270" stopIfTrue="1" operator="lessThan">
      <formula>-0.03</formula>
    </cfRule>
  </conditionalFormatting>
  <conditionalFormatting sqref="BA23:BA28">
    <cfRule type="cellIs" dxfId="3365" priority="271" stopIfTrue="1" operator="greaterThan">
      <formula>0</formula>
    </cfRule>
    <cfRule type="cellIs" dxfId="3364" priority="272" stopIfTrue="1" operator="lessThan">
      <formula>0</formula>
    </cfRule>
  </conditionalFormatting>
  <conditionalFormatting sqref="AZ23">
    <cfRule type="cellIs" dxfId="3363" priority="265" stopIfTrue="1" operator="greaterThan">
      <formula>0.03</formula>
    </cfRule>
    <cfRule type="cellIs" dxfId="3362" priority="266" stopIfTrue="1" operator="lessThan">
      <formula>-0.03</formula>
    </cfRule>
  </conditionalFormatting>
  <conditionalFormatting sqref="AZ23:AZ24">
    <cfRule type="cellIs" dxfId="3361" priority="267" stopIfTrue="1" operator="greaterThan">
      <formula>0</formula>
    </cfRule>
    <cfRule type="cellIs" dxfId="3360" priority="268" operator="lessThan">
      <formula>0</formula>
    </cfRule>
  </conditionalFormatting>
  <conditionalFormatting sqref="AZ25">
    <cfRule type="cellIs" dxfId="3359" priority="261" stopIfTrue="1" operator="greaterThan">
      <formula>0.03</formula>
    </cfRule>
    <cfRule type="cellIs" dxfId="3358" priority="262" stopIfTrue="1" operator="lessThan">
      <formula>-0.03</formula>
    </cfRule>
  </conditionalFormatting>
  <conditionalFormatting sqref="AZ25:AZ26">
    <cfRule type="cellIs" dxfId="3357" priority="263" stopIfTrue="1" operator="greaterThan">
      <formula>0</formula>
    </cfRule>
    <cfRule type="cellIs" dxfId="3356" priority="264" operator="lessThan">
      <formula>0</formula>
    </cfRule>
  </conditionalFormatting>
  <conditionalFormatting sqref="AZ27">
    <cfRule type="cellIs" dxfId="3355" priority="257" stopIfTrue="1" operator="greaterThan">
      <formula>0.03</formula>
    </cfRule>
    <cfRule type="cellIs" dxfId="3354" priority="258" stopIfTrue="1" operator="lessThan">
      <formula>-0.03</formula>
    </cfRule>
  </conditionalFormatting>
  <conditionalFormatting sqref="AZ27:AZ28">
    <cfRule type="cellIs" dxfId="3353" priority="259" stopIfTrue="1" operator="greaterThan">
      <formula>0</formula>
    </cfRule>
    <cfRule type="cellIs" dxfId="3352" priority="260" operator="lessThan">
      <formula>0</formula>
    </cfRule>
  </conditionalFormatting>
  <conditionalFormatting sqref="BA35">
    <cfRule type="cellIs" dxfId="3351" priority="253" stopIfTrue="1" operator="greaterThan">
      <formula>0.03</formula>
    </cfRule>
    <cfRule type="cellIs" dxfId="3350" priority="254" stopIfTrue="1" operator="lessThan">
      <formula>-0.03</formula>
    </cfRule>
  </conditionalFormatting>
  <conditionalFormatting sqref="BA35:BA40">
    <cfRule type="cellIs" dxfId="3349" priority="255" stopIfTrue="1" operator="greaterThan">
      <formula>0</formula>
    </cfRule>
    <cfRule type="cellIs" dxfId="3348" priority="256" stopIfTrue="1" operator="lessThan">
      <formula>0</formula>
    </cfRule>
  </conditionalFormatting>
  <conditionalFormatting sqref="AZ35">
    <cfRule type="cellIs" dxfId="3347" priority="249" stopIfTrue="1" operator="greaterThan">
      <formula>0.03</formula>
    </cfRule>
    <cfRule type="cellIs" dxfId="3346" priority="250" stopIfTrue="1" operator="lessThan">
      <formula>-0.03</formula>
    </cfRule>
  </conditionalFormatting>
  <conditionalFormatting sqref="AZ35:AZ36">
    <cfRule type="cellIs" dxfId="3345" priority="251" stopIfTrue="1" operator="greaterThan">
      <formula>0</formula>
    </cfRule>
    <cfRule type="cellIs" dxfId="3344" priority="252" operator="lessThan">
      <formula>0</formula>
    </cfRule>
  </conditionalFormatting>
  <conditionalFormatting sqref="AZ37">
    <cfRule type="cellIs" dxfId="3343" priority="245" stopIfTrue="1" operator="greaterThan">
      <formula>0.03</formula>
    </cfRule>
    <cfRule type="cellIs" dxfId="3342" priority="246" stopIfTrue="1" operator="lessThan">
      <formula>-0.03</formula>
    </cfRule>
  </conditionalFormatting>
  <conditionalFormatting sqref="AZ37:AZ38">
    <cfRule type="cellIs" dxfId="3341" priority="247" stopIfTrue="1" operator="greaterThan">
      <formula>0</formula>
    </cfRule>
    <cfRule type="cellIs" dxfId="3340" priority="248" operator="lessThan">
      <formula>0</formula>
    </cfRule>
  </conditionalFormatting>
  <conditionalFormatting sqref="AZ39">
    <cfRule type="cellIs" dxfId="3339" priority="241" stopIfTrue="1" operator="greaterThan">
      <formula>0.03</formula>
    </cfRule>
    <cfRule type="cellIs" dxfId="3338" priority="242" stopIfTrue="1" operator="lessThan">
      <formula>-0.03</formula>
    </cfRule>
  </conditionalFormatting>
  <conditionalFormatting sqref="AZ39:AZ40">
    <cfRule type="cellIs" dxfId="3337" priority="243" stopIfTrue="1" operator="greaterThan">
      <formula>0</formula>
    </cfRule>
    <cfRule type="cellIs" dxfId="3336" priority="244" operator="lessThan">
      <formula>0</formula>
    </cfRule>
  </conditionalFormatting>
  <conditionalFormatting sqref="AX11">
    <cfRule type="cellIs" dxfId="3335" priority="237" stopIfTrue="1" operator="greaterThan">
      <formula>0.03</formula>
    </cfRule>
    <cfRule type="cellIs" dxfId="3334" priority="238" stopIfTrue="1" operator="lessThan">
      <formula>-0.03</formula>
    </cfRule>
  </conditionalFormatting>
  <conditionalFormatting sqref="AX11:AX12">
    <cfRule type="cellIs" dxfId="3333" priority="239" stopIfTrue="1" operator="greaterThan">
      <formula>0</formula>
    </cfRule>
    <cfRule type="cellIs" dxfId="3332" priority="240" operator="lessThan">
      <formula>0</formula>
    </cfRule>
  </conditionalFormatting>
  <conditionalFormatting sqref="AX13">
    <cfRule type="cellIs" dxfId="3331" priority="233" stopIfTrue="1" operator="greaterThan">
      <formula>0.03</formula>
    </cfRule>
    <cfRule type="cellIs" dxfId="3330" priority="234" stopIfTrue="1" operator="lessThan">
      <formula>-0.03</formula>
    </cfRule>
  </conditionalFormatting>
  <conditionalFormatting sqref="AX13:AX14">
    <cfRule type="cellIs" dxfId="3329" priority="235" stopIfTrue="1" operator="greaterThan">
      <formula>0</formula>
    </cfRule>
    <cfRule type="cellIs" dxfId="3328" priority="236" operator="lessThan">
      <formula>0</formula>
    </cfRule>
  </conditionalFormatting>
  <conditionalFormatting sqref="AX15">
    <cfRule type="cellIs" dxfId="3327" priority="229" stopIfTrue="1" operator="greaterThan">
      <formula>0.03</formula>
    </cfRule>
    <cfRule type="cellIs" dxfId="3326" priority="230" stopIfTrue="1" operator="lessThan">
      <formula>-0.03</formula>
    </cfRule>
  </conditionalFormatting>
  <conditionalFormatting sqref="AX15:AX16">
    <cfRule type="cellIs" dxfId="3325" priority="231" stopIfTrue="1" operator="greaterThan">
      <formula>0</formula>
    </cfRule>
    <cfRule type="cellIs" dxfId="3324" priority="232" operator="lessThan">
      <formula>0</formula>
    </cfRule>
  </conditionalFormatting>
  <conditionalFormatting sqref="AY17">
    <cfRule type="cellIs" dxfId="3323" priority="225" stopIfTrue="1" operator="greaterThan">
      <formula>0.03</formula>
    </cfRule>
    <cfRule type="cellIs" dxfId="3322" priority="226" stopIfTrue="1" operator="lessThan">
      <formula>-0.03</formula>
    </cfRule>
  </conditionalFormatting>
  <conditionalFormatting sqref="AY17:AY22">
    <cfRule type="cellIs" dxfId="3321" priority="227" stopIfTrue="1" operator="greaterThan">
      <formula>0</formula>
    </cfRule>
    <cfRule type="cellIs" dxfId="3320" priority="228" stopIfTrue="1" operator="lessThan">
      <formula>0</formula>
    </cfRule>
  </conditionalFormatting>
  <conditionalFormatting sqref="AX17">
    <cfRule type="cellIs" dxfId="3319" priority="221" stopIfTrue="1" operator="greaterThan">
      <formula>0.03</formula>
    </cfRule>
    <cfRule type="cellIs" dxfId="3318" priority="222" stopIfTrue="1" operator="lessThan">
      <formula>-0.03</formula>
    </cfRule>
  </conditionalFormatting>
  <conditionalFormatting sqref="AX17:AX18">
    <cfRule type="cellIs" dxfId="3317" priority="223" stopIfTrue="1" operator="greaterThan">
      <formula>0</formula>
    </cfRule>
    <cfRule type="cellIs" dxfId="3316" priority="224" operator="lessThan">
      <formula>0</formula>
    </cfRule>
  </conditionalFormatting>
  <conditionalFormatting sqref="AX19">
    <cfRule type="cellIs" dxfId="3315" priority="217" stopIfTrue="1" operator="greaterThan">
      <formula>0.03</formula>
    </cfRule>
    <cfRule type="cellIs" dxfId="3314" priority="218" stopIfTrue="1" operator="lessThan">
      <formula>-0.03</formula>
    </cfRule>
  </conditionalFormatting>
  <conditionalFormatting sqref="AX19:AX20">
    <cfRule type="cellIs" dxfId="3313" priority="219" stopIfTrue="1" operator="greaterThan">
      <formula>0</formula>
    </cfRule>
    <cfRule type="cellIs" dxfId="3312" priority="220" operator="lessThan">
      <formula>0</formula>
    </cfRule>
  </conditionalFormatting>
  <conditionalFormatting sqref="AX21">
    <cfRule type="cellIs" dxfId="3311" priority="213" stopIfTrue="1" operator="greaterThan">
      <formula>0.03</formula>
    </cfRule>
    <cfRule type="cellIs" dxfId="3310" priority="214" stopIfTrue="1" operator="lessThan">
      <formula>-0.03</formula>
    </cfRule>
  </conditionalFormatting>
  <conditionalFormatting sqref="AX21:AX22">
    <cfRule type="cellIs" dxfId="3309" priority="215" stopIfTrue="1" operator="greaterThan">
      <formula>0</formula>
    </cfRule>
    <cfRule type="cellIs" dxfId="3308" priority="216" operator="lessThan">
      <formula>0</formula>
    </cfRule>
  </conditionalFormatting>
  <conditionalFormatting sqref="AY23">
    <cfRule type="cellIs" dxfId="3307" priority="209" stopIfTrue="1" operator="greaterThan">
      <formula>0.03</formula>
    </cfRule>
    <cfRule type="cellIs" dxfId="3306" priority="210" stopIfTrue="1" operator="lessThan">
      <formula>-0.03</formula>
    </cfRule>
  </conditionalFormatting>
  <conditionalFormatting sqref="AY23:AY28">
    <cfRule type="cellIs" dxfId="3305" priority="211" stopIfTrue="1" operator="greaterThan">
      <formula>0</formula>
    </cfRule>
    <cfRule type="cellIs" dxfId="3304" priority="212" stopIfTrue="1" operator="lessThan">
      <formula>0</formula>
    </cfRule>
  </conditionalFormatting>
  <conditionalFormatting sqref="AX23">
    <cfRule type="cellIs" dxfId="3303" priority="205" stopIfTrue="1" operator="greaterThan">
      <formula>0.03</formula>
    </cfRule>
    <cfRule type="cellIs" dxfId="3302" priority="206" stopIfTrue="1" operator="lessThan">
      <formula>-0.03</formula>
    </cfRule>
  </conditionalFormatting>
  <conditionalFormatting sqref="AX23:AX24">
    <cfRule type="cellIs" dxfId="3301" priority="207" stopIfTrue="1" operator="greaterThan">
      <formula>0</formula>
    </cfRule>
    <cfRule type="cellIs" dxfId="3300" priority="208" operator="lessThan">
      <formula>0</formula>
    </cfRule>
  </conditionalFormatting>
  <conditionalFormatting sqref="AX25">
    <cfRule type="cellIs" dxfId="3299" priority="201" stopIfTrue="1" operator="greaterThan">
      <formula>0.03</formula>
    </cfRule>
    <cfRule type="cellIs" dxfId="3298" priority="202" stopIfTrue="1" operator="lessThan">
      <formula>-0.03</formula>
    </cfRule>
  </conditionalFormatting>
  <conditionalFormatting sqref="AX25:AX26">
    <cfRule type="cellIs" dxfId="3297" priority="203" stopIfTrue="1" operator="greaterThan">
      <formula>0</formula>
    </cfRule>
    <cfRule type="cellIs" dxfId="3296" priority="204" operator="lessThan">
      <formula>0</formula>
    </cfRule>
  </conditionalFormatting>
  <conditionalFormatting sqref="AX27">
    <cfRule type="cellIs" dxfId="3295" priority="197" stopIfTrue="1" operator="greaterThan">
      <formula>0.03</formula>
    </cfRule>
    <cfRule type="cellIs" dxfId="3294" priority="198" stopIfTrue="1" operator="lessThan">
      <formula>-0.03</formula>
    </cfRule>
  </conditionalFormatting>
  <conditionalFormatting sqref="AX27:AX28">
    <cfRule type="cellIs" dxfId="3293" priority="199" stopIfTrue="1" operator="greaterThan">
      <formula>0</formula>
    </cfRule>
    <cfRule type="cellIs" dxfId="3292" priority="200" operator="lessThan">
      <formula>0</formula>
    </cfRule>
  </conditionalFormatting>
  <conditionalFormatting sqref="AY29">
    <cfRule type="cellIs" dxfId="3291" priority="193" stopIfTrue="1" operator="greaterThan">
      <formula>0.03</formula>
    </cfRule>
    <cfRule type="cellIs" dxfId="3290" priority="194" stopIfTrue="1" operator="lessThan">
      <formula>-0.03</formula>
    </cfRule>
  </conditionalFormatting>
  <conditionalFormatting sqref="AY29:AY34">
    <cfRule type="cellIs" dxfId="3289" priority="195" stopIfTrue="1" operator="greaterThan">
      <formula>0</formula>
    </cfRule>
    <cfRule type="cellIs" dxfId="3288" priority="196" stopIfTrue="1" operator="lessThan">
      <formula>0</formula>
    </cfRule>
  </conditionalFormatting>
  <conditionalFormatting sqref="AX29">
    <cfRule type="cellIs" dxfId="3287" priority="189" stopIfTrue="1" operator="greaterThan">
      <formula>0.03</formula>
    </cfRule>
    <cfRule type="cellIs" dxfId="3286" priority="190" stopIfTrue="1" operator="lessThan">
      <formula>-0.03</formula>
    </cfRule>
  </conditionalFormatting>
  <conditionalFormatting sqref="AX29:AX30">
    <cfRule type="cellIs" dxfId="3285" priority="191" stopIfTrue="1" operator="greaterThan">
      <formula>0</formula>
    </cfRule>
    <cfRule type="cellIs" dxfId="3284" priority="192" operator="lessThan">
      <formula>0</formula>
    </cfRule>
  </conditionalFormatting>
  <conditionalFormatting sqref="AX31">
    <cfRule type="cellIs" dxfId="3283" priority="185" stopIfTrue="1" operator="greaterThan">
      <formula>0.03</formula>
    </cfRule>
    <cfRule type="cellIs" dxfId="3282" priority="186" stopIfTrue="1" operator="lessThan">
      <formula>-0.03</formula>
    </cfRule>
  </conditionalFormatting>
  <conditionalFormatting sqref="AX31:AX32">
    <cfRule type="cellIs" dxfId="3281" priority="187" stopIfTrue="1" operator="greaterThan">
      <formula>0</formula>
    </cfRule>
    <cfRule type="cellIs" dxfId="3280" priority="188" operator="lessThan">
      <formula>0</formula>
    </cfRule>
  </conditionalFormatting>
  <conditionalFormatting sqref="AX33">
    <cfRule type="cellIs" dxfId="3279" priority="181" stopIfTrue="1" operator="greaterThan">
      <formula>0.03</formula>
    </cfRule>
    <cfRule type="cellIs" dxfId="3278" priority="182" stopIfTrue="1" operator="lessThan">
      <formula>-0.03</formula>
    </cfRule>
  </conditionalFormatting>
  <conditionalFormatting sqref="AX33:AX34">
    <cfRule type="cellIs" dxfId="3277" priority="183" stopIfTrue="1" operator="greaterThan">
      <formula>0</formula>
    </cfRule>
    <cfRule type="cellIs" dxfId="3276" priority="184" operator="lessThan">
      <formula>0</formula>
    </cfRule>
  </conditionalFormatting>
  <conditionalFormatting sqref="AY35">
    <cfRule type="cellIs" dxfId="3275" priority="177" stopIfTrue="1" operator="greaterThan">
      <formula>0.03</formula>
    </cfRule>
    <cfRule type="cellIs" dxfId="3274" priority="178" stopIfTrue="1" operator="lessThan">
      <formula>-0.03</formula>
    </cfRule>
  </conditionalFormatting>
  <conditionalFormatting sqref="AY35:AY40">
    <cfRule type="cellIs" dxfId="3273" priority="179" stopIfTrue="1" operator="greaterThan">
      <formula>0</formula>
    </cfRule>
    <cfRule type="cellIs" dxfId="3272" priority="180" stopIfTrue="1" operator="lessThan">
      <formula>0</formula>
    </cfRule>
  </conditionalFormatting>
  <conditionalFormatting sqref="AX35">
    <cfRule type="cellIs" dxfId="3271" priority="173" stopIfTrue="1" operator="greaterThan">
      <formula>0.03</formula>
    </cfRule>
    <cfRule type="cellIs" dxfId="3270" priority="174" stopIfTrue="1" operator="lessThan">
      <formula>-0.03</formula>
    </cfRule>
  </conditionalFormatting>
  <conditionalFormatting sqref="AX35:AX36">
    <cfRule type="cellIs" dxfId="3269" priority="175" stopIfTrue="1" operator="greaterThan">
      <formula>0</formula>
    </cfRule>
    <cfRule type="cellIs" dxfId="3268" priority="176" operator="lessThan">
      <formula>0</formula>
    </cfRule>
  </conditionalFormatting>
  <conditionalFormatting sqref="AX37">
    <cfRule type="cellIs" dxfId="3267" priority="169" stopIfTrue="1" operator="greaterThan">
      <formula>0.03</formula>
    </cfRule>
    <cfRule type="cellIs" dxfId="3266" priority="170" stopIfTrue="1" operator="lessThan">
      <formula>-0.03</formula>
    </cfRule>
  </conditionalFormatting>
  <conditionalFormatting sqref="AX37:AX38">
    <cfRule type="cellIs" dxfId="3265" priority="171" stopIfTrue="1" operator="greaterThan">
      <formula>0</formula>
    </cfRule>
    <cfRule type="cellIs" dxfId="3264" priority="172" operator="lessThan">
      <formula>0</formula>
    </cfRule>
  </conditionalFormatting>
  <conditionalFormatting sqref="AX39">
    <cfRule type="cellIs" dxfId="3263" priority="165" stopIfTrue="1" operator="greaterThan">
      <formula>0.03</formula>
    </cfRule>
    <cfRule type="cellIs" dxfId="3262" priority="166" stopIfTrue="1" operator="lessThan">
      <formula>-0.03</formula>
    </cfRule>
  </conditionalFormatting>
  <conditionalFormatting sqref="AX39:AX40">
    <cfRule type="cellIs" dxfId="3261" priority="167" stopIfTrue="1" operator="greaterThan">
      <formula>0</formula>
    </cfRule>
    <cfRule type="cellIs" dxfId="3260" priority="168" operator="lessThan">
      <formula>0</formula>
    </cfRule>
  </conditionalFormatting>
  <conditionalFormatting sqref="B47">
    <cfRule type="cellIs" dxfId="3259" priority="157" stopIfTrue="1" operator="greaterThan">
      <formula>0.03</formula>
    </cfRule>
    <cfRule type="cellIs" dxfId="3258" priority="158" stopIfTrue="1" operator="lessThan">
      <formula>-0.03</formula>
    </cfRule>
  </conditionalFormatting>
  <conditionalFormatting sqref="C47">
    <cfRule type="cellIs" dxfId="3257" priority="159" stopIfTrue="1" operator="greaterThan">
      <formula>0.03</formula>
    </cfRule>
    <cfRule type="cellIs" dxfId="3256" priority="160" stopIfTrue="1" operator="lessThan">
      <formula>-0.03</formula>
    </cfRule>
  </conditionalFormatting>
  <conditionalFormatting sqref="C47:C52">
    <cfRule type="cellIs" dxfId="3255" priority="161" stopIfTrue="1" operator="greaterThan">
      <formula>0</formula>
    </cfRule>
    <cfRule type="cellIs" dxfId="3254" priority="162" stopIfTrue="1" operator="lessThan">
      <formula>0</formula>
    </cfRule>
  </conditionalFormatting>
  <conditionalFormatting sqref="B47:B48">
    <cfRule type="cellIs" dxfId="3253" priority="163" stopIfTrue="1" operator="greaterThan">
      <formula>0</formula>
    </cfRule>
    <cfRule type="cellIs" dxfId="3252" priority="164" operator="lessThan">
      <formula>0</formula>
    </cfRule>
  </conditionalFormatting>
  <conditionalFormatting sqref="B49">
    <cfRule type="cellIs" dxfId="3251" priority="153" stopIfTrue="1" operator="greaterThan">
      <formula>0.03</formula>
    </cfRule>
    <cfRule type="cellIs" dxfId="3250" priority="154" stopIfTrue="1" operator="lessThan">
      <formula>-0.03</formula>
    </cfRule>
  </conditionalFormatting>
  <conditionalFormatting sqref="B49:B50">
    <cfRule type="cellIs" dxfId="3249" priority="155" stopIfTrue="1" operator="greaterThan">
      <formula>0</formula>
    </cfRule>
    <cfRule type="cellIs" dxfId="3248" priority="156" operator="lessThan">
      <formula>0</formula>
    </cfRule>
  </conditionalFormatting>
  <conditionalFormatting sqref="B51">
    <cfRule type="cellIs" dxfId="3247" priority="149" stopIfTrue="1" operator="greaterThan">
      <formula>0.03</formula>
    </cfRule>
    <cfRule type="cellIs" dxfId="3246" priority="150" stopIfTrue="1" operator="lessThan">
      <formula>-0.03</formula>
    </cfRule>
  </conditionalFormatting>
  <conditionalFormatting sqref="B51:B52">
    <cfRule type="cellIs" dxfId="3245" priority="151" stopIfTrue="1" operator="greaterThan">
      <formula>0</formula>
    </cfRule>
    <cfRule type="cellIs" dxfId="3244" priority="152" operator="lessThan">
      <formula>0</formula>
    </cfRule>
  </conditionalFormatting>
  <conditionalFormatting sqref="D47:P47">
    <cfRule type="cellIs" dxfId="3243" priority="145" stopIfTrue="1" operator="greaterThan">
      <formula>0.03</formula>
    </cfRule>
    <cfRule type="cellIs" dxfId="3242" priority="146" stopIfTrue="1" operator="lessThan">
      <formula>-0.03</formula>
    </cfRule>
  </conditionalFormatting>
  <conditionalFormatting sqref="D47:P52">
    <cfRule type="cellIs" dxfId="3241" priority="147" stopIfTrue="1" operator="greaterThan">
      <formula>0</formula>
    </cfRule>
    <cfRule type="cellIs" dxfId="3240" priority="148" stopIfTrue="1" operator="lessThan">
      <formula>0</formula>
    </cfRule>
  </conditionalFormatting>
  <conditionalFormatting sqref="Q47">
    <cfRule type="cellIs" dxfId="3239" priority="137" stopIfTrue="1" operator="greaterThan">
      <formula>0.03</formula>
    </cfRule>
    <cfRule type="cellIs" dxfId="3238" priority="138" stopIfTrue="1" operator="lessThan">
      <formula>-0.03</formula>
    </cfRule>
  </conditionalFormatting>
  <conditionalFormatting sqref="R47">
    <cfRule type="cellIs" dxfId="3237" priority="139" stopIfTrue="1" operator="greaterThan">
      <formula>0.03</formula>
    </cfRule>
    <cfRule type="cellIs" dxfId="3236" priority="140" stopIfTrue="1" operator="lessThan">
      <formula>-0.03</formula>
    </cfRule>
  </conditionalFormatting>
  <conditionalFormatting sqref="R47:R52">
    <cfRule type="cellIs" dxfId="3235" priority="141" stopIfTrue="1" operator="greaterThan">
      <formula>0</formula>
    </cfRule>
    <cfRule type="cellIs" dxfId="3234" priority="142" stopIfTrue="1" operator="lessThan">
      <formula>0</formula>
    </cfRule>
  </conditionalFormatting>
  <conditionalFormatting sqref="Q47:Q48">
    <cfRule type="cellIs" dxfId="3233" priority="143" stopIfTrue="1" operator="greaterThan">
      <formula>0</formula>
    </cfRule>
    <cfRule type="cellIs" dxfId="3232" priority="144" operator="lessThan">
      <formula>0</formula>
    </cfRule>
  </conditionalFormatting>
  <conditionalFormatting sqref="Q49">
    <cfRule type="cellIs" dxfId="3231" priority="133" stopIfTrue="1" operator="greaterThan">
      <formula>0.03</formula>
    </cfRule>
    <cfRule type="cellIs" dxfId="3230" priority="134" stopIfTrue="1" operator="lessThan">
      <formula>-0.03</formula>
    </cfRule>
  </conditionalFormatting>
  <conditionalFormatting sqref="Q49:Q50">
    <cfRule type="cellIs" dxfId="3229" priority="135" stopIfTrue="1" operator="greaterThan">
      <formula>0</formula>
    </cfRule>
    <cfRule type="cellIs" dxfId="3228" priority="136" operator="lessThan">
      <formula>0</formula>
    </cfRule>
  </conditionalFormatting>
  <conditionalFormatting sqref="Q51">
    <cfRule type="cellIs" dxfId="3227" priority="129" stopIfTrue="1" operator="greaterThan">
      <formula>0.03</formula>
    </cfRule>
    <cfRule type="cellIs" dxfId="3226" priority="130" stopIfTrue="1" operator="lessThan">
      <formula>-0.03</formula>
    </cfRule>
  </conditionalFormatting>
  <conditionalFormatting sqref="Q51:Q52">
    <cfRule type="cellIs" dxfId="3225" priority="131" stopIfTrue="1" operator="greaterThan">
      <formula>0</formula>
    </cfRule>
    <cfRule type="cellIs" dxfId="3224" priority="132" operator="lessThan">
      <formula>0</formula>
    </cfRule>
  </conditionalFormatting>
  <conditionalFormatting sqref="S47">
    <cfRule type="cellIs" dxfId="3223" priority="121" stopIfTrue="1" operator="greaterThan">
      <formula>0.03</formula>
    </cfRule>
    <cfRule type="cellIs" dxfId="3222" priority="122" stopIfTrue="1" operator="lessThan">
      <formula>-0.03</formula>
    </cfRule>
  </conditionalFormatting>
  <conditionalFormatting sqref="T47">
    <cfRule type="cellIs" dxfId="3221" priority="123" stopIfTrue="1" operator="greaterThan">
      <formula>0.03</formula>
    </cfRule>
    <cfRule type="cellIs" dxfId="3220" priority="124" stopIfTrue="1" operator="lessThan">
      <formula>-0.03</formula>
    </cfRule>
  </conditionalFormatting>
  <conditionalFormatting sqref="T47:T52">
    <cfRule type="cellIs" dxfId="3219" priority="125" stopIfTrue="1" operator="greaterThan">
      <formula>0</formula>
    </cfRule>
    <cfRule type="cellIs" dxfId="3218" priority="126" stopIfTrue="1" operator="lessThan">
      <formula>0</formula>
    </cfRule>
  </conditionalFormatting>
  <conditionalFormatting sqref="S47:S48">
    <cfRule type="cellIs" dxfId="3217" priority="127" stopIfTrue="1" operator="greaterThan">
      <formula>0</formula>
    </cfRule>
    <cfRule type="cellIs" dxfId="3216" priority="128" operator="lessThan">
      <formula>0</formula>
    </cfRule>
  </conditionalFormatting>
  <conditionalFormatting sqref="S49">
    <cfRule type="cellIs" dxfId="3215" priority="117" stopIfTrue="1" operator="greaterThan">
      <formula>0.03</formula>
    </cfRule>
    <cfRule type="cellIs" dxfId="3214" priority="118" stopIfTrue="1" operator="lessThan">
      <formula>-0.03</formula>
    </cfRule>
  </conditionalFormatting>
  <conditionalFormatting sqref="S49:S50">
    <cfRule type="cellIs" dxfId="3213" priority="119" stopIfTrue="1" operator="greaterThan">
      <formula>0</formula>
    </cfRule>
    <cfRule type="cellIs" dxfId="3212" priority="120" operator="lessThan">
      <formula>0</formula>
    </cfRule>
  </conditionalFormatting>
  <conditionalFormatting sqref="S51">
    <cfRule type="cellIs" dxfId="3211" priority="113" stopIfTrue="1" operator="greaterThan">
      <formula>0.03</formula>
    </cfRule>
    <cfRule type="cellIs" dxfId="3210" priority="114" stopIfTrue="1" operator="lessThan">
      <formula>-0.03</formula>
    </cfRule>
  </conditionalFormatting>
  <conditionalFormatting sqref="S51:S52">
    <cfRule type="cellIs" dxfId="3209" priority="115" stopIfTrue="1" operator="greaterThan">
      <formula>0</formula>
    </cfRule>
    <cfRule type="cellIs" dxfId="3208" priority="116" operator="lessThan">
      <formula>0</formula>
    </cfRule>
  </conditionalFormatting>
  <conditionalFormatting sqref="U47">
    <cfRule type="cellIs" dxfId="3207" priority="105" stopIfTrue="1" operator="greaterThan">
      <formula>0.03</formula>
    </cfRule>
    <cfRule type="cellIs" dxfId="3206" priority="106" stopIfTrue="1" operator="lessThan">
      <formula>-0.03</formula>
    </cfRule>
  </conditionalFormatting>
  <conditionalFormatting sqref="V47">
    <cfRule type="cellIs" dxfId="3205" priority="107" stopIfTrue="1" operator="greaterThan">
      <formula>0.03</formula>
    </cfRule>
    <cfRule type="cellIs" dxfId="3204" priority="108" stopIfTrue="1" operator="lessThan">
      <formula>-0.03</formula>
    </cfRule>
  </conditionalFormatting>
  <conditionalFormatting sqref="V47:V52">
    <cfRule type="cellIs" dxfId="3203" priority="109" stopIfTrue="1" operator="greaterThan">
      <formula>0</formula>
    </cfRule>
    <cfRule type="cellIs" dxfId="3202" priority="110" stopIfTrue="1" operator="lessThan">
      <formula>0</formula>
    </cfRule>
  </conditionalFormatting>
  <conditionalFormatting sqref="U47:U48">
    <cfRule type="cellIs" dxfId="3201" priority="111" stopIfTrue="1" operator="greaterThan">
      <formula>0</formula>
    </cfRule>
    <cfRule type="cellIs" dxfId="3200" priority="112" operator="lessThan">
      <formula>0</formula>
    </cfRule>
  </conditionalFormatting>
  <conditionalFormatting sqref="U49">
    <cfRule type="cellIs" dxfId="3199" priority="101" stopIfTrue="1" operator="greaterThan">
      <formula>0.03</formula>
    </cfRule>
    <cfRule type="cellIs" dxfId="3198" priority="102" stopIfTrue="1" operator="lessThan">
      <formula>-0.03</formula>
    </cfRule>
  </conditionalFormatting>
  <conditionalFormatting sqref="U49:U50">
    <cfRule type="cellIs" dxfId="3197" priority="103" stopIfTrue="1" operator="greaterThan">
      <formula>0</formula>
    </cfRule>
    <cfRule type="cellIs" dxfId="3196" priority="104" operator="lessThan">
      <formula>0</formula>
    </cfRule>
  </conditionalFormatting>
  <conditionalFormatting sqref="U51">
    <cfRule type="cellIs" dxfId="3195" priority="97" stopIfTrue="1" operator="greaterThan">
      <formula>0.03</formula>
    </cfRule>
    <cfRule type="cellIs" dxfId="3194" priority="98" stopIfTrue="1" operator="lessThan">
      <formula>-0.03</formula>
    </cfRule>
  </conditionalFormatting>
  <conditionalFormatting sqref="U51:U52">
    <cfRule type="cellIs" dxfId="3193" priority="99" stopIfTrue="1" operator="greaterThan">
      <formula>0</formula>
    </cfRule>
    <cfRule type="cellIs" dxfId="3192" priority="100" operator="lessThan">
      <formula>0</formula>
    </cfRule>
  </conditionalFormatting>
  <conditionalFormatting sqref="W47">
    <cfRule type="cellIs" dxfId="3191" priority="89" stopIfTrue="1" operator="greaterThan">
      <formula>0.03</formula>
    </cfRule>
    <cfRule type="cellIs" dxfId="3190" priority="90" stopIfTrue="1" operator="lessThan">
      <formula>-0.03</formula>
    </cfRule>
  </conditionalFormatting>
  <conditionalFormatting sqref="X47">
    <cfRule type="cellIs" dxfId="3189" priority="91" stopIfTrue="1" operator="greaterThan">
      <formula>0.03</formula>
    </cfRule>
    <cfRule type="cellIs" dxfId="3188" priority="92" stopIfTrue="1" operator="lessThan">
      <formula>-0.03</formula>
    </cfRule>
  </conditionalFormatting>
  <conditionalFormatting sqref="X47:X52">
    <cfRule type="cellIs" dxfId="3187" priority="93" stopIfTrue="1" operator="greaterThan">
      <formula>0</formula>
    </cfRule>
    <cfRule type="cellIs" dxfId="3186" priority="94" stopIfTrue="1" operator="lessThan">
      <formula>0</formula>
    </cfRule>
  </conditionalFormatting>
  <conditionalFormatting sqref="W47:W48">
    <cfRule type="cellIs" dxfId="3185" priority="95" stopIfTrue="1" operator="greaterThan">
      <formula>0</formula>
    </cfRule>
    <cfRule type="cellIs" dxfId="3184" priority="96" operator="lessThan">
      <formula>0</formula>
    </cfRule>
  </conditionalFormatting>
  <conditionalFormatting sqref="W49">
    <cfRule type="cellIs" dxfId="3183" priority="85" stopIfTrue="1" operator="greaterThan">
      <formula>0.03</formula>
    </cfRule>
    <cfRule type="cellIs" dxfId="3182" priority="86" stopIfTrue="1" operator="lessThan">
      <formula>-0.03</formula>
    </cfRule>
  </conditionalFormatting>
  <conditionalFormatting sqref="W49:W50">
    <cfRule type="cellIs" dxfId="3181" priority="87" stopIfTrue="1" operator="greaterThan">
      <formula>0</formula>
    </cfRule>
    <cfRule type="cellIs" dxfId="3180" priority="88" operator="lessThan">
      <formula>0</formula>
    </cfRule>
  </conditionalFormatting>
  <conditionalFormatting sqref="W51">
    <cfRule type="cellIs" dxfId="3179" priority="81" stopIfTrue="1" operator="greaterThan">
      <formula>0.03</formula>
    </cfRule>
    <cfRule type="cellIs" dxfId="3178" priority="82" stopIfTrue="1" operator="lessThan">
      <formula>-0.03</formula>
    </cfRule>
  </conditionalFormatting>
  <conditionalFormatting sqref="W51:W52">
    <cfRule type="cellIs" dxfId="3177" priority="83" stopIfTrue="1" operator="greaterThan">
      <formula>0</formula>
    </cfRule>
    <cfRule type="cellIs" dxfId="3176" priority="84" operator="lessThan">
      <formula>0</formula>
    </cfRule>
  </conditionalFormatting>
  <conditionalFormatting sqref="Y47">
    <cfRule type="cellIs" dxfId="3175" priority="73" stopIfTrue="1" operator="greaterThan">
      <formula>0.03</formula>
    </cfRule>
    <cfRule type="cellIs" dxfId="3174" priority="74" stopIfTrue="1" operator="lessThan">
      <formula>-0.03</formula>
    </cfRule>
  </conditionalFormatting>
  <conditionalFormatting sqref="Z47">
    <cfRule type="cellIs" dxfId="3173" priority="75" stopIfTrue="1" operator="greaterThan">
      <formula>0.03</formula>
    </cfRule>
    <cfRule type="cellIs" dxfId="3172" priority="76" stopIfTrue="1" operator="lessThan">
      <formula>-0.03</formula>
    </cfRule>
  </conditionalFormatting>
  <conditionalFormatting sqref="Z47:Z52">
    <cfRule type="cellIs" dxfId="3171" priority="77" stopIfTrue="1" operator="greaterThan">
      <formula>0</formula>
    </cfRule>
    <cfRule type="cellIs" dxfId="3170" priority="78" stopIfTrue="1" operator="lessThan">
      <formula>0</formula>
    </cfRule>
  </conditionalFormatting>
  <conditionalFormatting sqref="Y47:Y48">
    <cfRule type="cellIs" dxfId="3169" priority="79" stopIfTrue="1" operator="greaterThan">
      <formula>0</formula>
    </cfRule>
    <cfRule type="cellIs" dxfId="3168" priority="80" operator="lessThan">
      <formula>0</formula>
    </cfRule>
  </conditionalFormatting>
  <conditionalFormatting sqref="Y49">
    <cfRule type="cellIs" dxfId="3167" priority="69" stopIfTrue="1" operator="greaterThan">
      <formula>0.03</formula>
    </cfRule>
    <cfRule type="cellIs" dxfId="3166" priority="70" stopIfTrue="1" operator="lessThan">
      <formula>-0.03</formula>
    </cfRule>
  </conditionalFormatting>
  <conditionalFormatting sqref="Y49:Y50">
    <cfRule type="cellIs" dxfId="3165" priority="71" stopIfTrue="1" operator="greaterThan">
      <formula>0</formula>
    </cfRule>
    <cfRule type="cellIs" dxfId="3164" priority="72" operator="lessThan">
      <formula>0</formula>
    </cfRule>
  </conditionalFormatting>
  <conditionalFormatting sqref="Y51">
    <cfRule type="cellIs" dxfId="3163" priority="65" stopIfTrue="1" operator="greaterThan">
      <formula>0.03</formula>
    </cfRule>
    <cfRule type="cellIs" dxfId="3162" priority="66" stopIfTrue="1" operator="lessThan">
      <formula>-0.03</formula>
    </cfRule>
  </conditionalFormatting>
  <conditionalFormatting sqref="Y51:Y52">
    <cfRule type="cellIs" dxfId="3161" priority="67" stopIfTrue="1" operator="greaterThan">
      <formula>0</formula>
    </cfRule>
    <cfRule type="cellIs" dxfId="3160" priority="68" operator="lessThan">
      <formula>0</formula>
    </cfRule>
  </conditionalFormatting>
  <conditionalFormatting sqref="AA47">
    <cfRule type="cellIs" dxfId="3159" priority="57" stopIfTrue="1" operator="greaterThan">
      <formula>0.03</formula>
    </cfRule>
    <cfRule type="cellIs" dxfId="3158" priority="58" stopIfTrue="1" operator="lessThan">
      <formula>-0.03</formula>
    </cfRule>
  </conditionalFormatting>
  <conditionalFormatting sqref="AB47">
    <cfRule type="cellIs" dxfId="3157" priority="59" stopIfTrue="1" operator="greaterThan">
      <formula>0.03</formula>
    </cfRule>
    <cfRule type="cellIs" dxfId="3156" priority="60" stopIfTrue="1" operator="lessThan">
      <formula>-0.03</formula>
    </cfRule>
  </conditionalFormatting>
  <conditionalFormatting sqref="AB47:AB52">
    <cfRule type="cellIs" dxfId="3155" priority="61" stopIfTrue="1" operator="greaterThan">
      <formula>0</formula>
    </cfRule>
    <cfRule type="cellIs" dxfId="3154" priority="62" stopIfTrue="1" operator="lessThan">
      <formula>0</formula>
    </cfRule>
  </conditionalFormatting>
  <conditionalFormatting sqref="AA47:AA48">
    <cfRule type="cellIs" dxfId="3153" priority="63" stopIfTrue="1" operator="greaterThan">
      <formula>0</formula>
    </cfRule>
    <cfRule type="cellIs" dxfId="3152" priority="64" operator="lessThan">
      <formula>0</formula>
    </cfRule>
  </conditionalFormatting>
  <conditionalFormatting sqref="AA49">
    <cfRule type="cellIs" dxfId="3151" priority="53" stopIfTrue="1" operator="greaterThan">
      <formula>0.03</formula>
    </cfRule>
    <cfRule type="cellIs" dxfId="3150" priority="54" stopIfTrue="1" operator="lessThan">
      <formula>-0.03</formula>
    </cfRule>
  </conditionalFormatting>
  <conditionalFormatting sqref="AA49:AA50">
    <cfRule type="cellIs" dxfId="3149" priority="55" stopIfTrue="1" operator="greaterThan">
      <formula>0</formula>
    </cfRule>
    <cfRule type="cellIs" dxfId="3148" priority="56" operator="lessThan">
      <formula>0</formula>
    </cfRule>
  </conditionalFormatting>
  <conditionalFormatting sqref="AA51">
    <cfRule type="cellIs" dxfId="3147" priority="49" stopIfTrue="1" operator="greaterThan">
      <formula>0.03</formula>
    </cfRule>
    <cfRule type="cellIs" dxfId="3146" priority="50" stopIfTrue="1" operator="lessThan">
      <formula>-0.03</formula>
    </cfRule>
  </conditionalFormatting>
  <conditionalFormatting sqref="AA51:AA52">
    <cfRule type="cellIs" dxfId="3145" priority="51" stopIfTrue="1" operator="greaterThan">
      <formula>0</formula>
    </cfRule>
    <cfRule type="cellIs" dxfId="3144" priority="52" operator="lessThan">
      <formula>0</formula>
    </cfRule>
  </conditionalFormatting>
  <conditionalFormatting sqref="AC47">
    <cfRule type="cellIs" dxfId="3143" priority="45" stopIfTrue="1" operator="greaterThan">
      <formula>0.03</formula>
    </cfRule>
    <cfRule type="cellIs" dxfId="3142" priority="46" stopIfTrue="1" operator="lessThan">
      <formula>-0.03</formula>
    </cfRule>
  </conditionalFormatting>
  <conditionalFormatting sqref="AC47:AC48">
    <cfRule type="cellIs" dxfId="3141" priority="47" stopIfTrue="1" operator="greaterThan">
      <formula>0</formula>
    </cfRule>
    <cfRule type="cellIs" dxfId="3140" priority="48" operator="lessThan">
      <formula>0</formula>
    </cfRule>
  </conditionalFormatting>
  <conditionalFormatting sqref="AC49">
    <cfRule type="cellIs" dxfId="3139" priority="41" stopIfTrue="1" operator="greaterThan">
      <formula>0.03</formula>
    </cfRule>
    <cfRule type="cellIs" dxfId="3138" priority="42" stopIfTrue="1" operator="lessThan">
      <formula>-0.03</formula>
    </cfRule>
  </conditionalFormatting>
  <conditionalFormatting sqref="AC49:AC50">
    <cfRule type="cellIs" dxfId="3137" priority="43" stopIfTrue="1" operator="greaterThan">
      <formula>0</formula>
    </cfRule>
    <cfRule type="cellIs" dxfId="3136" priority="44" operator="lessThan">
      <formula>0</formula>
    </cfRule>
  </conditionalFormatting>
  <conditionalFormatting sqref="AC51">
    <cfRule type="cellIs" dxfId="3135" priority="37" stopIfTrue="1" operator="greaterThan">
      <formula>0.03</formula>
    </cfRule>
    <cfRule type="cellIs" dxfId="3134" priority="38" stopIfTrue="1" operator="lessThan">
      <formula>-0.03</formula>
    </cfRule>
  </conditionalFormatting>
  <conditionalFormatting sqref="AC51:AC52">
    <cfRule type="cellIs" dxfId="3133" priority="39" stopIfTrue="1" operator="greaterThan">
      <formula>0</formula>
    </cfRule>
    <cfRule type="cellIs" dxfId="3132" priority="40" operator="lessThan">
      <formula>0</formula>
    </cfRule>
  </conditionalFormatting>
  <conditionalFormatting sqref="AI47">
    <cfRule type="cellIs" dxfId="3131" priority="29" stopIfTrue="1" operator="greaterThan">
      <formula>0.03</formula>
    </cfRule>
    <cfRule type="cellIs" dxfId="3130" priority="30" stopIfTrue="1" operator="lessThan">
      <formula>-0.03</formula>
    </cfRule>
  </conditionalFormatting>
  <conditionalFormatting sqref="AJ47">
    <cfRule type="cellIs" dxfId="3129" priority="31" stopIfTrue="1" operator="greaterThan">
      <formula>0.03</formula>
    </cfRule>
    <cfRule type="cellIs" dxfId="3128" priority="32" stopIfTrue="1" operator="lessThan">
      <formula>-0.03</formula>
    </cfRule>
  </conditionalFormatting>
  <conditionalFormatting sqref="AJ47:AJ52">
    <cfRule type="cellIs" dxfId="3127" priority="33" stopIfTrue="1" operator="greaterThan">
      <formula>0</formula>
    </cfRule>
    <cfRule type="cellIs" dxfId="3126" priority="34" stopIfTrue="1" operator="lessThan">
      <formula>0</formula>
    </cfRule>
  </conditionalFormatting>
  <conditionalFormatting sqref="AI47:AI48">
    <cfRule type="cellIs" dxfId="3125" priority="35" stopIfTrue="1" operator="greaterThan">
      <formula>0</formula>
    </cfRule>
    <cfRule type="cellIs" dxfId="3124" priority="36" operator="lessThan">
      <formula>0</formula>
    </cfRule>
  </conditionalFormatting>
  <conditionalFormatting sqref="AI49">
    <cfRule type="cellIs" dxfId="3123" priority="25" stopIfTrue="1" operator="greaterThan">
      <formula>0.03</formula>
    </cfRule>
    <cfRule type="cellIs" dxfId="3122" priority="26" stopIfTrue="1" operator="lessThan">
      <formula>-0.03</formula>
    </cfRule>
  </conditionalFormatting>
  <conditionalFormatting sqref="AI49:AI50">
    <cfRule type="cellIs" dxfId="3121" priority="27" stopIfTrue="1" operator="greaterThan">
      <formula>0</formula>
    </cfRule>
    <cfRule type="cellIs" dxfId="3120" priority="28" operator="lessThan">
      <formula>0</formula>
    </cfRule>
  </conditionalFormatting>
  <conditionalFormatting sqref="AI51">
    <cfRule type="cellIs" dxfId="3119" priority="21" stopIfTrue="1" operator="greaterThan">
      <formula>0.03</formula>
    </cfRule>
    <cfRule type="cellIs" dxfId="3118" priority="22" stopIfTrue="1" operator="lessThan">
      <formula>-0.03</formula>
    </cfRule>
  </conditionalFormatting>
  <conditionalFormatting sqref="AI51:AI52">
    <cfRule type="cellIs" dxfId="3117" priority="23" stopIfTrue="1" operator="greaterThan">
      <formula>0</formula>
    </cfRule>
    <cfRule type="cellIs" dxfId="3116" priority="24" operator="lessThan">
      <formula>0</formula>
    </cfRule>
  </conditionalFormatting>
  <conditionalFormatting sqref="AK47">
    <cfRule type="cellIs" dxfId="3115" priority="13" stopIfTrue="1" operator="greaterThan">
      <formula>0.03</formula>
    </cfRule>
    <cfRule type="cellIs" dxfId="3114" priority="14" stopIfTrue="1" operator="lessThan">
      <formula>-0.03</formula>
    </cfRule>
  </conditionalFormatting>
  <conditionalFormatting sqref="AL47">
    <cfRule type="cellIs" dxfId="3113" priority="15" stopIfTrue="1" operator="greaterThan">
      <formula>0.03</formula>
    </cfRule>
    <cfRule type="cellIs" dxfId="3112" priority="16" stopIfTrue="1" operator="lessThan">
      <formula>-0.03</formula>
    </cfRule>
  </conditionalFormatting>
  <conditionalFormatting sqref="AL47:AL52">
    <cfRule type="cellIs" dxfId="3111" priority="17" stopIfTrue="1" operator="greaterThan">
      <formula>0</formula>
    </cfRule>
    <cfRule type="cellIs" dxfId="3110" priority="18" stopIfTrue="1" operator="lessThan">
      <formula>0</formula>
    </cfRule>
  </conditionalFormatting>
  <conditionalFormatting sqref="AK47:AK48">
    <cfRule type="cellIs" dxfId="3109" priority="19" stopIfTrue="1" operator="greaterThan">
      <formula>0</formula>
    </cfRule>
    <cfRule type="cellIs" dxfId="3108" priority="20" operator="lessThan">
      <formula>0</formula>
    </cfRule>
  </conditionalFormatting>
  <conditionalFormatting sqref="AK49">
    <cfRule type="cellIs" dxfId="3107" priority="9" stopIfTrue="1" operator="greaterThan">
      <formula>0.03</formula>
    </cfRule>
    <cfRule type="cellIs" dxfId="3106" priority="10" stopIfTrue="1" operator="lessThan">
      <formula>-0.03</formula>
    </cfRule>
  </conditionalFormatting>
  <conditionalFormatting sqref="AK49:AK50">
    <cfRule type="cellIs" dxfId="3105" priority="11" stopIfTrue="1" operator="greaterThan">
      <formula>0</formula>
    </cfRule>
    <cfRule type="cellIs" dxfId="3104" priority="12" operator="lessThan">
      <formula>0</formula>
    </cfRule>
  </conditionalFormatting>
  <conditionalFormatting sqref="AK51">
    <cfRule type="cellIs" dxfId="3103" priority="5" stopIfTrue="1" operator="greaterThan">
      <formula>0.03</formula>
    </cfRule>
    <cfRule type="cellIs" dxfId="3102" priority="6" stopIfTrue="1" operator="lessThan">
      <formula>-0.03</formula>
    </cfRule>
  </conditionalFormatting>
  <conditionalFormatting sqref="AK51:AK52">
    <cfRule type="cellIs" dxfId="3101" priority="7" stopIfTrue="1" operator="greaterThan">
      <formula>0</formula>
    </cfRule>
    <cfRule type="cellIs" dxfId="3100" priority="8" operator="lessThan">
      <formula>0</formula>
    </cfRule>
  </conditionalFormatting>
  <conditionalFormatting sqref="AD47:AH47">
    <cfRule type="cellIs" dxfId="3099" priority="1" stopIfTrue="1" operator="greaterThan">
      <formula>0.03</formula>
    </cfRule>
    <cfRule type="cellIs" dxfId="3098" priority="2" stopIfTrue="1" operator="lessThan">
      <formula>-0.03</formula>
    </cfRule>
  </conditionalFormatting>
  <conditionalFormatting sqref="AD47:AH52">
    <cfRule type="cellIs" dxfId="3097" priority="3" stopIfTrue="1" operator="greaterThan">
      <formula>0</formula>
    </cfRule>
    <cfRule type="cellIs" dxfId="3096" priority="4" stopIfTrue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3"/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33203125" style="1" bestFit="1" customWidth="1"/>
    <col min="7" max="7" width="12.1640625" style="1" customWidth="1"/>
    <col min="8" max="8" width="12.33203125" style="1" bestFit="1" customWidth="1"/>
    <col min="9" max="9" width="12.1640625" style="1" customWidth="1"/>
    <col min="10" max="11" width="11.83203125" style="1" bestFit="1" customWidth="1"/>
    <col min="12" max="17" width="11.6640625" style="1" customWidth="1"/>
    <col min="18" max="19" width="12.33203125" style="1" bestFit="1" customWidth="1"/>
    <col min="20" max="20" width="13" style="1" customWidth="1"/>
    <col min="21" max="21" width="14.33203125" style="1" bestFit="1" customWidth="1"/>
    <col min="22" max="24" width="12.33203125" style="1" bestFit="1" customWidth="1"/>
    <col min="25" max="25" width="12.1640625" style="1" customWidth="1"/>
    <col min="26" max="26" width="12.33203125" style="1" bestFit="1" customWidth="1"/>
    <col min="27" max="27" width="12.1640625" style="1" customWidth="1"/>
    <col min="28" max="29" width="11.83203125" style="1" bestFit="1" customWidth="1"/>
    <col min="30" max="35" width="11.6640625" style="1" customWidth="1"/>
    <col min="36" max="36" width="14.6640625" style="1" bestFit="1" customWidth="1"/>
    <col min="37" max="37" width="12.33203125" style="1" bestFit="1" customWidth="1"/>
    <col min="38" max="39" width="12.1640625" style="1" customWidth="1"/>
    <col min="40" max="40" width="9.83203125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61" t="s">
        <v>4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51"/>
      <c r="T1" s="2"/>
      <c r="U1" s="261" t="s">
        <v>5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51"/>
      <c r="AL1" s="12"/>
      <c r="AM1" s="12"/>
      <c r="AN1" s="2"/>
      <c r="AO1" s="258" t="s">
        <v>92</v>
      </c>
      <c r="AP1" s="259"/>
      <c r="AQ1" s="259"/>
      <c r="AR1" s="259"/>
      <c r="AS1" s="259"/>
      <c r="AT1" s="259"/>
      <c r="AU1" s="259"/>
      <c r="AV1" s="259"/>
      <c r="AW1" s="259"/>
      <c r="AX1" s="259"/>
      <c r="AY1" s="260"/>
      <c r="CH1" s="19"/>
      <c r="CK1" s="18"/>
      <c r="CL1" s="253" t="s">
        <v>93</v>
      </c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40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94</v>
      </c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40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3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2"/>
      <c r="U2" s="263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5"/>
      <c r="AL2" s="12"/>
      <c r="AM2" s="12"/>
      <c r="AN2" s="2"/>
      <c r="AO2" s="256" t="s">
        <v>8</v>
      </c>
      <c r="AP2" s="239"/>
      <c r="AQ2" s="239"/>
      <c r="AR2" s="239"/>
      <c r="AS2" s="240"/>
      <c r="AT2" s="267" t="s">
        <v>25</v>
      </c>
      <c r="AU2" s="240"/>
      <c r="AV2" s="267" t="s">
        <v>26</v>
      </c>
      <c r="AW2" s="240"/>
      <c r="AX2" s="267" t="s">
        <v>27</v>
      </c>
      <c r="AY2" s="240"/>
      <c r="CH2" s="20"/>
      <c r="CI2" s="20"/>
      <c r="CJ2" s="20"/>
      <c r="CK2" s="18"/>
      <c r="CL2" s="253" t="s">
        <v>8</v>
      </c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40"/>
      <c r="DD2" s="3"/>
      <c r="DE2" s="253" t="s">
        <v>95</v>
      </c>
      <c r="DF2" s="240"/>
      <c r="DG2" s="3"/>
      <c r="DH2" s="253" t="s">
        <v>96</v>
      </c>
      <c r="DI2" s="240"/>
      <c r="DJ2" s="3"/>
      <c r="DK2" s="253" t="s">
        <v>97</v>
      </c>
      <c r="DL2" s="240"/>
      <c r="DM2" s="253" t="s">
        <v>98</v>
      </c>
      <c r="DN2" s="240"/>
      <c r="DO2" s="253" t="s">
        <v>78</v>
      </c>
      <c r="DP2" s="240"/>
      <c r="DQ2" s="253" t="s">
        <v>99</v>
      </c>
      <c r="DR2" s="240"/>
      <c r="DS2" s="253" t="s">
        <v>100</v>
      </c>
      <c r="DT2" s="239"/>
      <c r="DU2" s="239"/>
      <c r="DV2" s="239"/>
      <c r="DW2" s="239"/>
      <c r="DX2" s="240"/>
      <c r="DY2" s="2"/>
      <c r="DZ2" s="253" t="s">
        <v>8</v>
      </c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40"/>
      <c r="ER2" s="253" t="s">
        <v>95</v>
      </c>
      <c r="ES2" s="240"/>
      <c r="ET2" s="253" t="s">
        <v>96</v>
      </c>
      <c r="EU2" s="240"/>
      <c r="EV2" s="252" t="s">
        <v>97</v>
      </c>
      <c r="EW2" s="240"/>
      <c r="EX2" s="252" t="s">
        <v>101</v>
      </c>
      <c r="EY2" s="240"/>
      <c r="EZ2" s="252" t="s">
        <v>29</v>
      </c>
      <c r="FA2" s="240"/>
      <c r="FB2" s="252" t="s">
        <v>102</v>
      </c>
      <c r="FC2" s="240"/>
      <c r="FD2" s="253" t="s">
        <v>100</v>
      </c>
      <c r="FE2" s="239"/>
      <c r="FF2" s="239"/>
      <c r="FG2" s="239"/>
      <c r="FH2" s="239"/>
      <c r="FI2" s="240"/>
      <c r="FK2" s="253" t="s">
        <v>103</v>
      </c>
      <c r="FL2" s="240"/>
      <c r="FM2" s="253" t="s">
        <v>104</v>
      </c>
      <c r="FN2" s="240"/>
      <c r="FP2" s="253" t="s">
        <v>105</v>
      </c>
      <c r="FQ2" s="240"/>
      <c r="FR2" s="253" t="s">
        <v>106</v>
      </c>
      <c r="FS2" s="240"/>
    </row>
    <row r="3" spans="1:175" ht="16" x14ac:dyDescent="0.2">
      <c r="C3" s="12"/>
      <c r="D3" s="261" t="s">
        <v>8</v>
      </c>
      <c r="E3" s="239"/>
      <c r="F3" s="239"/>
      <c r="G3" s="240"/>
      <c r="H3" s="12"/>
      <c r="I3" s="12"/>
      <c r="J3" s="12"/>
      <c r="K3" s="12"/>
      <c r="L3" s="12"/>
      <c r="M3" s="12"/>
      <c r="N3" s="257" t="s">
        <v>9</v>
      </c>
      <c r="O3" s="239"/>
      <c r="P3" s="239"/>
      <c r="Q3" s="240"/>
      <c r="R3" s="12"/>
      <c r="S3" s="12"/>
      <c r="T3" s="2"/>
      <c r="U3" s="12"/>
      <c r="V3" s="261" t="s">
        <v>8</v>
      </c>
      <c r="W3" s="239"/>
      <c r="X3" s="239"/>
      <c r="Y3" s="240"/>
      <c r="Z3" s="12"/>
      <c r="AA3" s="12"/>
      <c r="AB3" s="12"/>
      <c r="AC3" s="12"/>
      <c r="AD3" s="12"/>
      <c r="AE3" s="12"/>
      <c r="AF3" s="269" t="s">
        <v>9</v>
      </c>
      <c r="AG3" s="239"/>
      <c r="AH3" s="239"/>
      <c r="AI3" s="240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3" t="s">
        <v>8</v>
      </c>
      <c r="CO3" s="239"/>
      <c r="CP3" s="239"/>
      <c r="CQ3" s="240"/>
      <c r="CR3" s="3"/>
      <c r="CS3" s="3"/>
      <c r="CT3" s="3"/>
      <c r="CU3" s="3"/>
      <c r="CV3" s="3"/>
      <c r="CW3" s="3"/>
      <c r="CX3" s="253" t="s">
        <v>9</v>
      </c>
      <c r="CY3" s="239"/>
      <c r="CZ3" s="239"/>
      <c r="DA3" s="24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3" t="s">
        <v>8</v>
      </c>
      <c r="EC3" s="239"/>
      <c r="ED3" s="239"/>
      <c r="EE3" s="240"/>
      <c r="EF3" s="3"/>
      <c r="EG3" s="3"/>
      <c r="EH3" s="3"/>
      <c r="EI3" s="3"/>
      <c r="EJ3" s="3"/>
      <c r="EK3" s="3"/>
      <c r="EL3" s="253" t="s">
        <v>9</v>
      </c>
      <c r="EM3" s="239"/>
      <c r="EN3" s="239"/>
      <c r="EO3" s="24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66" t="s">
        <v>33</v>
      </c>
      <c r="AP4" s="251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Anchor!L38</f>
        <v>18521.120725000001</v>
      </c>
      <c r="D5" s="129">
        <f>Anchor!M38</f>
        <v>42.682087000000003</v>
      </c>
      <c r="E5" s="129">
        <f>Anchor!N38</f>
        <v>48.556469</v>
      </c>
      <c r="F5" s="129">
        <f>Anchor!O38</f>
        <v>51.973007000000003</v>
      </c>
      <c r="G5" s="130">
        <f>('Summary (Full)'!$B$34*D5+'Summary (Full)'!$B$35*E5+'Summary (Full)'!$B$36*F5)/'Summary (Full)'!$B$37</f>
        <v>43.629918375000003</v>
      </c>
      <c r="H5" s="129">
        <f>Anchor!P38</f>
        <v>28.065725</v>
      </c>
      <c r="I5" s="129">
        <f>Anchor!Q38</f>
        <v>19.920584000000002</v>
      </c>
      <c r="J5" s="129">
        <f>Anchor!R38</f>
        <v>94.612509000000003</v>
      </c>
      <c r="K5" s="129">
        <f>Anchor!S38</f>
        <v>92.828951000000004</v>
      </c>
      <c r="L5" s="129">
        <f>Anchor!T38</f>
        <v>42.886510000000001</v>
      </c>
      <c r="M5" s="129">
        <f>Anchor!U38</f>
        <v>43.543357</v>
      </c>
      <c r="N5" s="129">
        <f>Anchor!V38</f>
        <v>42.63832</v>
      </c>
      <c r="O5" s="129">
        <f>Anchor!W38</f>
        <v>48.539247000000003</v>
      </c>
      <c r="P5" s="129">
        <f>Anchor!X38</f>
        <v>51.958964000000002</v>
      </c>
      <c r="Q5" s="131">
        <f>10*LOG10(1/(('Summary (Full)'!$B$41/10^(N5/10)+'Summary (Full)'!$B$42/10^(O5/10)+'Summary (Full)'!$B$43/10^(P5/10))/'Summary (Full)'!$B$44))</f>
        <v>44.01112681313414</v>
      </c>
      <c r="R5" s="129">
        <f>Anchor!Y38</f>
        <v>0.31819599999999998</v>
      </c>
      <c r="S5" s="129">
        <f>Anchor!Z38</f>
        <v>26234.74</v>
      </c>
      <c r="T5" s="132"/>
      <c r="U5" s="129">
        <f>Test!L38</f>
        <v>16906.280180999998</v>
      </c>
      <c r="V5" s="129">
        <f>Test!M38</f>
        <v>42.764392999999998</v>
      </c>
      <c r="W5" s="129">
        <f>Test!N38</f>
        <v>48.773158000000002</v>
      </c>
      <c r="X5" s="129">
        <f>Test!O38</f>
        <v>52.203484000000003</v>
      </c>
      <c r="Y5" s="129">
        <f>('Summary (Full)'!$B$34*V5+'Summary (Full)'!$B$35*W5+'Summary (Full)'!$B$36*X5)/'Summary (Full)'!$B$37</f>
        <v>43.729883999999998</v>
      </c>
      <c r="Z5" s="129">
        <f>Test!P38</f>
        <v>28.402393</v>
      </c>
      <c r="AA5" s="129">
        <f>Test!Q38</f>
        <v>20.030937000000002</v>
      </c>
      <c r="AB5" s="129">
        <f>Test!R38</f>
        <v>95.331963000000002</v>
      </c>
      <c r="AC5" s="129">
        <f>Test!S38</f>
        <v>93.526212000000001</v>
      </c>
      <c r="AD5" s="129">
        <f>Test!T38</f>
        <v>43.085676999999997</v>
      </c>
      <c r="AE5" s="129">
        <f>Test!U38</f>
        <v>43.667209999999997</v>
      </c>
      <c r="AF5" s="129">
        <f>Test!V38</f>
        <v>42.721815999999997</v>
      </c>
      <c r="AG5" s="129">
        <f>Test!W38</f>
        <v>48.75788</v>
      </c>
      <c r="AH5" s="129">
        <f>Test!X38</f>
        <v>52.192635000000003</v>
      </c>
      <c r="AI5" s="129">
        <f>10*LOG10(1/(('Summary (Full)'!$B$41/10^(AF5/10)+'Summary (Full)'!$B$42/10^(AG5/10)+'Summary (Full)'!$B$43/10^(AH5/10))/'Summary (Full)'!$B$44))</f>
        <v>44.106402510205825</v>
      </c>
      <c r="AJ5" s="129">
        <f>Test!Y38</f>
        <v>0.33770099999999997</v>
      </c>
      <c r="AK5" s="129">
        <f>Test!Z38</f>
        <v>0</v>
      </c>
      <c r="AL5" s="129">
        <f t="shared" ref="AL5:AL40" si="2">AJ5/R5</f>
        <v>1.0612986964009603</v>
      </c>
      <c r="AM5" s="129">
        <f t="shared" ref="AM5:AM40" si="3">AK5/S5</f>
        <v>0</v>
      </c>
      <c r="AO5" s="245" t="s">
        <v>13</v>
      </c>
      <c r="AP5" s="172">
        <f t="array" ref="AP5">bdRateExtend($C5:$C8,D5:D8,$U5:$U8,V5:V8)</f>
        <v>-0.29215019075816162</v>
      </c>
      <c r="AQ5" s="172">
        <f t="array" ref="AQ5">bdRateExtend($C5:$C10,D5:D10,$U5:$U10,V5:V10)</f>
        <v>-0.33455071892826038</v>
      </c>
      <c r="AR5" s="172">
        <f t="array" ref="AR5">bdRateExtend($C5:$C10,E5:E10,$U5:$U10,W5:W10)</f>
        <v>-0.38837053867229032</v>
      </c>
      <c r="AS5" s="172">
        <f t="array" ref="AS5">bdRateExtend($C5:$C10,F5:F10,$U5:$U10,X5:X10)</f>
        <v>-0.36445600756125784</v>
      </c>
      <c r="AT5" s="172">
        <f t="array" ref="AT5">bdRateExtend($C5:$C8,H5:H8,$U5:$U8,Z5:Z8)</f>
        <v>-0.26885783807461816</v>
      </c>
      <c r="AU5" s="172">
        <f t="array" ref="AU5">bdRateExtend($C5:$C10,H5:H10,$U5:$U10,Z5:Z10)</f>
        <v>-0.3035435861909308</v>
      </c>
      <c r="AV5" s="172">
        <f t="array" ref="AV5">bdRateExtend($C5:$C8,I5:I8,$U5:$U8,AA5:AA8)</f>
        <v>-0.28956798816413076</v>
      </c>
      <c r="AW5" s="172">
        <f t="array" ref="AW5">bdRateExtend($C5:$C10,I5:I10,$U5:$U10,AA5:AA10)</f>
        <v>-0.33495177400360565</v>
      </c>
      <c r="AX5" s="172">
        <f t="array" ref="AX5">bdRateExtend($C5:$C8,J5:J8,$U5:$U8,AB5:AB8,"None", FALSE,1)</f>
        <v>-0.35250366071371042</v>
      </c>
      <c r="AY5" s="188">
        <f t="array" ref="AY5">bdRateExtend($C5:$C10,J5:J10,$U5:$U10,AB5:AB10,"None", FALSE,1)</f>
        <v>-0.39736277052052238</v>
      </c>
      <c r="AZ5" s="241">
        <f t="array" ref="AZ5">testVMAFRange($C5:$C8,J5:J8,$U5:$U8,AB5:AB8)</f>
        <v>0</v>
      </c>
      <c r="BA5" s="190">
        <f t="array" ref="BA5">testVMAFRange($C5:$C10,J5:J10,$U5:$U10,AB5:AB10)</f>
        <v>0</v>
      </c>
      <c r="CH5" s="5"/>
      <c r="CI5" s="11" t="s">
        <v>41</v>
      </c>
      <c r="CJ5" s="10">
        <f t="array" ref="CJ5">MIN(IF(CL1:CL201&gt;0,CL1:CL201))</f>
        <v>40.877276999999999</v>
      </c>
      <c r="CK5" s="5"/>
      <c r="CL5" s="4" cm="1">
        <f t="array" ref="CL5:DC53">ConvexHullInterpolate(C5:C40,D5:D40,TRUE,6,'Summary (Full)'!B30,D5:S40)</f>
        <v>40.877276999999999</v>
      </c>
      <c r="CM5" s="4">
        <v>26.563267</v>
      </c>
      <c r="CN5" s="4">
        <v>26.563267</v>
      </c>
      <c r="CO5" s="4">
        <v>35.683363999999997</v>
      </c>
      <c r="CP5" s="4">
        <v>36.337822000000003</v>
      </c>
      <c r="CQ5" s="4">
        <v>27.74418275</v>
      </c>
      <c r="CR5" s="4">
        <v>6.2209849999999998</v>
      </c>
      <c r="CS5" s="4">
        <v>7.3380080000000003</v>
      </c>
      <c r="CT5" s="4">
        <v>3.1480000000000002E-3</v>
      </c>
      <c r="CU5" s="4">
        <v>0</v>
      </c>
      <c r="CV5" s="4">
        <v>23.031687999999999</v>
      </c>
      <c r="CW5" s="4">
        <v>29.070753</v>
      </c>
      <c r="CX5" s="4">
        <v>26.484565</v>
      </c>
      <c r="CY5" s="4">
        <v>35.647841</v>
      </c>
      <c r="CZ5" s="4">
        <v>36.215206999999999</v>
      </c>
      <c r="DA5" s="4">
        <v>28.005091395207305</v>
      </c>
      <c r="DB5" s="4">
        <v>1.09117</v>
      </c>
      <c r="DC5" s="4">
        <v>177.76</v>
      </c>
      <c r="DE5" s="4" cm="1">
        <f t="array" ref="DE5:DF53">ConvexHullInterpolate(C5:C40,H5:H40,TRUE,6,'Summary (Full)'!B30)</f>
        <v>40.877276999999999</v>
      </c>
      <c r="DF5" s="4">
        <v>6.2209849999999998</v>
      </c>
      <c r="DH5" s="4" cm="1">
        <f t="array" ref="DH5:DI56">ConvexHullInterpolate($C5:$C40,I5:I40,TRUE,6,'Summary (Full)'!B30)</f>
        <v>40.877276999999999</v>
      </c>
      <c r="DI5" s="4">
        <v>7.3380080000000003</v>
      </c>
      <c r="DK5" s="4" cm="1">
        <f t="array" ref="DK5:DL38">ConvexHullInterpolate($C5:$C40,J5:J40,TRUE,6,'Summary (Full)'!B30)</f>
        <v>40.877276999999999</v>
      </c>
      <c r="DL5" s="4">
        <v>3.1480000000000002E-3</v>
      </c>
      <c r="DM5" s="4" cm="1">
        <f t="array" ref="DM5:DN36">ConvexHullInterpolate($C5:$C40,K5:K40,TRUE,6,'Summary (Full)'!B30)</f>
        <v>40.877276999999999</v>
      </c>
      <c r="DN5" s="4">
        <v>0</v>
      </c>
      <c r="DO5" s="4" cm="1">
        <f t="array" ref="DO5:DP57">ConvexHullInterpolate($C5:$C40,L5:L40,TRUE,6,'Summary (Full)'!B30)</f>
        <v>40.877276999999999</v>
      </c>
      <c r="DP5" s="4">
        <v>23.031687999999999</v>
      </c>
      <c r="DQ5" s="4" cm="1">
        <f t="array" ref="DQ5:DR55">ConvexHullInterpolate($C5:$C40,M5:M40,TRUE,6,'Summary (Full)'!B30)</f>
        <v>40.877276999999999</v>
      </c>
      <c r="DR5" s="4">
        <v>29.070753</v>
      </c>
      <c r="DS5" s="4" cm="1">
        <f t="array" ref="DS5:DX53">ConvexHullInterpolate($C5:$C40,N5:N40,TRUE,6,'Summary (Full)'!B30, N5:Q40)</f>
        <v>40.877276999999999</v>
      </c>
      <c r="DT5" s="4">
        <v>26.484565</v>
      </c>
      <c r="DU5" s="4">
        <v>26.484565</v>
      </c>
      <c r="DV5" s="4">
        <v>35.647841</v>
      </c>
      <c r="DW5" s="4">
        <v>36.215206999999999</v>
      </c>
      <c r="DX5" s="4">
        <v>28.005091395207305</v>
      </c>
      <c r="DZ5" s="4" cm="1">
        <f t="array" ref="DZ5:EQ54">ConvexHullInterpolate(U5:U40,V5:V40,TRUE,6,'Summary (Full)'!B30,V5:AK40)</f>
        <v>27.970797999999998</v>
      </c>
      <c r="EA5" s="4">
        <v>27.499392</v>
      </c>
      <c r="EB5" s="4">
        <v>27.499392</v>
      </c>
      <c r="EC5" s="4">
        <v>36.572524000000001</v>
      </c>
      <c r="ED5" s="4">
        <v>37.399602999999999</v>
      </c>
      <c r="EE5" s="4">
        <v>28.6852259375</v>
      </c>
      <c r="EF5" s="4">
        <v>6.8246909999999996</v>
      </c>
      <c r="EG5" s="4">
        <v>7.8705990000000003</v>
      </c>
      <c r="EH5" s="4">
        <v>0.78866099999999995</v>
      </c>
      <c r="EI5" s="4">
        <v>0.77380599999999999</v>
      </c>
      <c r="EJ5" s="4">
        <v>23.966905000000001</v>
      </c>
      <c r="EK5" s="4">
        <v>30.112131000000002</v>
      </c>
      <c r="EL5" s="4">
        <v>27.440132999999999</v>
      </c>
      <c r="EM5" s="4">
        <v>36.536614</v>
      </c>
      <c r="EN5" s="4">
        <v>37.322167</v>
      </c>
      <c r="EO5" s="4">
        <v>28.962473798399898</v>
      </c>
      <c r="EP5" s="4">
        <v>1.3690500000000001</v>
      </c>
      <c r="EQ5" s="4">
        <v>0</v>
      </c>
      <c r="ER5" s="4" cm="1">
        <f t="array" ref="ER5:ES60">ConvexHullInterpolate($U5:$U40,Z5:Z40,TRUE,6,'Summary (Full)'!B30)</f>
        <v>27.970797999999998</v>
      </c>
      <c r="ES5" s="4">
        <v>6.8246909999999996</v>
      </c>
      <c r="ET5" s="4" cm="1">
        <f t="array" ref="ET5:EU56">ConvexHullInterpolate($U5:$U40,AA5:AA40,TRUE,6,'Summary (Full)'!B30)</f>
        <v>27.970797999999998</v>
      </c>
      <c r="EU5" s="4">
        <v>7.8705990000000003</v>
      </c>
      <c r="EV5" s="7" cm="1">
        <f t="array" ref="EV5:EW49">ConvexHullInterpolate($U5:$U40,AB5:AB40,TRUE,6,'Summary (Full)'!B30)</f>
        <v>27.970797999999998</v>
      </c>
      <c r="EW5" s="7">
        <v>0.78866099999999995</v>
      </c>
      <c r="EX5" s="7" cm="1">
        <f t="array" ref="EX5:EY48">ConvexHullInterpolate($U5:$U40,AC5:AC40,TRUE,6,'Summary (Full)'!B30)</f>
        <v>27.970797999999998</v>
      </c>
      <c r="EY5" s="7">
        <v>0.77380599999999999</v>
      </c>
      <c r="EZ5" s="7" cm="1">
        <f t="array" ref="EZ5:FA61">ConvexHullInterpolate($U5:$U40,AD5:AD40,TRUE,6,'Summary (Full)'!B30)</f>
        <v>27.970797999999998</v>
      </c>
      <c r="FA5" s="7">
        <v>23.966905000000001</v>
      </c>
      <c r="FB5" s="7" cm="1">
        <f t="array" ref="FB5:FC56">ConvexHullInterpolate($U5:$U40,AE5:AE40,TRUE,6,'Summary (Full)'!B30)</f>
        <v>27.970797999999998</v>
      </c>
      <c r="FC5" s="7">
        <v>30.112131000000002</v>
      </c>
      <c r="FD5" s="4" cm="1">
        <f t="array" ref="FD5:FI55">ConvexHullInterpolate($U5:$U40,AF5:AF40,TRUE,6,'Summary (Full)'!B30, AF5:AI40)</f>
        <v>27.970797999999998</v>
      </c>
      <c r="FE5" s="4">
        <v>27.440132999999999</v>
      </c>
      <c r="FF5" s="4">
        <v>27.440132999999999</v>
      </c>
      <c r="FG5" s="4">
        <v>36.536614</v>
      </c>
      <c r="FH5" s="4">
        <v>37.322167</v>
      </c>
      <c r="FI5" s="4">
        <v>28.962473798399898</v>
      </c>
      <c r="FK5" s="4" cm="1">
        <f t="array" ref="FK5:FL51">ConvexHullInterpolate($C5:$C40,G5:G40,TRUE,6,'Summary (Full)'!B30)</f>
        <v>40.877276999999999</v>
      </c>
      <c r="FL5" s="4">
        <v>27.74418275</v>
      </c>
      <c r="FM5" s="4" cm="1">
        <f t="array" ref="FM5:FN51">ConvexHullInterpolate($C5:$C40,Q5:Q40,TRUE,6,'Summary (Full)'!B30)</f>
        <v>40.877276999999999</v>
      </c>
      <c r="FN5" s="4">
        <v>28.005091395207305</v>
      </c>
      <c r="FP5" s="4" cm="1">
        <f t="array" ref="FP5:FQ56">ConvexHullInterpolate($U5:$U40,Y5:Y40,TRUE,6,'Summary (Full)'!B30)</f>
        <v>27.970797999999998</v>
      </c>
      <c r="FQ5" s="4">
        <v>28.6852259375</v>
      </c>
      <c r="FR5" s="4" cm="1">
        <f t="array" ref="FR5:FS54">ConvexHullInterpolate($U5:$U40,AI5:AI40,TRUE,6,'Summary (Full)'!B30)</f>
        <v>27.970797999999998</v>
      </c>
      <c r="FS5" s="4">
        <v>28.962473798399898</v>
      </c>
    </row>
    <row r="6" spans="1:175" x14ac:dyDescent="0.15">
      <c r="A6" s="235"/>
      <c r="B6" s="38">
        <v>135</v>
      </c>
      <c r="C6" s="129">
        <f>Anchor!L39</f>
        <v>6030.2282329999998</v>
      </c>
      <c r="D6" s="129">
        <f>Anchor!M39</f>
        <v>41.920582000000003</v>
      </c>
      <c r="E6" s="129">
        <f>Anchor!N39</f>
        <v>47.736638999999997</v>
      </c>
      <c r="F6" s="129">
        <f>Anchor!O39</f>
        <v>50.839393000000001</v>
      </c>
      <c r="G6" s="130">
        <f>('Summary (Full)'!$B$34*D6+'Summary (Full)'!$B$35*E6+'Summary (Full)'!$B$36*F6)/'Summary (Full)'!$B$37</f>
        <v>42.841511249999996</v>
      </c>
      <c r="H6" s="129">
        <f>Anchor!P39</f>
        <v>25.320893999999999</v>
      </c>
      <c r="I6" s="129">
        <f>Anchor!Q39</f>
        <v>18.936278999999999</v>
      </c>
      <c r="J6" s="129">
        <f>Anchor!R39</f>
        <v>88.846593999999996</v>
      </c>
      <c r="K6" s="129">
        <f>Anchor!S39</f>
        <v>86.965075999999996</v>
      </c>
      <c r="L6" s="129">
        <f>Anchor!T39</f>
        <v>41.138705999999999</v>
      </c>
      <c r="M6" s="129">
        <f>Anchor!U39</f>
        <v>42.786676999999997</v>
      </c>
      <c r="N6" s="129">
        <f>Anchor!V39</f>
        <v>41.907798999999997</v>
      </c>
      <c r="O6" s="129">
        <f>Anchor!W39</f>
        <v>47.727854999999998</v>
      </c>
      <c r="P6" s="129">
        <f>Anchor!X39</f>
        <v>50.826524999999997</v>
      </c>
      <c r="Q6" s="131">
        <f>10*LOG10(1/(('Summary (Full)'!$B$41/10^(N6/10)+'Summary (Full)'!$B$42/10^(O6/10)+'Summary (Full)'!$B$43/10^(P6/10))/'Summary (Full)'!$B$44))</f>
        <v>43.264581614124005</v>
      </c>
      <c r="R6" s="129">
        <f>Anchor!Y39</f>
        <v>0.29741699999999999</v>
      </c>
      <c r="S6" s="129">
        <f>Anchor!Z39</f>
        <v>19609.27</v>
      </c>
      <c r="T6" s="132"/>
      <c r="U6" s="129">
        <f>Test!L39</f>
        <v>5197.8728959999999</v>
      </c>
      <c r="V6" s="129">
        <f>Test!M39</f>
        <v>42.071993999999997</v>
      </c>
      <c r="W6" s="129">
        <f>Test!N39</f>
        <v>48.082130999999997</v>
      </c>
      <c r="X6" s="129">
        <f>Test!O39</f>
        <v>51.223429000000003</v>
      </c>
      <c r="Y6" s="129">
        <f>('Summary (Full)'!$B$34*V6+'Summary (Full)'!$B$35*W6+'Summary (Full)'!$B$36*X6)/'Summary (Full)'!$B$37</f>
        <v>43.019592249999995</v>
      </c>
      <c r="Z6" s="129">
        <f>Test!P39</f>
        <v>25.766038000000002</v>
      </c>
      <c r="AA6" s="129">
        <f>Test!Q39</f>
        <v>19.123061</v>
      </c>
      <c r="AB6" s="129">
        <f>Test!R39</f>
        <v>90.652395999999996</v>
      </c>
      <c r="AC6" s="129">
        <f>Test!S39</f>
        <v>88.521326999999999</v>
      </c>
      <c r="AD6" s="129">
        <f>Test!T39</f>
        <v>41.470072000000002</v>
      </c>
      <c r="AE6" s="129">
        <f>Test!U39</f>
        <v>42.984924999999997</v>
      </c>
      <c r="AF6" s="129">
        <f>Test!V39</f>
        <v>42.061774999999997</v>
      </c>
      <c r="AG6" s="129">
        <f>Test!W39</f>
        <v>48.076569999999997</v>
      </c>
      <c r="AH6" s="129">
        <f>Test!X39</f>
        <v>51.213746999999998</v>
      </c>
      <c r="AI6" s="129">
        <f>10*LOG10(1/(('Summary (Full)'!$B$41/10^(AF6/10)+'Summary (Full)'!$B$42/10^(AG6/10)+'Summary (Full)'!$B$43/10^(AH6/10))/'Summary (Full)'!$B$44))</f>
        <v>43.436587522494172</v>
      </c>
      <c r="AJ6" s="129">
        <f>Test!Y39</f>
        <v>0.36561900000000003</v>
      </c>
      <c r="AK6" s="129">
        <f>Test!Z39</f>
        <v>0</v>
      </c>
      <c r="AL6" s="129">
        <f t="shared" si="2"/>
        <v>1.2293143969578069</v>
      </c>
      <c r="AM6" s="129">
        <f t="shared" si="3"/>
        <v>0</v>
      </c>
      <c r="AO6" s="179"/>
      <c r="AP6" s="165"/>
      <c r="AQ6" s="164"/>
      <c r="AR6" s="164"/>
      <c r="AS6" s="164"/>
      <c r="AT6" s="165"/>
      <c r="AU6" s="164"/>
      <c r="AV6" s="165"/>
      <c r="AW6" s="164"/>
      <c r="AX6" s="165"/>
      <c r="AY6" s="170"/>
      <c r="AZ6" s="165"/>
      <c r="BA6" s="170"/>
      <c r="CH6" s="5"/>
      <c r="CI6" s="11" t="s">
        <v>40</v>
      </c>
      <c r="CJ6" s="10">
        <f>MAX(CL1:CL201)</f>
        <v>18521.120725000001</v>
      </c>
      <c r="CK6" s="5"/>
      <c r="CL6" s="4">
        <v>44.411953982857412</v>
      </c>
      <c r="CM6" s="4">
        <v>26.938660625000001</v>
      </c>
      <c r="CN6" s="4">
        <v>26.938660625000001</v>
      </c>
      <c r="CO6" s="4">
        <v>35.964830249999999</v>
      </c>
      <c r="CP6" s="4">
        <v>36.666104250000004</v>
      </c>
      <c r="CQ6" s="4">
        <v>28.110761453125001</v>
      </c>
      <c r="CR6" s="4">
        <v>6.4537098749999995</v>
      </c>
      <c r="CS6" s="4">
        <v>7.5299298750000005</v>
      </c>
      <c r="CT6" s="4">
        <v>0.15751199999999987</v>
      </c>
      <c r="CU6" s="4">
        <v>0.13933700000000004</v>
      </c>
      <c r="CV6" s="4">
        <v>23.396586749999997</v>
      </c>
      <c r="CW6" s="4">
        <v>29.4294455</v>
      </c>
      <c r="CX6" s="4">
        <v>26.859067625000002</v>
      </c>
      <c r="CY6" s="4">
        <v>35.928636249999997</v>
      </c>
      <c r="CZ6" s="4">
        <v>36.550036749999997</v>
      </c>
      <c r="DA6" s="4">
        <v>28.375639222834767</v>
      </c>
      <c r="DB6" s="4">
        <v>1.0826616250000001</v>
      </c>
      <c r="DC6" s="4">
        <v>187.63749999999999</v>
      </c>
      <c r="DE6" s="4">
        <v>44.411953982857412</v>
      </c>
      <c r="DF6" s="4">
        <v>6.4537098749999995</v>
      </c>
      <c r="DH6" s="4">
        <v>44.411953982857412</v>
      </c>
      <c r="DI6" s="4">
        <v>7.5299298750000005</v>
      </c>
      <c r="DK6" s="4">
        <v>204.27253094761832</v>
      </c>
      <c r="DL6" s="4">
        <v>19.452225250000001</v>
      </c>
      <c r="DM6" s="4">
        <v>224.89612767893709</v>
      </c>
      <c r="DN6" s="4">
        <v>20.780004625</v>
      </c>
      <c r="DO6" s="4">
        <v>44.411953982857412</v>
      </c>
      <c r="DP6" s="4">
        <v>23.396586749999997</v>
      </c>
      <c r="DQ6" s="4">
        <v>44.411953982857412</v>
      </c>
      <c r="DR6" s="4">
        <v>29.4294455</v>
      </c>
      <c r="DS6" s="4">
        <v>44.411953982857412</v>
      </c>
      <c r="DT6" s="4">
        <v>26.859067625000002</v>
      </c>
      <c r="DU6" s="4">
        <v>26.859067625000002</v>
      </c>
      <c r="DV6" s="4">
        <v>35.928636249999997</v>
      </c>
      <c r="DW6" s="4">
        <v>36.550036749999997</v>
      </c>
      <c r="DX6" s="4">
        <v>28.375639222834767</v>
      </c>
      <c r="DZ6" s="4">
        <v>30.822235728506644</v>
      </c>
      <c r="EA6" s="4">
        <v>27.859359125000001</v>
      </c>
      <c r="EB6" s="4">
        <v>27.859359125000001</v>
      </c>
      <c r="EC6" s="4">
        <v>36.84245525</v>
      </c>
      <c r="ED6" s="4">
        <v>37.717650374999998</v>
      </c>
      <c r="EE6" s="4">
        <v>29.036945835937502</v>
      </c>
      <c r="EF6" s="4">
        <v>7.0607637499999996</v>
      </c>
      <c r="EG6" s="4">
        <v>8.0621351250000011</v>
      </c>
      <c r="EH6" s="4">
        <v>1.689184</v>
      </c>
      <c r="EI6" s="4">
        <v>1.6017400000000004</v>
      </c>
      <c r="EJ6" s="4">
        <v>24.31747025</v>
      </c>
      <c r="EK6" s="4">
        <v>30.444215875000001</v>
      </c>
      <c r="EL6" s="4">
        <v>27.798333749999998</v>
      </c>
      <c r="EM6" s="4">
        <v>36.807835124999997</v>
      </c>
      <c r="EN6" s="4">
        <v>37.64278375</v>
      </c>
      <c r="EO6" s="4">
        <v>29.316992241122623</v>
      </c>
      <c r="EP6" s="4">
        <v>1.3454196250000001</v>
      </c>
      <c r="EQ6" s="4">
        <v>0</v>
      </c>
      <c r="ER6" s="4">
        <v>30.822235728506644</v>
      </c>
      <c r="ES6" s="4">
        <v>7.0607637499999996</v>
      </c>
      <c r="ET6" s="4">
        <v>30.822235728506644</v>
      </c>
      <c r="EU6" s="4">
        <v>8.0621351250000011</v>
      </c>
      <c r="EV6" s="7">
        <v>30.822235728506644</v>
      </c>
      <c r="EW6" s="7">
        <v>1.689184</v>
      </c>
      <c r="EX6" s="7">
        <v>30.822235728506644</v>
      </c>
      <c r="EY6" s="7">
        <v>1.6017400000000004</v>
      </c>
      <c r="EZ6" s="7">
        <v>30.822235728506644</v>
      </c>
      <c r="FA6" s="7">
        <v>24.31747025</v>
      </c>
      <c r="FB6" s="7">
        <v>30.822235728506644</v>
      </c>
      <c r="FC6" s="7">
        <v>30.444215875000001</v>
      </c>
      <c r="FD6" s="4">
        <v>30.822235728506644</v>
      </c>
      <c r="FE6" s="4">
        <v>27.798333749999998</v>
      </c>
      <c r="FF6" s="4">
        <v>27.798333749999998</v>
      </c>
      <c r="FG6" s="4">
        <v>36.807835124999997</v>
      </c>
      <c r="FH6" s="4">
        <v>37.64278375</v>
      </c>
      <c r="FI6" s="4">
        <v>29.316992241122623</v>
      </c>
      <c r="FK6" s="4">
        <v>44.411953982857412</v>
      </c>
      <c r="FL6" s="4">
        <v>28.110761453125001</v>
      </c>
      <c r="FM6" s="4">
        <v>44.411953982857412</v>
      </c>
      <c r="FN6" s="4">
        <v>28.375639222834767</v>
      </c>
      <c r="FP6" s="4">
        <v>30.822235728506644</v>
      </c>
      <c r="FQ6" s="4">
        <v>29.036945835937502</v>
      </c>
      <c r="FR6" s="4">
        <v>30.822235728506644</v>
      </c>
      <c r="FS6" s="4">
        <v>29.316992241122623</v>
      </c>
    </row>
    <row r="7" spans="1:175" ht="13" customHeight="1" x14ac:dyDescent="0.15">
      <c r="A7" s="235"/>
      <c r="B7" s="38">
        <v>160</v>
      </c>
      <c r="C7" s="129">
        <f>Anchor!L40</f>
        <v>2625.1201110000002</v>
      </c>
      <c r="D7" s="129">
        <f>Anchor!M40</f>
        <v>40.692649000000003</v>
      </c>
      <c r="E7" s="129">
        <f>Anchor!N40</f>
        <v>46.505834999999998</v>
      </c>
      <c r="F7" s="129">
        <f>Anchor!O40</f>
        <v>49.184958999999999</v>
      </c>
      <c r="G7" s="130">
        <f>('Summary (Full)'!$B$34*D7+'Summary (Full)'!$B$35*E7+'Summary (Full)'!$B$36*F7)/'Summary (Full)'!$B$37</f>
        <v>41.586742500000007</v>
      </c>
      <c r="H7" s="129">
        <f>Anchor!P40</f>
        <v>21.867834999999999</v>
      </c>
      <c r="I7" s="129">
        <f>Anchor!Q40</f>
        <v>17.515378999999999</v>
      </c>
      <c r="J7" s="129">
        <f>Anchor!R40</f>
        <v>78.255679000000001</v>
      </c>
      <c r="K7" s="129">
        <f>Anchor!S40</f>
        <v>76.364259000000004</v>
      </c>
      <c r="L7" s="129">
        <f>Anchor!T40</f>
        <v>38.761397000000002</v>
      </c>
      <c r="M7" s="129">
        <f>Anchor!U40</f>
        <v>41.639999000000003</v>
      </c>
      <c r="N7" s="129">
        <f>Anchor!V40</f>
        <v>40.662989000000003</v>
      </c>
      <c r="O7" s="129">
        <f>Anchor!W40</f>
        <v>46.493023999999998</v>
      </c>
      <c r="P7" s="129">
        <f>Anchor!X40</f>
        <v>49.163868999999998</v>
      </c>
      <c r="Q7" s="131">
        <f>10*LOG10(1/(('Summary (Full)'!$B$41/10^(N7/10)+'Summary (Full)'!$B$42/10^(O7/10)+'Summary (Full)'!$B$43/10^(P7/10))/'Summary (Full)'!$B$44))</f>
        <v>42.007567869154308</v>
      </c>
      <c r="R7" s="129">
        <f>Anchor!Y40</f>
        <v>0.27431</v>
      </c>
      <c r="S7" s="129">
        <f>Anchor!Z40</f>
        <v>13636.79</v>
      </c>
      <c r="T7" s="132"/>
      <c r="U7" s="129">
        <f>Test!L40</f>
        <v>2188.28802</v>
      </c>
      <c r="V7" s="129">
        <f>Test!M40</f>
        <v>41.002960000000002</v>
      </c>
      <c r="W7" s="129">
        <f>Test!N40</f>
        <v>47.027652000000003</v>
      </c>
      <c r="X7" s="129">
        <f>Test!O40</f>
        <v>49.741692999999998</v>
      </c>
      <c r="Y7" s="129">
        <f>('Summary (Full)'!$B$34*V7+'Summary (Full)'!$B$35*W7+'Summary (Full)'!$B$36*X7)/'Summary (Full)'!$B$37</f>
        <v>41.925674062499994</v>
      </c>
      <c r="Z7" s="129">
        <f>Test!P40</f>
        <v>22.507735</v>
      </c>
      <c r="AA7" s="129">
        <f>Test!Q40</f>
        <v>17.857899</v>
      </c>
      <c r="AB7" s="129">
        <f>Test!R40</f>
        <v>82.185980000000001</v>
      </c>
      <c r="AC7" s="129">
        <f>Test!S40</f>
        <v>79.821521000000004</v>
      </c>
      <c r="AD7" s="129">
        <f>Test!T40</f>
        <v>39.307307000000002</v>
      </c>
      <c r="AE7" s="129">
        <f>Test!U40</f>
        <v>41.966524</v>
      </c>
      <c r="AF7" s="129">
        <f>Test!V40</f>
        <v>40.981057</v>
      </c>
      <c r="AG7" s="129">
        <f>Test!W40</f>
        <v>47.018959000000002</v>
      </c>
      <c r="AH7" s="129">
        <f>Test!X40</f>
        <v>49.725059999999999</v>
      </c>
      <c r="AI7" s="129">
        <f>10*LOG10(1/(('Summary (Full)'!$B$41/10^(AF7/10)+'Summary (Full)'!$B$42/10^(AG7/10)+'Summary (Full)'!$B$43/10^(AH7/10))/'Summary (Full)'!$B$44))</f>
        <v>42.345308234842292</v>
      </c>
      <c r="AJ7" s="129">
        <f>Test!Y40</f>
        <v>0.38021300000000002</v>
      </c>
      <c r="AK7" s="129">
        <f>Test!Z40</f>
        <v>0</v>
      </c>
      <c r="AL7" s="129">
        <f t="shared" si="2"/>
        <v>1.3860705041741097</v>
      </c>
      <c r="AM7" s="129">
        <f t="shared" si="3"/>
        <v>0</v>
      </c>
      <c r="AO7" s="242" t="s">
        <v>14</v>
      </c>
      <c r="AP7" s="166">
        <f t="array" ref="AP7">bdRateExtend($C6:$C9,D6:D9,$U6:$U9,V6:V9)</f>
        <v>-0.32054030527801725</v>
      </c>
      <c r="AQ7" s="164"/>
      <c r="AR7" s="164"/>
      <c r="AS7" s="164"/>
      <c r="AT7" s="166">
        <f t="array" ref="AT7">bdRateExtend($C6:$C9,H6:H9,$U6:$U9,Z6:Z9)</f>
        <v>-0.29428881424736086</v>
      </c>
      <c r="AU7" s="164"/>
      <c r="AV7" s="166">
        <f t="array" ref="AV7">bdRateExtend($C6:$C9,I6:I9,$U6:$U9,AA6:AA9)</f>
        <v>-0.32093403479379923</v>
      </c>
      <c r="AW7" s="164"/>
      <c r="AX7" s="166">
        <f t="array" ref="AX7">bdRateExtend($C6:$C9,J6:J9,$U6:$U9,AB6:AB9,"None", FALSE,1)</f>
        <v>-0.38116377968145532</v>
      </c>
      <c r="AY7" s="170"/>
      <c r="AZ7" s="244">
        <f t="array" ref="AZ7">testVMAFRange($C6:$C9,J6:J9,$U6:$U9,AB6:AB9)</f>
        <v>0</v>
      </c>
      <c r="BA7" s="170"/>
      <c r="CH7" s="5"/>
      <c r="CI7" s="11" t="s">
        <v>115</v>
      </c>
      <c r="CJ7" s="10">
        <f>CJ6-CJ5</f>
        <v>18480.243448000001</v>
      </c>
      <c r="CK7" s="5"/>
      <c r="CL7" s="4">
        <v>48.252276113583711</v>
      </c>
      <c r="CM7" s="4">
        <v>27.314054249999998</v>
      </c>
      <c r="CN7" s="4">
        <v>27.314054249999998</v>
      </c>
      <c r="CO7" s="4">
        <v>36.2462965</v>
      </c>
      <c r="CP7" s="4">
        <v>36.994386500000005</v>
      </c>
      <c r="CQ7" s="4">
        <v>28.477340156250001</v>
      </c>
      <c r="CR7" s="4">
        <v>6.6864347500000001</v>
      </c>
      <c r="CS7" s="4">
        <v>7.7218517500000008</v>
      </c>
      <c r="CT7" s="4">
        <v>0.31187599999999993</v>
      </c>
      <c r="CU7" s="4">
        <v>0.27867399999999998</v>
      </c>
      <c r="CV7" s="4">
        <v>23.761485499999999</v>
      </c>
      <c r="CW7" s="4">
        <v>29.788138</v>
      </c>
      <c r="CX7" s="4">
        <v>27.23357025</v>
      </c>
      <c r="CY7" s="4">
        <v>36.209431500000001</v>
      </c>
      <c r="CZ7" s="4">
        <v>36.884866500000001</v>
      </c>
      <c r="DA7" s="4">
        <v>28.746187050462225</v>
      </c>
      <c r="DB7" s="4">
        <v>1.0741532499999999</v>
      </c>
      <c r="DC7" s="4">
        <v>197.51499999999999</v>
      </c>
      <c r="DE7" s="4">
        <v>48.252276113583711</v>
      </c>
      <c r="DF7" s="4">
        <v>6.6864347500000001</v>
      </c>
      <c r="DH7" s="4">
        <v>48.252276113583711</v>
      </c>
      <c r="DI7" s="4">
        <v>7.7218517500000008</v>
      </c>
      <c r="DK7" s="4">
        <v>224.89612767893709</v>
      </c>
      <c r="DL7" s="4">
        <v>21.869319375000003</v>
      </c>
      <c r="DM7" s="4">
        <v>247.60190716954779</v>
      </c>
      <c r="DN7" s="4">
        <v>23.115526500000001</v>
      </c>
      <c r="DO7" s="4">
        <v>48.252276113583711</v>
      </c>
      <c r="DP7" s="4">
        <v>23.761485499999999</v>
      </c>
      <c r="DQ7" s="4">
        <v>48.252276113583711</v>
      </c>
      <c r="DR7" s="4">
        <v>29.788138</v>
      </c>
      <c r="DS7" s="4">
        <v>48.252276113583711</v>
      </c>
      <c r="DT7" s="4">
        <v>27.23357025</v>
      </c>
      <c r="DU7" s="4">
        <v>27.23357025</v>
      </c>
      <c r="DV7" s="4">
        <v>36.209431500000001</v>
      </c>
      <c r="DW7" s="4">
        <v>36.884866500000001</v>
      </c>
      <c r="DX7" s="4">
        <v>28.746187050462225</v>
      </c>
      <c r="DZ7" s="4">
        <v>33.964358660901667</v>
      </c>
      <c r="EA7" s="4">
        <v>28.219326250000002</v>
      </c>
      <c r="EB7" s="4">
        <v>28.219326250000002</v>
      </c>
      <c r="EC7" s="4">
        <v>37.1123865</v>
      </c>
      <c r="ED7" s="4">
        <v>38.035697749999997</v>
      </c>
      <c r="EE7" s="4">
        <v>29.388665734375</v>
      </c>
      <c r="EF7" s="4">
        <v>7.2968364999999995</v>
      </c>
      <c r="EG7" s="4">
        <v>8.25367125</v>
      </c>
      <c r="EH7" s="4">
        <v>2.5897069999999998</v>
      </c>
      <c r="EI7" s="4">
        <v>2.4296740000000003</v>
      </c>
      <c r="EJ7" s="4">
        <v>24.668035500000002</v>
      </c>
      <c r="EK7" s="4">
        <v>30.776300750000001</v>
      </c>
      <c r="EL7" s="4">
        <v>28.156534499999999</v>
      </c>
      <c r="EM7" s="4">
        <v>37.079056250000001</v>
      </c>
      <c r="EN7" s="4">
        <v>37.963400499999999</v>
      </c>
      <c r="EO7" s="4">
        <v>29.671510683845348</v>
      </c>
      <c r="EP7" s="4">
        <v>1.3217892500000001</v>
      </c>
      <c r="EQ7" s="4">
        <v>0</v>
      </c>
      <c r="ER7" s="4">
        <v>33.964358660901667</v>
      </c>
      <c r="ES7" s="4">
        <v>7.2968364999999995</v>
      </c>
      <c r="ET7" s="4">
        <v>33.964358660901667</v>
      </c>
      <c r="EU7" s="4">
        <v>8.25367125</v>
      </c>
      <c r="EV7" s="7">
        <v>33.964358660901667</v>
      </c>
      <c r="EW7" s="7">
        <v>2.5897069999999998</v>
      </c>
      <c r="EX7" s="7">
        <v>33.964358660901667</v>
      </c>
      <c r="EY7" s="7">
        <v>2.4296740000000003</v>
      </c>
      <c r="EZ7" s="7">
        <v>33.964358660901667</v>
      </c>
      <c r="FA7" s="7">
        <v>24.668035500000002</v>
      </c>
      <c r="FB7" s="7">
        <v>33.964358660901667</v>
      </c>
      <c r="FC7" s="7">
        <v>30.776300750000001</v>
      </c>
      <c r="FD7" s="4">
        <v>33.964358660901667</v>
      </c>
      <c r="FE7" s="4">
        <v>28.156534499999999</v>
      </c>
      <c r="FF7" s="4">
        <v>28.156534499999999</v>
      </c>
      <c r="FG7" s="4">
        <v>37.079056250000001</v>
      </c>
      <c r="FH7" s="4">
        <v>37.963400499999999</v>
      </c>
      <c r="FI7" s="4">
        <v>29.671510683845348</v>
      </c>
      <c r="FK7" s="4">
        <v>48.252276113583711</v>
      </c>
      <c r="FL7" s="4">
        <v>28.477340156250001</v>
      </c>
      <c r="FM7" s="4">
        <v>48.252276113583711</v>
      </c>
      <c r="FN7" s="4">
        <v>28.746187050462225</v>
      </c>
      <c r="FP7" s="4">
        <v>33.964358660901667</v>
      </c>
      <c r="FQ7" s="4">
        <v>29.388665734375</v>
      </c>
      <c r="FR7" s="4">
        <v>33.964358660901667</v>
      </c>
      <c r="FS7" s="4">
        <v>29.671510683845348</v>
      </c>
    </row>
    <row r="8" spans="1:175" x14ac:dyDescent="0.15">
      <c r="A8" s="235"/>
      <c r="B8" s="38">
        <v>185</v>
      </c>
      <c r="C8" s="129">
        <f>Anchor!L41</f>
        <v>1268.67471</v>
      </c>
      <c r="D8" s="129">
        <f>Anchor!M41</f>
        <v>38.851531999999999</v>
      </c>
      <c r="E8" s="129">
        <f>Anchor!N41</f>
        <v>44.785048000000003</v>
      </c>
      <c r="F8" s="129">
        <f>Anchor!O41</f>
        <v>46.995638999999997</v>
      </c>
      <c r="G8" s="130">
        <f>('Summary (Full)'!$B$34*D8+'Summary (Full)'!$B$35*E8+'Summary (Full)'!$B$36*F8)/'Summary (Full)'!$B$37</f>
        <v>39.731383437499993</v>
      </c>
      <c r="H8" s="129">
        <f>Anchor!P41</f>
        <v>18.220129</v>
      </c>
      <c r="I8" s="129">
        <f>Anchor!Q41</f>
        <v>15.666244000000001</v>
      </c>
      <c r="J8" s="129">
        <f>Anchor!R41</f>
        <v>62.308014999999997</v>
      </c>
      <c r="K8" s="129">
        <f>Anchor!S41</f>
        <v>60.407715000000003</v>
      </c>
      <c r="L8" s="129">
        <f>Anchor!T41</f>
        <v>35.964435999999999</v>
      </c>
      <c r="M8" s="129">
        <f>Anchor!U41</f>
        <v>39.983860999999997</v>
      </c>
      <c r="N8" s="129">
        <f>Anchor!V41</f>
        <v>38.796042</v>
      </c>
      <c r="O8" s="129">
        <f>Anchor!W41</f>
        <v>44.768349000000001</v>
      </c>
      <c r="P8" s="129">
        <f>Anchor!X41</f>
        <v>46.967346999999997</v>
      </c>
      <c r="Q8" s="131">
        <f>10*LOG10(1/(('Summary (Full)'!$B$41/10^(N8/10)+'Summary (Full)'!$B$42/10^(O8/10)+'Summary (Full)'!$B$43/10^(P8/10))/'Summary (Full)'!$B$44))</f>
        <v>40.137942598284361</v>
      </c>
      <c r="R8" s="129">
        <f>Anchor!Y41</f>
        <v>0.30627500000000002</v>
      </c>
      <c r="S8" s="129">
        <f>Anchor!Z41</f>
        <v>8436.6299999999992</v>
      </c>
      <c r="T8" s="132"/>
      <c r="U8" s="129">
        <f>Test!L41</f>
        <v>1025.22954</v>
      </c>
      <c r="V8" s="129">
        <f>Test!M41</f>
        <v>39.368695000000002</v>
      </c>
      <c r="W8" s="129">
        <f>Test!N41</f>
        <v>45.488802999999997</v>
      </c>
      <c r="X8" s="129">
        <f>Test!O41</f>
        <v>47.686145000000003</v>
      </c>
      <c r="Y8" s="129">
        <f>('Summary (Full)'!$B$34*V8+'Summary (Full)'!$B$35*W8+'Summary (Full)'!$B$36*X8)/'Summary (Full)'!$B$37</f>
        <v>40.271042375</v>
      </c>
      <c r="Z8" s="129">
        <f>Test!P41</f>
        <v>18.985901999999999</v>
      </c>
      <c r="AA8" s="129">
        <f>Test!Q41</f>
        <v>16.173407999999998</v>
      </c>
      <c r="AB8" s="129">
        <f>Test!R41</f>
        <v>68.781119000000004</v>
      </c>
      <c r="AC8" s="129">
        <f>Test!S41</f>
        <v>66.357242999999997</v>
      </c>
      <c r="AD8" s="129">
        <f>Test!T41</f>
        <v>36.702235999999999</v>
      </c>
      <c r="AE8" s="129">
        <f>Test!U41</f>
        <v>40.461423000000003</v>
      </c>
      <c r="AF8" s="129">
        <f>Test!V41</f>
        <v>39.327716000000002</v>
      </c>
      <c r="AG8" s="129">
        <f>Test!W41</f>
        <v>45.475575999999997</v>
      </c>
      <c r="AH8" s="129">
        <f>Test!X41</f>
        <v>47.662663999999999</v>
      </c>
      <c r="AI8" s="129">
        <f>10*LOG10(1/(('Summary (Full)'!$B$41/10^(AF8/10)+'Summary (Full)'!$B$42/10^(AG8/10)+'Summary (Full)'!$B$43/10^(AH8/10))/'Summary (Full)'!$B$44))</f>
        <v>40.685072057164263</v>
      </c>
      <c r="AJ8" s="129">
        <f>Test!Y41</f>
        <v>0.41185100000000002</v>
      </c>
      <c r="AK8" s="129">
        <f>Test!Z41</f>
        <v>0</v>
      </c>
      <c r="AL8" s="129">
        <f t="shared" si="2"/>
        <v>1.3447098196065628</v>
      </c>
      <c r="AM8" s="129">
        <f t="shared" si="3"/>
        <v>0</v>
      </c>
      <c r="AO8" s="179"/>
      <c r="AP8" s="165"/>
      <c r="AQ8" s="164"/>
      <c r="AR8" s="164"/>
      <c r="AS8" s="164"/>
      <c r="AT8" s="165"/>
      <c r="AU8" s="164"/>
      <c r="AV8" s="165"/>
      <c r="AW8" s="164"/>
      <c r="AX8" s="165"/>
      <c r="AY8" s="170"/>
      <c r="AZ8" s="165"/>
      <c r="BA8" s="170"/>
      <c r="CH8" s="5"/>
      <c r="CI8" s="11" t="s">
        <v>116</v>
      </c>
      <c r="CJ8" s="10">
        <f>CJ7^(3/4)</f>
        <v>1585.0054725628859</v>
      </c>
      <c r="CK8" s="5"/>
      <c r="CL8" s="4">
        <v>52.424672668989423</v>
      </c>
      <c r="CM8" s="4">
        <v>27.689447874999999</v>
      </c>
      <c r="CN8" s="4">
        <v>27.689447874999999</v>
      </c>
      <c r="CO8" s="4">
        <v>36.527762750000001</v>
      </c>
      <c r="CP8" s="4">
        <v>37.322668750000005</v>
      </c>
      <c r="CQ8" s="4">
        <v>28.843918859375002</v>
      </c>
      <c r="CR8" s="4">
        <v>6.9191596249999998</v>
      </c>
      <c r="CS8" s="4">
        <v>7.9137736250000001</v>
      </c>
      <c r="CT8" s="4">
        <v>0.46623999999999999</v>
      </c>
      <c r="CU8" s="4">
        <v>0.41801099999999991</v>
      </c>
      <c r="CV8" s="4">
        <v>24.126384250000001</v>
      </c>
      <c r="CW8" s="4">
        <v>30.1468305</v>
      </c>
      <c r="CX8" s="4">
        <v>27.608072874999998</v>
      </c>
      <c r="CY8" s="4">
        <v>36.490226749999998</v>
      </c>
      <c r="CZ8" s="4">
        <v>37.219696249999998</v>
      </c>
      <c r="DA8" s="4">
        <v>29.116734878089687</v>
      </c>
      <c r="DB8" s="4">
        <v>1.065644875</v>
      </c>
      <c r="DC8" s="4">
        <v>207.39249999999998</v>
      </c>
      <c r="DE8" s="4">
        <v>52.424672668989423</v>
      </c>
      <c r="DF8" s="4">
        <v>6.9191596249999998</v>
      </c>
      <c r="DH8" s="4">
        <v>52.424672668989423</v>
      </c>
      <c r="DI8" s="4">
        <v>7.9137736250000001</v>
      </c>
      <c r="DK8" s="4">
        <v>247.60190716954779</v>
      </c>
      <c r="DL8" s="4">
        <v>24.286413500000002</v>
      </c>
      <c r="DM8" s="4">
        <v>272.60008905764352</v>
      </c>
      <c r="DN8" s="4">
        <v>25.451048374999999</v>
      </c>
      <c r="DO8" s="4">
        <v>52.424672668989423</v>
      </c>
      <c r="DP8" s="4">
        <v>24.126384250000001</v>
      </c>
      <c r="DQ8" s="4">
        <v>52.424672668989423</v>
      </c>
      <c r="DR8" s="4">
        <v>30.1468305</v>
      </c>
      <c r="DS8" s="4">
        <v>52.424672668989423</v>
      </c>
      <c r="DT8" s="4">
        <v>27.608072874999998</v>
      </c>
      <c r="DU8" s="4">
        <v>27.608072874999998</v>
      </c>
      <c r="DV8" s="4">
        <v>36.490226749999998</v>
      </c>
      <c r="DW8" s="4">
        <v>37.219696249999998</v>
      </c>
      <c r="DX8" s="4">
        <v>29.116734878089687</v>
      </c>
      <c r="DZ8" s="4">
        <v>37.426800229791674</v>
      </c>
      <c r="EA8" s="4">
        <v>28.579293374999999</v>
      </c>
      <c r="EB8" s="4">
        <v>28.579293374999999</v>
      </c>
      <c r="EC8" s="4">
        <v>37.382317749999999</v>
      </c>
      <c r="ED8" s="4">
        <v>38.353745124999996</v>
      </c>
      <c r="EE8" s="4">
        <v>29.740385632812497</v>
      </c>
      <c r="EF8" s="4">
        <v>7.5329092499999994</v>
      </c>
      <c r="EG8" s="4">
        <v>8.4452073750000007</v>
      </c>
      <c r="EH8" s="4">
        <v>3.4902300000000004</v>
      </c>
      <c r="EI8" s="4">
        <v>3.2576080000000003</v>
      </c>
      <c r="EJ8" s="4">
        <v>25.018600750000001</v>
      </c>
      <c r="EK8" s="4">
        <v>31.108385625</v>
      </c>
      <c r="EL8" s="4">
        <v>28.514735250000001</v>
      </c>
      <c r="EM8" s="4">
        <v>37.350277375000005</v>
      </c>
      <c r="EN8" s="4">
        <v>38.284017249999998</v>
      </c>
      <c r="EO8" s="4">
        <v>30.026029126568076</v>
      </c>
      <c r="EP8" s="4">
        <v>1.2981588750000002</v>
      </c>
      <c r="EQ8" s="4">
        <v>0</v>
      </c>
      <c r="ER8" s="4">
        <v>37.426800229791674</v>
      </c>
      <c r="ES8" s="4">
        <v>7.5329092499999994</v>
      </c>
      <c r="ET8" s="4">
        <v>37.426800229791674</v>
      </c>
      <c r="EU8" s="4">
        <v>8.4452073750000007</v>
      </c>
      <c r="EV8" s="7">
        <v>53.80344718796762</v>
      </c>
      <c r="EW8" s="7">
        <v>7.7969519999999992</v>
      </c>
      <c r="EX8" s="7">
        <v>53.80344718796762</v>
      </c>
      <c r="EY8" s="7">
        <v>7.3197907500000001</v>
      </c>
      <c r="EZ8" s="7">
        <v>37.426800229791674</v>
      </c>
      <c r="FA8" s="7">
        <v>25.018600750000001</v>
      </c>
      <c r="FB8" s="7">
        <v>37.426800229791674</v>
      </c>
      <c r="FC8" s="7">
        <v>31.108385625</v>
      </c>
      <c r="FD8" s="4">
        <v>37.426800229791674</v>
      </c>
      <c r="FE8" s="4">
        <v>28.514735250000001</v>
      </c>
      <c r="FF8" s="4">
        <v>28.514735250000001</v>
      </c>
      <c r="FG8" s="4">
        <v>37.350277375000005</v>
      </c>
      <c r="FH8" s="4">
        <v>38.284017249999998</v>
      </c>
      <c r="FI8" s="4">
        <v>30.026029126568076</v>
      </c>
      <c r="FK8" s="4">
        <v>52.424672668989423</v>
      </c>
      <c r="FL8" s="4">
        <v>28.843918859375002</v>
      </c>
      <c r="FM8" s="4">
        <v>52.424672668989423</v>
      </c>
      <c r="FN8" s="4">
        <v>29.116734878089687</v>
      </c>
      <c r="FP8" s="4">
        <v>37.426800229791674</v>
      </c>
      <c r="FQ8" s="4">
        <v>29.740385632812497</v>
      </c>
      <c r="FR8" s="4">
        <v>37.426800229791674</v>
      </c>
      <c r="FS8" s="4">
        <v>30.026029126568076</v>
      </c>
    </row>
    <row r="9" spans="1:175" ht="13" customHeight="1" x14ac:dyDescent="0.15">
      <c r="A9" s="235"/>
      <c r="B9" s="38">
        <v>210</v>
      </c>
      <c r="C9" s="129">
        <f>Anchor!L42</f>
        <v>607.71105799999998</v>
      </c>
      <c r="D9" s="129">
        <f>Anchor!M42</f>
        <v>36.278942999999998</v>
      </c>
      <c r="E9" s="129">
        <f>Anchor!N42</f>
        <v>42.529457999999998</v>
      </c>
      <c r="F9" s="129">
        <f>Anchor!O42</f>
        <v>44.205725999999999</v>
      </c>
      <c r="G9" s="130">
        <f>('Summary (Full)'!$B$34*D9+'Summary (Full)'!$B$35*E9+'Summary (Full)'!$B$36*F9)/'Summary (Full)'!$B$37</f>
        <v>37.165024125000002</v>
      </c>
      <c r="H9" s="129">
        <f>Anchor!P42</f>
        <v>14.489988</v>
      </c>
      <c r="I9" s="129">
        <f>Anchor!Q42</f>
        <v>13.403736</v>
      </c>
      <c r="J9" s="129">
        <f>Anchor!R42</f>
        <v>41.915930000000003</v>
      </c>
      <c r="K9" s="129">
        <f>Anchor!S42</f>
        <v>40.190283999999998</v>
      </c>
      <c r="L9" s="129">
        <f>Anchor!T42</f>
        <v>32.785184000000001</v>
      </c>
      <c r="M9" s="129">
        <f>Anchor!U42</f>
        <v>37.648332000000003</v>
      </c>
      <c r="N9" s="129">
        <f>Anchor!V42</f>
        <v>36.200688999999997</v>
      </c>
      <c r="O9" s="129">
        <f>Anchor!W42</f>
        <v>42.505530999999998</v>
      </c>
      <c r="P9" s="129">
        <f>Anchor!X42</f>
        <v>44.163490000000003</v>
      </c>
      <c r="Q9" s="131">
        <f>10*LOG10(1/(('Summary (Full)'!$B$41/10^(N9/10)+'Summary (Full)'!$B$42/10^(O9/10)+'Summary (Full)'!$B$43/10^(P9/10))/'Summary (Full)'!$B$44))</f>
        <v>37.553586806280869</v>
      </c>
      <c r="R9" s="129">
        <f>Anchor!Y42</f>
        <v>0.38738299999999998</v>
      </c>
      <c r="S9" s="129">
        <f>Anchor!Z42</f>
        <v>5179.3900000000003</v>
      </c>
      <c r="T9" s="132"/>
      <c r="U9" s="129">
        <f>Test!L42</f>
        <v>480.41681399999999</v>
      </c>
      <c r="V9" s="129">
        <f>Test!M42</f>
        <v>37.064667</v>
      </c>
      <c r="W9" s="129">
        <f>Test!N42</f>
        <v>43.326788999999998</v>
      </c>
      <c r="X9" s="129">
        <f>Test!O42</f>
        <v>45.129663000000001</v>
      </c>
      <c r="Y9" s="129">
        <f>('Summary (Full)'!$B$34*V9+'Summary (Full)'!$B$35*W9+'Summary (Full)'!$B$36*X9)/'Summary (Full)'!$B$37</f>
        <v>37.960111875000003</v>
      </c>
      <c r="Z9" s="129">
        <f>Test!P42</f>
        <v>15.441563</v>
      </c>
      <c r="AA9" s="129">
        <f>Test!Q42</f>
        <v>14.131233</v>
      </c>
      <c r="AB9" s="129">
        <f>Test!R42</f>
        <v>51.246113000000001</v>
      </c>
      <c r="AC9" s="129">
        <f>Test!S42</f>
        <v>48.925074000000002</v>
      </c>
      <c r="AD9" s="129">
        <f>Test!T42</f>
        <v>33.736595000000001</v>
      </c>
      <c r="AE9" s="129">
        <f>Test!U42</f>
        <v>38.374661000000003</v>
      </c>
      <c r="AF9" s="129">
        <f>Test!V42</f>
        <v>37.002536999999997</v>
      </c>
      <c r="AG9" s="129">
        <f>Test!W42</f>
        <v>43.310147999999998</v>
      </c>
      <c r="AH9" s="129">
        <f>Test!X42</f>
        <v>45.106245999999999</v>
      </c>
      <c r="AI9" s="129">
        <f>10*LOG10(1/(('Summary (Full)'!$B$41/10^(AF9/10)+'Summary (Full)'!$B$42/10^(AG9/10)+'Summary (Full)'!$B$43/10^(AH9/10))/'Summary (Full)'!$B$44))</f>
        <v>38.360629342162042</v>
      </c>
      <c r="AJ9" s="129">
        <f>Test!Y42</f>
        <v>0.38501400000000002</v>
      </c>
      <c r="AK9" s="129">
        <f>Test!Z42</f>
        <v>0</v>
      </c>
      <c r="AL9" s="129">
        <f t="shared" si="2"/>
        <v>0.99388460515820276</v>
      </c>
      <c r="AM9" s="129">
        <f t="shared" si="3"/>
        <v>0</v>
      </c>
      <c r="AO9" s="242" t="s">
        <v>15</v>
      </c>
      <c r="AP9" s="166">
        <f t="array" ref="AP9">bdRateExtend($C7:$C10,D7:D10,$U7:$U10,V7:V10)</f>
        <v>-0.35178933534656687</v>
      </c>
      <c r="AQ9" s="164"/>
      <c r="AR9" s="164"/>
      <c r="AS9" s="164"/>
      <c r="AT9" s="166">
        <f t="array" ref="AT9">bdRateExtend($C7:$C10,H7:H10,$U7:$U10,Z7:Z10)</f>
        <v>-0.33097483706593189</v>
      </c>
      <c r="AU9" s="164"/>
      <c r="AV9" s="166">
        <f t="array" ref="AV9">bdRateExtend($C7:$C10,I7:I10,$U7:$U10,AA7:AA10)</f>
        <v>-0.35943882914271308</v>
      </c>
      <c r="AW9" s="164"/>
      <c r="AX9" s="166">
        <f t="array" ref="AX9">bdRateExtend($C7:$C10,J7:J10,$U7:$U10,AB7:AB10,"None", FALSE,1)</f>
        <v>-0.41732547592929559</v>
      </c>
      <c r="AY9" s="170"/>
      <c r="AZ9" s="244">
        <f t="array" ref="AZ9">testVMAFRange($C7:$C10,J7:J10,$U7:$U10,AB7:AB10)</f>
        <v>0</v>
      </c>
      <c r="BA9" s="170"/>
      <c r="CH9" s="5"/>
      <c r="CI9" s="11" t="s">
        <v>117</v>
      </c>
      <c r="CJ9" s="10">
        <f>CJ7^(1/2)</f>
        <v>135.94205915756905</v>
      </c>
      <c r="CK9" s="5"/>
      <c r="CL9" s="4">
        <v>56.957858277632404</v>
      </c>
      <c r="CM9" s="4">
        <v>28.0648415</v>
      </c>
      <c r="CN9" s="4">
        <v>28.0648415</v>
      </c>
      <c r="CO9" s="4">
        <v>36.809229000000002</v>
      </c>
      <c r="CP9" s="4">
        <v>37.650951000000006</v>
      </c>
      <c r="CQ9" s="4">
        <v>29.210497562500002</v>
      </c>
      <c r="CR9" s="4">
        <v>7.1518844999999995</v>
      </c>
      <c r="CS9" s="4">
        <v>8.1056954999999995</v>
      </c>
      <c r="CT9" s="4">
        <v>0.62060399999999993</v>
      </c>
      <c r="CU9" s="4">
        <v>0.55734799999999995</v>
      </c>
      <c r="CV9" s="4">
        <v>24.491282999999999</v>
      </c>
      <c r="CW9" s="4">
        <v>30.505523</v>
      </c>
      <c r="CX9" s="4">
        <v>27.982575499999999</v>
      </c>
      <c r="CY9" s="4">
        <v>36.771022000000002</v>
      </c>
      <c r="CZ9" s="4">
        <v>37.554525999999996</v>
      </c>
      <c r="DA9" s="4">
        <v>29.487282705717149</v>
      </c>
      <c r="DB9" s="4">
        <v>1.0571364999999999</v>
      </c>
      <c r="DC9" s="4">
        <v>217.26999999999998</v>
      </c>
      <c r="DE9" s="4">
        <v>56.957858277632404</v>
      </c>
      <c r="DF9" s="4">
        <v>7.1518844999999995</v>
      </c>
      <c r="DH9" s="4">
        <v>56.957858277632404</v>
      </c>
      <c r="DI9" s="4">
        <v>8.1056954999999995</v>
      </c>
      <c r="DK9" s="4">
        <v>272.60008905764352</v>
      </c>
      <c r="DL9" s="4">
        <v>26.703507625</v>
      </c>
      <c r="DM9" s="4">
        <v>300.12211700514109</v>
      </c>
      <c r="DN9" s="4">
        <v>27.78657025</v>
      </c>
      <c r="DO9" s="4">
        <v>56.957858277632404</v>
      </c>
      <c r="DP9" s="4">
        <v>24.491282999999999</v>
      </c>
      <c r="DQ9" s="4">
        <v>56.957858277632404</v>
      </c>
      <c r="DR9" s="4">
        <v>30.505523</v>
      </c>
      <c r="DS9" s="4">
        <v>56.957858277632404</v>
      </c>
      <c r="DT9" s="4">
        <v>27.982575499999999</v>
      </c>
      <c r="DU9" s="4">
        <v>27.982575499999999</v>
      </c>
      <c r="DV9" s="4">
        <v>36.771022000000002</v>
      </c>
      <c r="DW9" s="4">
        <v>37.554525999999996</v>
      </c>
      <c r="DX9" s="4">
        <v>29.487282705717149</v>
      </c>
      <c r="DZ9" s="4">
        <v>41.242214800105629</v>
      </c>
      <c r="EA9" s="4">
        <v>28.9392605</v>
      </c>
      <c r="EB9" s="4">
        <v>28.9392605</v>
      </c>
      <c r="EC9" s="4">
        <v>37.652248999999998</v>
      </c>
      <c r="ED9" s="4">
        <v>38.671792499999995</v>
      </c>
      <c r="EE9" s="4">
        <v>30.092105531249999</v>
      </c>
      <c r="EF9" s="4">
        <v>7.7689819999999994</v>
      </c>
      <c r="EG9" s="4">
        <v>8.6367435000000015</v>
      </c>
      <c r="EH9" s="4">
        <v>4.3907530000000001</v>
      </c>
      <c r="EI9" s="4">
        <v>4.0855420000000002</v>
      </c>
      <c r="EJ9" s="4">
        <v>25.369166</v>
      </c>
      <c r="EK9" s="4">
        <v>31.440470500000004</v>
      </c>
      <c r="EL9" s="4">
        <v>28.872935999999999</v>
      </c>
      <c r="EM9" s="4">
        <v>37.621498500000001</v>
      </c>
      <c r="EN9" s="4">
        <v>38.604634000000004</v>
      </c>
      <c r="EO9" s="4">
        <v>30.380547569290801</v>
      </c>
      <c r="EP9" s="4">
        <v>1.2745285000000002</v>
      </c>
      <c r="EQ9" s="4">
        <v>0</v>
      </c>
      <c r="ER9" s="4">
        <v>41.242214800105629</v>
      </c>
      <c r="ES9" s="4">
        <v>7.7689819999999994</v>
      </c>
      <c r="ET9" s="4">
        <v>41.242214800105629</v>
      </c>
      <c r="EU9" s="4">
        <v>8.6367435000000015</v>
      </c>
      <c r="EV9" s="7">
        <v>59.373287409946514</v>
      </c>
      <c r="EW9" s="7">
        <v>9.1969059999999985</v>
      </c>
      <c r="EX9" s="7">
        <v>59.373287409946514</v>
      </c>
      <c r="EY9" s="7">
        <v>8.6250321250000006</v>
      </c>
      <c r="EZ9" s="7">
        <v>41.242214800105629</v>
      </c>
      <c r="FA9" s="7">
        <v>25.369166</v>
      </c>
      <c r="FB9" s="7">
        <v>41.242214800105629</v>
      </c>
      <c r="FC9" s="7">
        <v>31.440470500000004</v>
      </c>
      <c r="FD9" s="4">
        <v>41.242214800105629</v>
      </c>
      <c r="FE9" s="4">
        <v>28.872935999999999</v>
      </c>
      <c r="FF9" s="4">
        <v>28.872935999999999</v>
      </c>
      <c r="FG9" s="4">
        <v>37.621498500000001</v>
      </c>
      <c r="FH9" s="4">
        <v>38.604634000000004</v>
      </c>
      <c r="FI9" s="4">
        <v>30.380547569290801</v>
      </c>
      <c r="FK9" s="4">
        <v>56.957858277632404</v>
      </c>
      <c r="FL9" s="4">
        <v>29.210497562500002</v>
      </c>
      <c r="FM9" s="4">
        <v>56.957858277632404</v>
      </c>
      <c r="FN9" s="4">
        <v>29.487282705717149</v>
      </c>
      <c r="FP9" s="4">
        <v>41.242214800105629</v>
      </c>
      <c r="FQ9" s="4">
        <v>30.092105531249999</v>
      </c>
      <c r="FR9" s="4">
        <v>41.242214800105629</v>
      </c>
      <c r="FS9" s="4">
        <v>30.380547569290801</v>
      </c>
    </row>
    <row r="10" spans="1:175" ht="14" customHeight="1" thickBot="1" x14ac:dyDescent="0.2">
      <c r="A10" s="236"/>
      <c r="B10" s="38">
        <v>235</v>
      </c>
      <c r="C10" s="129">
        <f>Anchor!L43</f>
        <v>296.73464999999999</v>
      </c>
      <c r="D10" s="129">
        <f>Anchor!M43</f>
        <v>33.29027</v>
      </c>
      <c r="E10" s="129">
        <f>Anchor!N43</f>
        <v>39.909168999999999</v>
      </c>
      <c r="F10" s="129">
        <f>Anchor!O43</f>
        <v>40.990637</v>
      </c>
      <c r="G10" s="130">
        <f>('Summary (Full)'!$B$34*D10+'Summary (Full)'!$B$35*E10+'Summary (Full)'!$B$36*F10)/'Summary (Full)'!$B$37</f>
        <v>34.185224125000005</v>
      </c>
      <c r="H10" s="129">
        <f>Anchor!P43</f>
        <v>11.127345</v>
      </c>
      <c r="I10" s="129">
        <f>Anchor!Q43</f>
        <v>11.080954999999999</v>
      </c>
      <c r="J10" s="129">
        <f>Anchor!R43</f>
        <v>22.122273</v>
      </c>
      <c r="K10" s="129">
        <f>Anchor!S43</f>
        <v>20.922214</v>
      </c>
      <c r="L10" s="129">
        <f>Anchor!T43</f>
        <v>29.560597000000001</v>
      </c>
      <c r="M10" s="129">
        <f>Anchor!U43</f>
        <v>34.851194999999997</v>
      </c>
      <c r="N10" s="129">
        <f>Anchor!V43</f>
        <v>33.200963000000002</v>
      </c>
      <c r="O10" s="129">
        <f>Anchor!W43</f>
        <v>39.881819999999998</v>
      </c>
      <c r="P10" s="129">
        <f>Anchor!X43</f>
        <v>40.940379</v>
      </c>
      <c r="Q10" s="131">
        <f>10*LOG10(1/(('Summary (Full)'!$B$41/10^(N10/10)+'Summary (Full)'!$B$42/10^(O10/10)+'Summary (Full)'!$B$43/10^(P10/10))/'Summary (Full)'!$B$44))</f>
        <v>34.564730375154994</v>
      </c>
      <c r="R10" s="129">
        <f>Anchor!Y43</f>
        <v>0.56718400000000002</v>
      </c>
      <c r="S10" s="129">
        <f>Anchor!Z43</f>
        <v>3311.65</v>
      </c>
      <c r="T10" s="132"/>
      <c r="U10" s="129">
        <f>Test!L43</f>
        <v>221.43886900000001</v>
      </c>
      <c r="V10" s="129">
        <f>Test!M43</f>
        <v>34.194217999999999</v>
      </c>
      <c r="W10" s="129">
        <f>Test!N43</f>
        <v>40.784878999999997</v>
      </c>
      <c r="X10" s="129">
        <f>Test!O43</f>
        <v>42.187533999999999</v>
      </c>
      <c r="Y10" s="129">
        <f>('Summary (Full)'!$B$34*V10+'Summary (Full)'!$B$35*W10+'Summary (Full)'!$B$36*X10)/'Summary (Full)'!$B$37</f>
        <v>35.1057165625</v>
      </c>
      <c r="Z10" s="129">
        <f>Test!P43</f>
        <v>12.047078000000001</v>
      </c>
      <c r="AA10" s="129">
        <f>Test!Q43</f>
        <v>11.871691</v>
      </c>
      <c r="AB10" s="129">
        <f>Test!R43</f>
        <v>30.308789000000001</v>
      </c>
      <c r="AC10" s="129">
        <f>Test!S43</f>
        <v>28.723806</v>
      </c>
      <c r="AD10" s="129">
        <f>Test!T43</f>
        <v>30.554061999999998</v>
      </c>
      <c r="AE10" s="129">
        <f>Test!U43</f>
        <v>35.734684000000001</v>
      </c>
      <c r="AF10" s="129">
        <f>Test!V43</f>
        <v>34.118609999999997</v>
      </c>
      <c r="AG10" s="129">
        <f>Test!W43</f>
        <v>40.769916000000002</v>
      </c>
      <c r="AH10" s="129">
        <f>Test!X43</f>
        <v>42.156770999999999</v>
      </c>
      <c r="AI10" s="129">
        <f>10*LOG10(1/(('Summary (Full)'!$B$41/10^(AF10/10)+'Summary (Full)'!$B$42/10^(AG10/10)+'Summary (Full)'!$B$43/10^(AH10/10))/'Summary (Full)'!$B$44))</f>
        <v>35.492020253033317</v>
      </c>
      <c r="AJ10" s="129">
        <f>Test!Y43</f>
        <v>0.33876400000000001</v>
      </c>
      <c r="AK10" s="129">
        <f>Test!Z43</f>
        <v>0</v>
      </c>
      <c r="AL10" s="129">
        <f t="shared" si="2"/>
        <v>0.59727354791390452</v>
      </c>
      <c r="AM10" s="129">
        <f t="shared" si="3"/>
        <v>0</v>
      </c>
      <c r="AO10" s="179"/>
      <c r="AP10" s="165"/>
      <c r="AQ10" s="165"/>
      <c r="AR10" s="165"/>
      <c r="AS10" s="165"/>
      <c r="AT10" s="165"/>
      <c r="AU10" s="165"/>
      <c r="AV10" s="165"/>
      <c r="AW10" s="165"/>
      <c r="AX10" s="165"/>
      <c r="AY10" s="171"/>
      <c r="AZ10" s="165"/>
      <c r="BA10" s="171"/>
      <c r="CH10" s="5"/>
      <c r="CI10" s="11" t="s">
        <v>118</v>
      </c>
      <c r="CJ10" s="10">
        <f>CJ5+CJ9</f>
        <v>176.81933615756904</v>
      </c>
      <c r="CK10" s="5"/>
      <c r="CL10" s="4">
        <v>61.883030535236607</v>
      </c>
      <c r="CM10" s="4">
        <v>28.440235125000001</v>
      </c>
      <c r="CN10" s="4">
        <v>28.440235125000001</v>
      </c>
      <c r="CO10" s="4">
        <v>37.090695249999996</v>
      </c>
      <c r="CP10" s="4">
        <v>37.97923325</v>
      </c>
      <c r="CQ10" s="4">
        <v>29.577076265624999</v>
      </c>
      <c r="CR10" s="4">
        <v>7.3846093750000001</v>
      </c>
      <c r="CS10" s="4">
        <v>8.2976173749999997</v>
      </c>
      <c r="CT10" s="4">
        <v>0.77496799999999988</v>
      </c>
      <c r="CU10" s="4">
        <v>0.696685</v>
      </c>
      <c r="CV10" s="4">
        <v>24.856181749999998</v>
      </c>
      <c r="CW10" s="4">
        <v>30.8642155</v>
      </c>
      <c r="CX10" s="4">
        <v>28.357078125000001</v>
      </c>
      <c r="CY10" s="4">
        <v>37.051817249999999</v>
      </c>
      <c r="CZ10" s="4">
        <v>37.88935575</v>
      </c>
      <c r="DA10" s="4">
        <v>29.857830533344607</v>
      </c>
      <c r="DB10" s="4">
        <v>1.048628125</v>
      </c>
      <c r="DC10" s="4">
        <v>227.14749999999998</v>
      </c>
      <c r="DE10" s="4">
        <v>61.883030535236607</v>
      </c>
      <c r="DF10" s="4">
        <v>7.3846093750000001</v>
      </c>
      <c r="DH10" s="4">
        <v>61.883030535236607</v>
      </c>
      <c r="DI10" s="4">
        <v>8.2976173749999997</v>
      </c>
      <c r="DK10" s="4">
        <v>300.12211700514109</v>
      </c>
      <c r="DL10" s="4">
        <v>29.120601750000002</v>
      </c>
      <c r="DM10" s="4">
        <v>321.58255966609926</v>
      </c>
      <c r="DN10" s="4">
        <v>29.491964500000002</v>
      </c>
      <c r="DO10" s="4">
        <v>61.883030535236607</v>
      </c>
      <c r="DP10" s="4">
        <v>24.856181749999998</v>
      </c>
      <c r="DQ10" s="4">
        <v>61.883030535236607</v>
      </c>
      <c r="DR10" s="4">
        <v>30.8642155</v>
      </c>
      <c r="DS10" s="4">
        <v>61.883030535236607</v>
      </c>
      <c r="DT10" s="4">
        <v>28.357078125000001</v>
      </c>
      <c r="DU10" s="4">
        <v>28.357078125000001</v>
      </c>
      <c r="DV10" s="4">
        <v>37.051817249999999</v>
      </c>
      <c r="DW10" s="4">
        <v>37.88935575</v>
      </c>
      <c r="DX10" s="4">
        <v>29.857830533344607</v>
      </c>
      <c r="DZ10" s="4">
        <v>45.446585633150725</v>
      </c>
      <c r="EA10" s="4">
        <v>29.299227625</v>
      </c>
      <c r="EB10" s="4">
        <v>29.299227625</v>
      </c>
      <c r="EC10" s="4">
        <v>37.922180250000004</v>
      </c>
      <c r="ED10" s="4">
        <v>38.989839875000001</v>
      </c>
      <c r="EE10" s="4">
        <v>30.4438254296875</v>
      </c>
      <c r="EF10" s="4">
        <v>8.0050547499999993</v>
      </c>
      <c r="EG10" s="4">
        <v>8.8282796250000004</v>
      </c>
      <c r="EH10" s="4">
        <v>5.2912759999999999</v>
      </c>
      <c r="EI10" s="4">
        <v>4.9134760000000002</v>
      </c>
      <c r="EJ10" s="4">
        <v>25.719731249999999</v>
      </c>
      <c r="EK10" s="4">
        <v>31.772555375000003</v>
      </c>
      <c r="EL10" s="4">
        <v>29.231136749999997</v>
      </c>
      <c r="EM10" s="4">
        <v>37.892719624999998</v>
      </c>
      <c r="EN10" s="4">
        <v>38.925250750000004</v>
      </c>
      <c r="EO10" s="4">
        <v>30.735066012013526</v>
      </c>
      <c r="EP10" s="4">
        <v>1.250898125</v>
      </c>
      <c r="EQ10" s="4">
        <v>0</v>
      </c>
      <c r="ER10" s="4">
        <v>45.446585633150725</v>
      </c>
      <c r="ES10" s="4">
        <v>8.0050547499999993</v>
      </c>
      <c r="ET10" s="4">
        <v>45.446585633150725</v>
      </c>
      <c r="EU10" s="4">
        <v>8.8282796250000004</v>
      </c>
      <c r="EV10" s="7">
        <v>65.519728606766122</v>
      </c>
      <c r="EW10" s="7">
        <v>10.59686</v>
      </c>
      <c r="EX10" s="7">
        <v>65.519728606766122</v>
      </c>
      <c r="EY10" s="7">
        <v>9.9302735000000002</v>
      </c>
      <c r="EZ10" s="7">
        <v>45.446585633150725</v>
      </c>
      <c r="FA10" s="7">
        <v>25.719731249999999</v>
      </c>
      <c r="FB10" s="7">
        <v>45.446585633150725</v>
      </c>
      <c r="FC10" s="7">
        <v>31.772555375000003</v>
      </c>
      <c r="FD10" s="4">
        <v>45.446585633150725</v>
      </c>
      <c r="FE10" s="4">
        <v>29.231136749999997</v>
      </c>
      <c r="FF10" s="4">
        <v>29.231136749999997</v>
      </c>
      <c r="FG10" s="4">
        <v>37.892719624999998</v>
      </c>
      <c r="FH10" s="4">
        <v>38.925250750000004</v>
      </c>
      <c r="FI10" s="4">
        <v>30.735066012013526</v>
      </c>
      <c r="FK10" s="4">
        <v>61.883030535236607</v>
      </c>
      <c r="FL10" s="4">
        <v>29.577076265624999</v>
      </c>
      <c r="FM10" s="4">
        <v>61.883030535236607</v>
      </c>
      <c r="FN10" s="4">
        <v>29.857830533344607</v>
      </c>
      <c r="FP10" s="4">
        <v>45.446585633150725</v>
      </c>
      <c r="FQ10" s="4">
        <v>30.4438254296875</v>
      </c>
      <c r="FR10" s="4">
        <v>45.446585633150725</v>
      </c>
      <c r="FS10" s="4">
        <v>30.735066012013526</v>
      </c>
    </row>
    <row r="11" spans="1:175" ht="13" customHeight="1" x14ac:dyDescent="0.15">
      <c r="A11" s="237" t="s">
        <v>82</v>
      </c>
      <c r="B11" s="38">
        <v>110</v>
      </c>
      <c r="C11" s="129">
        <f>Anchor!L44</f>
        <v>8916.7202030000008</v>
      </c>
      <c r="D11" s="129">
        <f>Anchor!M44</f>
        <v>42.268324</v>
      </c>
      <c r="E11" s="129">
        <f>Anchor!N44</f>
        <v>48.128095000000002</v>
      </c>
      <c r="F11" s="129">
        <f>Anchor!O44</f>
        <v>51.420119</v>
      </c>
      <c r="G11" s="130">
        <f>('Summary (Full)'!$B$34*D11+'Summary (Full)'!$B$35*E11+'Summary (Full)'!$B$36*F11)/'Summary (Full)'!$B$37</f>
        <v>43.206546875000001</v>
      </c>
      <c r="H11" s="129">
        <f>Anchor!P44</f>
        <v>26.594695000000002</v>
      </c>
      <c r="I11" s="129">
        <f>Anchor!Q44</f>
        <v>19.393139999999999</v>
      </c>
      <c r="J11" s="129">
        <f>Anchor!R44</f>
        <v>92.083670999999995</v>
      </c>
      <c r="K11" s="129">
        <f>Anchor!S44</f>
        <v>90.059962999999996</v>
      </c>
      <c r="L11" s="129">
        <f>Anchor!T44</f>
        <v>41.951774999999998</v>
      </c>
      <c r="M11" s="129">
        <f>Anchor!U44</f>
        <v>43.139026999999999</v>
      </c>
      <c r="N11" s="129">
        <f>Anchor!V44</f>
        <v>42.255716999999997</v>
      </c>
      <c r="O11" s="129">
        <f>Anchor!W44</f>
        <v>48.117713999999999</v>
      </c>
      <c r="P11" s="129">
        <f>Anchor!X44</f>
        <v>51.408250000000002</v>
      </c>
      <c r="Q11" s="131">
        <f>10*LOG10(1/(('Summary (Full)'!$B$41/10^(N11/10)+'Summary (Full)'!$B$42/10^(O11/10)+'Summary (Full)'!$B$43/10^(P11/10))/'Summary (Full)'!$B$44))</f>
        <v>43.621649276389284</v>
      </c>
      <c r="R11" s="129">
        <f>Anchor!Y44</f>
        <v>0.34142099999999997</v>
      </c>
      <c r="S11" s="129">
        <f>Anchor!Z44</f>
        <v>11096.73</v>
      </c>
      <c r="T11" s="132"/>
      <c r="U11" s="129">
        <f>Test!L44</f>
        <v>8077.3601779999999</v>
      </c>
      <c r="V11" s="129">
        <f>Test!M44</f>
        <v>42.370193999999998</v>
      </c>
      <c r="W11" s="129">
        <f>Test!N44</f>
        <v>48.405884999999998</v>
      </c>
      <c r="X11" s="129">
        <f>Test!O44</f>
        <v>51.710540000000002</v>
      </c>
      <c r="Y11" s="129">
        <f>('Summary (Full)'!$B$34*V11+'Summary (Full)'!$B$35*W11+'Summary (Full)'!$B$36*X11)/'Summary (Full)'!$B$37</f>
        <v>43.331196312500005</v>
      </c>
      <c r="Z11" s="129">
        <f>Test!P44</f>
        <v>26.974254999999999</v>
      </c>
      <c r="AA11" s="129">
        <f>Test!Q44</f>
        <v>19.531212</v>
      </c>
      <c r="AB11" s="129">
        <f>Test!R44</f>
        <v>92.987440000000007</v>
      </c>
      <c r="AC11" s="129">
        <f>Test!S44</f>
        <v>90.964006999999995</v>
      </c>
      <c r="AD11" s="129">
        <f>Test!T44</f>
        <v>42.203493000000002</v>
      </c>
      <c r="AE11" s="129">
        <f>Test!U44</f>
        <v>43.292974999999998</v>
      </c>
      <c r="AF11" s="129">
        <f>Test!V44</f>
        <v>42.358440999999999</v>
      </c>
      <c r="AG11" s="129">
        <f>Test!W44</f>
        <v>48.398651999999998</v>
      </c>
      <c r="AH11" s="129">
        <f>Test!X44</f>
        <v>51.701591000000001</v>
      </c>
      <c r="AI11" s="129">
        <f>10*LOG10(1/(('Summary (Full)'!$B$41/10^(AF11/10)+'Summary (Full)'!$B$42/10^(AG11/10)+'Summary (Full)'!$B$43/10^(AH11/10))/'Summary (Full)'!$B$44))</f>
        <v>43.739910209946089</v>
      </c>
      <c r="AJ11" s="129">
        <f>Test!Y44</f>
        <v>0.34515600000000002</v>
      </c>
      <c r="AK11" s="129">
        <f>Test!Z44</f>
        <v>0</v>
      </c>
      <c r="AL11" s="129">
        <f t="shared" si="2"/>
        <v>1.0109395731369777</v>
      </c>
      <c r="AM11" s="129">
        <f t="shared" si="3"/>
        <v>0</v>
      </c>
      <c r="AO11" s="245" t="s">
        <v>13</v>
      </c>
      <c r="AP11" s="172">
        <f t="array" ref="AP11">bdRateExtend($C11:$C14,D11:D14,$U11:$U14,V11:V14)</f>
        <v>-0.27867508120947304</v>
      </c>
      <c r="AQ11" s="172">
        <f t="array" ref="AQ11">bdRateExtend($C11:$C16,D11:D16,$U11:$U16,V11:V16)</f>
        <v>-0.31604279495974574</v>
      </c>
      <c r="AR11" s="172">
        <f t="array" ref="AR11">bdRateExtend($C11:$C16,E11:E16,$U11:$U16,W11:W16)</f>
        <v>-0.37420491744026207</v>
      </c>
      <c r="AS11" s="172">
        <f t="array" ref="AS11">bdRateExtend($C11:$C16,F11:F16,$U11:$U16,X11:X16)</f>
        <v>-0.35142470150697924</v>
      </c>
      <c r="AT11" s="172">
        <f t="array" ref="AT11">bdRateExtend($C11:$C14,H11:H14,$U11:$U14,Z11:Z14)</f>
        <v>-0.25651897103109533</v>
      </c>
      <c r="AU11" s="172">
        <f t="array" ref="AU11">bdRateExtend($C11:$C16,H11:H16,$U11:$U16,Z11:Z16)</f>
        <v>-0.2896729104204403</v>
      </c>
      <c r="AV11" s="172">
        <f t="array" ref="AV11">bdRateExtend($C11:$C14,I11:I14,$U11:$U14,AA11:AA14)</f>
        <v>-0.27645942766713827</v>
      </c>
      <c r="AW11" s="172">
        <f t="array" ref="AW11">bdRateExtend($C11:$C16,I11:I16,$U11:$U16,AA11:AA16)</f>
        <v>-0.31692812885963217</v>
      </c>
      <c r="AX11" s="172">
        <f t="array" ref="AX11">bdRateExtend($C11:$C14,J11:J14,$U11:$U14,AB11:AB14,"None", FALSE,1)</f>
        <v>-0.31952085065086822</v>
      </c>
      <c r="AY11" s="188">
        <f t="array" ref="AY11">bdRateExtend($C11:$C16,J11:J16,$U11:$U16,AB11:AB16,"None", FALSE,TRUE)</f>
        <v>-0.37439155595467577</v>
      </c>
      <c r="AZ11" s="241">
        <f t="array" ref="AZ11">testVMAFRange($C11:$C14,J11:J14,$U11:$U14,AB11:AB14)</f>
        <v>0</v>
      </c>
      <c r="BA11" s="190">
        <f t="array" ref="BA11">testVMAFRange($C11:$C16,J11:J16,$U11:$U16,AB11:AB16)</f>
        <v>0</v>
      </c>
      <c r="CI11" s="11" t="s">
        <v>119</v>
      </c>
      <c r="CJ11" s="10">
        <f>CJ5+CJ8</f>
        <v>1625.8827495628859</v>
      </c>
      <c r="CL11" s="4">
        <v>67.234084708007543</v>
      </c>
      <c r="CM11" s="4">
        <v>28.815628750000002</v>
      </c>
      <c r="CN11" s="4">
        <v>28.815628750000002</v>
      </c>
      <c r="CO11" s="4">
        <v>37.372161499999997</v>
      </c>
      <c r="CP11" s="4">
        <v>38.307515500000001</v>
      </c>
      <c r="CQ11" s="4">
        <v>29.94365496875</v>
      </c>
      <c r="CR11" s="4">
        <v>7.6173342499999999</v>
      </c>
      <c r="CS11" s="4">
        <v>8.48953925</v>
      </c>
      <c r="CT11" s="4">
        <v>0.92933199999999994</v>
      </c>
      <c r="CU11" s="4">
        <v>0.83602199999999993</v>
      </c>
      <c r="CV11" s="4">
        <v>25.221080499999999</v>
      </c>
      <c r="CW11" s="4">
        <v>31.222908</v>
      </c>
      <c r="CX11" s="4">
        <v>28.731580749999999</v>
      </c>
      <c r="CY11" s="4">
        <v>37.332612499999996</v>
      </c>
      <c r="CZ11" s="4">
        <v>38.224185499999997</v>
      </c>
      <c r="DA11" s="4">
        <v>30.228378360972069</v>
      </c>
      <c r="DB11" s="4">
        <v>1.0401197500000001</v>
      </c>
      <c r="DC11" s="4">
        <v>237.02499999999998</v>
      </c>
      <c r="DE11" s="4">
        <v>67.234084708007543</v>
      </c>
      <c r="DF11" s="4">
        <v>7.6173342499999999</v>
      </c>
      <c r="DH11" s="4">
        <v>67.234084708007543</v>
      </c>
      <c r="DI11" s="4">
        <v>8.48953925</v>
      </c>
      <c r="DK11" s="4">
        <v>321.58255966609926</v>
      </c>
      <c r="DL11" s="4">
        <v>30.938687250000001</v>
      </c>
      <c r="DM11" s="4">
        <v>353.09586581758538</v>
      </c>
      <c r="DN11" s="4">
        <v>31.962058250000002</v>
      </c>
      <c r="DO11" s="4">
        <v>67.234084708007543</v>
      </c>
      <c r="DP11" s="4">
        <v>25.221080499999999</v>
      </c>
      <c r="DQ11" s="4">
        <v>67.234084708007543</v>
      </c>
      <c r="DR11" s="4">
        <v>31.222908</v>
      </c>
      <c r="DS11" s="4">
        <v>67.234084708007543</v>
      </c>
      <c r="DT11" s="4">
        <v>28.731580749999999</v>
      </c>
      <c r="DU11" s="4">
        <v>28.731580749999999</v>
      </c>
      <c r="DV11" s="4">
        <v>37.332612499999996</v>
      </c>
      <c r="DW11" s="4">
        <v>38.224185499999997</v>
      </c>
      <c r="DX11" s="4">
        <v>30.228378360972069</v>
      </c>
      <c r="DZ11" s="4">
        <v>50.079564245565457</v>
      </c>
      <c r="EA11" s="4">
        <v>29.659194749999997</v>
      </c>
      <c r="EB11" s="4">
        <v>29.659194749999997</v>
      </c>
      <c r="EC11" s="4">
        <v>38.192111500000003</v>
      </c>
      <c r="ED11" s="4">
        <v>39.30788725</v>
      </c>
      <c r="EE11" s="4">
        <v>30.795545328124998</v>
      </c>
      <c r="EF11" s="4">
        <v>8.2411274999999993</v>
      </c>
      <c r="EG11" s="4">
        <v>9.0198157500000011</v>
      </c>
      <c r="EH11" s="4">
        <v>6.1917989999999996</v>
      </c>
      <c r="EI11" s="4">
        <v>5.7414100000000001</v>
      </c>
      <c r="EJ11" s="4">
        <v>26.070296499999998</v>
      </c>
      <c r="EK11" s="4">
        <v>32.104640250000003</v>
      </c>
      <c r="EL11" s="4">
        <v>29.589337499999999</v>
      </c>
      <c r="EM11" s="4">
        <v>38.163940750000002</v>
      </c>
      <c r="EN11" s="4">
        <v>39.245867500000003</v>
      </c>
      <c r="EO11" s="4">
        <v>31.089584454736254</v>
      </c>
      <c r="EP11" s="4">
        <v>1.22726775</v>
      </c>
      <c r="EQ11" s="4">
        <v>0</v>
      </c>
      <c r="ER11" s="4">
        <v>50.079564245565457</v>
      </c>
      <c r="ES11" s="4">
        <v>8.2411274999999993</v>
      </c>
      <c r="ET11" s="4">
        <v>50.079564245565457</v>
      </c>
      <c r="EU11" s="4">
        <v>9.0198157500000011</v>
      </c>
      <c r="EV11" s="7">
        <v>72.302461661995324</v>
      </c>
      <c r="EW11" s="7">
        <v>11.996814000000001</v>
      </c>
      <c r="EX11" s="7">
        <v>72.302461661995324</v>
      </c>
      <c r="EY11" s="7">
        <v>11.235514875</v>
      </c>
      <c r="EZ11" s="7">
        <v>50.079564245565457</v>
      </c>
      <c r="FA11" s="7">
        <v>26.070296499999998</v>
      </c>
      <c r="FB11" s="7">
        <v>50.079564245565457</v>
      </c>
      <c r="FC11" s="7">
        <v>32.104640250000003</v>
      </c>
      <c r="FD11" s="4">
        <v>50.079564245565457</v>
      </c>
      <c r="FE11" s="4">
        <v>29.589337499999999</v>
      </c>
      <c r="FF11" s="4">
        <v>29.589337499999999</v>
      </c>
      <c r="FG11" s="4">
        <v>38.163940750000002</v>
      </c>
      <c r="FH11" s="4">
        <v>39.245867500000003</v>
      </c>
      <c r="FI11" s="4">
        <v>31.089584454736254</v>
      </c>
      <c r="FK11" s="4">
        <v>67.234084708007543</v>
      </c>
      <c r="FL11" s="4">
        <v>29.94365496875</v>
      </c>
      <c r="FM11" s="4">
        <v>67.234084708007543</v>
      </c>
      <c r="FN11" s="4">
        <v>30.228378360972069</v>
      </c>
      <c r="FP11" s="4">
        <v>50.079564245565457</v>
      </c>
      <c r="FQ11" s="4">
        <v>30.795545328124998</v>
      </c>
      <c r="FR11" s="4">
        <v>50.079564245565457</v>
      </c>
      <c r="FS11" s="4">
        <v>31.089584454736254</v>
      </c>
    </row>
    <row r="12" spans="1:175" x14ac:dyDescent="0.15">
      <c r="A12" s="235"/>
      <c r="B12" s="38">
        <v>135</v>
      </c>
      <c r="C12" s="129">
        <f>Anchor!L45</f>
        <v>3570.9447479999999</v>
      </c>
      <c r="D12" s="129">
        <f>Anchor!M45</f>
        <v>41.354933000000003</v>
      </c>
      <c r="E12" s="129">
        <f>Anchor!N45</f>
        <v>47.201213000000003</v>
      </c>
      <c r="F12" s="129">
        <f>Anchor!O45</f>
        <v>50.126637000000002</v>
      </c>
      <c r="G12" s="130">
        <f>('Summary (Full)'!$B$34*D12+'Summary (Full)'!$B$35*E12+'Summary (Full)'!$B$36*F12)/'Summary (Full)'!$B$37</f>
        <v>42.268557000000001</v>
      </c>
      <c r="H12" s="129">
        <f>Anchor!P45</f>
        <v>23.615926999999999</v>
      </c>
      <c r="I12" s="129">
        <f>Anchor!Q45</f>
        <v>18.267596999999999</v>
      </c>
      <c r="J12" s="129">
        <f>Anchor!R45</f>
        <v>84.563249999999996</v>
      </c>
      <c r="K12" s="129">
        <f>Anchor!S45</f>
        <v>82.426996000000003</v>
      </c>
      <c r="L12" s="129">
        <f>Anchor!T45</f>
        <v>39.974392999999999</v>
      </c>
      <c r="M12" s="129">
        <f>Anchor!U45</f>
        <v>42.273389999999999</v>
      </c>
      <c r="N12" s="129">
        <f>Anchor!V45</f>
        <v>41.336446000000002</v>
      </c>
      <c r="O12" s="129">
        <f>Anchor!W45</f>
        <v>47.191175999999999</v>
      </c>
      <c r="P12" s="129">
        <f>Anchor!X45</f>
        <v>50.109577999999999</v>
      </c>
      <c r="Q12" s="131">
        <f>10*LOG10(1/(('Summary (Full)'!$B$41/10^(N12/10)+'Summary (Full)'!$B$42/10^(O12/10)+'Summary (Full)'!$B$43/10^(P12/10))/'Summary (Full)'!$B$44))</f>
        <v>42.690962738732743</v>
      </c>
      <c r="R12" s="129">
        <f>Anchor!Y45</f>
        <v>0.35049000000000002</v>
      </c>
      <c r="S12" s="129">
        <f>Anchor!Z45</f>
        <v>10441.74</v>
      </c>
      <c r="T12" s="132"/>
      <c r="U12" s="129">
        <f>Test!L45</f>
        <v>3065.7883649999999</v>
      </c>
      <c r="V12" s="129">
        <f>Test!M45</f>
        <v>41.543331000000002</v>
      </c>
      <c r="W12" s="129">
        <f>Test!N45</f>
        <v>47.609450000000002</v>
      </c>
      <c r="X12" s="129">
        <f>Test!O45</f>
        <v>50.560322999999997</v>
      </c>
      <c r="Y12" s="129">
        <f>('Summary (Full)'!$B$34*V12+'Summary (Full)'!$B$35*W12+'Summary (Full)'!$B$36*X12)/'Summary (Full)'!$B$37</f>
        <v>42.486025437500004</v>
      </c>
      <c r="Z12" s="129">
        <f>Test!P45</f>
        <v>24.088035000000001</v>
      </c>
      <c r="AA12" s="129">
        <f>Test!Q45</f>
        <v>18.487120000000001</v>
      </c>
      <c r="AB12" s="129">
        <f>Test!R45</f>
        <v>86.567284999999998</v>
      </c>
      <c r="AC12" s="129">
        <f>Test!S45</f>
        <v>84.285506999999996</v>
      </c>
      <c r="AD12" s="129">
        <f>Test!T45</f>
        <v>40.354897000000001</v>
      </c>
      <c r="AE12" s="129">
        <f>Test!U45</f>
        <v>42.508628000000002</v>
      </c>
      <c r="AF12" s="129">
        <f>Test!V45</f>
        <v>41.528525000000002</v>
      </c>
      <c r="AG12" s="129">
        <f>Test!W45</f>
        <v>47.602798</v>
      </c>
      <c r="AH12" s="129">
        <f>Test!X45</f>
        <v>50.547755000000002</v>
      </c>
      <c r="AI12" s="129">
        <f>10*LOG10(1/(('Summary (Full)'!$B$41/10^(AF12/10)+'Summary (Full)'!$B$42/10^(AG12/10)+'Summary (Full)'!$B$43/10^(AH12/10))/'Summary (Full)'!$B$44))</f>
        <v>42.902972064687518</v>
      </c>
      <c r="AJ12" s="129">
        <f>Test!Y45</f>
        <v>0.35036600000000001</v>
      </c>
      <c r="AK12" s="129">
        <f>Test!Z45</f>
        <v>0</v>
      </c>
      <c r="AL12" s="129">
        <f t="shared" si="2"/>
        <v>0.99964620959228501</v>
      </c>
      <c r="AM12" s="129">
        <f t="shared" si="3"/>
        <v>0</v>
      </c>
      <c r="AO12" s="179"/>
      <c r="AP12" s="165"/>
      <c r="AQ12" s="164"/>
      <c r="AR12" s="164"/>
      <c r="AS12" s="164"/>
      <c r="AT12" s="165"/>
      <c r="AU12" s="164"/>
      <c r="AV12" s="165"/>
      <c r="AW12" s="164"/>
      <c r="AX12" s="165"/>
      <c r="AY12" s="170"/>
      <c r="AZ12" s="165"/>
      <c r="BA12" s="170"/>
      <c r="CL12" s="4">
        <v>73.047847001442122</v>
      </c>
      <c r="CM12" s="4">
        <v>29.191022374999999</v>
      </c>
      <c r="CN12" s="4">
        <v>29.191022374999999</v>
      </c>
      <c r="CO12" s="4">
        <v>37.653627749999998</v>
      </c>
      <c r="CP12" s="4">
        <v>38.635797750000002</v>
      </c>
      <c r="CQ12" s="4">
        <v>30.310233671875</v>
      </c>
      <c r="CR12" s="4">
        <v>7.8500591250000005</v>
      </c>
      <c r="CS12" s="4">
        <v>8.6814611250000002</v>
      </c>
      <c r="CT12" s="4">
        <v>1.083696</v>
      </c>
      <c r="CU12" s="4">
        <v>0.97535899999999986</v>
      </c>
      <c r="CV12" s="4">
        <v>25.585979250000001</v>
      </c>
      <c r="CW12" s="4">
        <v>31.5816005</v>
      </c>
      <c r="CX12" s="4">
        <v>29.106083374999997</v>
      </c>
      <c r="CY12" s="4">
        <v>37.61340775</v>
      </c>
      <c r="CZ12" s="4">
        <v>38.559015250000002</v>
      </c>
      <c r="DA12" s="4">
        <v>30.598926188599528</v>
      </c>
      <c r="DB12" s="4">
        <v>1.031611375</v>
      </c>
      <c r="DC12" s="4">
        <v>246.90249999999997</v>
      </c>
      <c r="DE12" s="4">
        <v>73.047847001442122</v>
      </c>
      <c r="DF12" s="4">
        <v>7.8500591250000005</v>
      </c>
      <c r="DH12" s="4">
        <v>73.047847001442122</v>
      </c>
      <c r="DI12" s="4">
        <v>8.6814611250000002</v>
      </c>
      <c r="DK12" s="4">
        <v>353.09586581758538</v>
      </c>
      <c r="DL12" s="4">
        <v>33.498766875000001</v>
      </c>
      <c r="DM12" s="4">
        <v>387.69730108163481</v>
      </c>
      <c r="DN12" s="4">
        <v>34.432152000000002</v>
      </c>
      <c r="DO12" s="4">
        <v>73.047847001442122</v>
      </c>
      <c r="DP12" s="4">
        <v>25.585979250000001</v>
      </c>
      <c r="DQ12" s="4">
        <v>73.047847001442122</v>
      </c>
      <c r="DR12" s="4">
        <v>31.5816005</v>
      </c>
      <c r="DS12" s="4">
        <v>73.047847001442122</v>
      </c>
      <c r="DT12" s="4">
        <v>29.106083374999997</v>
      </c>
      <c r="DU12" s="4">
        <v>29.106083374999997</v>
      </c>
      <c r="DV12" s="4">
        <v>37.61340775</v>
      </c>
      <c r="DW12" s="4">
        <v>38.559015250000002</v>
      </c>
      <c r="DX12" s="4">
        <v>30.598926188599528</v>
      </c>
      <c r="DZ12" s="4">
        <v>55.184844363672141</v>
      </c>
      <c r="EA12" s="4">
        <v>30.019161874999998</v>
      </c>
      <c r="EB12" s="4">
        <v>30.019161874999998</v>
      </c>
      <c r="EC12" s="4">
        <v>38.462042750000002</v>
      </c>
      <c r="ED12" s="4">
        <v>39.625934624999999</v>
      </c>
      <c r="EE12" s="4">
        <v>31.147265226562496</v>
      </c>
      <c r="EF12" s="4">
        <v>8.4772002499999992</v>
      </c>
      <c r="EG12" s="4">
        <v>9.2113518750000001</v>
      </c>
      <c r="EH12" s="4">
        <v>7.0923220000000002</v>
      </c>
      <c r="EI12" s="4">
        <v>6.5693440000000001</v>
      </c>
      <c r="EJ12" s="4">
        <v>26.42086175</v>
      </c>
      <c r="EK12" s="4">
        <v>32.436725125000002</v>
      </c>
      <c r="EL12" s="4">
        <v>29.947538250000001</v>
      </c>
      <c r="EM12" s="4">
        <v>38.435161875000006</v>
      </c>
      <c r="EN12" s="4">
        <v>39.566484250000002</v>
      </c>
      <c r="EO12" s="4">
        <v>31.444102897458979</v>
      </c>
      <c r="EP12" s="4">
        <v>1.203637375</v>
      </c>
      <c r="EQ12" s="4">
        <v>0</v>
      </c>
      <c r="ER12" s="4">
        <v>55.184844363672141</v>
      </c>
      <c r="ES12" s="4">
        <v>8.4772002499999992</v>
      </c>
      <c r="ET12" s="4">
        <v>55.184844363672141</v>
      </c>
      <c r="EU12" s="4">
        <v>9.2113518750000001</v>
      </c>
      <c r="EV12" s="7">
        <v>82.361610721555707</v>
      </c>
      <c r="EW12" s="7">
        <v>13.977763250000001</v>
      </c>
      <c r="EX12" s="7">
        <v>91.09791111774652</v>
      </c>
      <c r="EY12" s="7">
        <v>14.693889</v>
      </c>
      <c r="EZ12" s="7">
        <v>55.184844363672141</v>
      </c>
      <c r="FA12" s="7">
        <v>26.42086175</v>
      </c>
      <c r="FB12" s="7">
        <v>55.184844363672141</v>
      </c>
      <c r="FC12" s="7">
        <v>32.436725125000002</v>
      </c>
      <c r="FD12" s="4">
        <v>55.184844363672141</v>
      </c>
      <c r="FE12" s="4">
        <v>29.947538250000001</v>
      </c>
      <c r="FF12" s="4">
        <v>29.947538250000001</v>
      </c>
      <c r="FG12" s="4">
        <v>38.435161875000006</v>
      </c>
      <c r="FH12" s="4">
        <v>39.566484250000002</v>
      </c>
      <c r="FI12" s="4">
        <v>31.444102897458979</v>
      </c>
      <c r="FK12" s="4">
        <v>73.047847001442122</v>
      </c>
      <c r="FL12" s="4">
        <v>30.310233671875</v>
      </c>
      <c r="FM12" s="4">
        <v>73.047847001442122</v>
      </c>
      <c r="FN12" s="4">
        <v>30.598926188599528</v>
      </c>
      <c r="FP12" s="4">
        <v>55.184844363672141</v>
      </c>
      <c r="FQ12" s="4">
        <v>31.147265226562496</v>
      </c>
      <c r="FR12" s="4">
        <v>55.184844363672141</v>
      </c>
      <c r="FS12" s="4">
        <v>31.444102897458979</v>
      </c>
    </row>
    <row r="13" spans="1:175" ht="13" customHeight="1" x14ac:dyDescent="0.15">
      <c r="A13" s="235"/>
      <c r="B13" s="38">
        <v>160</v>
      </c>
      <c r="C13" s="129">
        <f>Anchor!L46</f>
        <v>1651.7046029999999</v>
      </c>
      <c r="D13" s="129">
        <f>Anchor!M46</f>
        <v>39.830064999999998</v>
      </c>
      <c r="E13" s="129">
        <f>Anchor!N46</f>
        <v>45.76782</v>
      </c>
      <c r="F13" s="129">
        <f>Anchor!O46</f>
        <v>48.228062000000001</v>
      </c>
      <c r="G13" s="130">
        <f>('Summary (Full)'!$B$34*D13+'Summary (Full)'!$B$35*E13+'Summary (Full)'!$B$36*F13)/'Summary (Full)'!$B$37</f>
        <v>40.726049500000002</v>
      </c>
      <c r="H13" s="129">
        <f>Anchor!P46</f>
        <v>20.023308</v>
      </c>
      <c r="I13" s="129">
        <f>Anchor!Q46</f>
        <v>16.634347000000002</v>
      </c>
      <c r="J13" s="129">
        <f>Anchor!R46</f>
        <v>71.315693999999993</v>
      </c>
      <c r="K13" s="129">
        <f>Anchor!S46</f>
        <v>69.233760000000004</v>
      </c>
      <c r="L13" s="129">
        <f>Anchor!T46</f>
        <v>37.375746999999997</v>
      </c>
      <c r="M13" s="129">
        <f>Anchor!U46</f>
        <v>40.905410000000003</v>
      </c>
      <c r="N13" s="129">
        <f>Anchor!V46</f>
        <v>39.788882000000001</v>
      </c>
      <c r="O13" s="129">
        <f>Anchor!W46</f>
        <v>45.752068000000001</v>
      </c>
      <c r="P13" s="129">
        <f>Anchor!X46</f>
        <v>48.200310999999999</v>
      </c>
      <c r="Q13" s="131">
        <f>10*LOG10(1/(('Summary (Full)'!$B$41/10^(N13/10)+'Summary (Full)'!$B$42/10^(O13/10)+'Summary (Full)'!$B$43/10^(P13/10))/'Summary (Full)'!$B$44))</f>
        <v>41.138344866476501</v>
      </c>
      <c r="R13" s="129">
        <f>Anchor!Y46</f>
        <v>0.33993099999999998</v>
      </c>
      <c r="S13" s="129">
        <f>Anchor!Z46</f>
        <v>5782.93</v>
      </c>
      <c r="T13" s="132"/>
      <c r="U13" s="129">
        <f>Test!L46</f>
        <v>1384.180128</v>
      </c>
      <c r="V13" s="129">
        <f>Test!M46</f>
        <v>40.193724000000003</v>
      </c>
      <c r="W13" s="129">
        <f>Test!N46</f>
        <v>46.392307000000002</v>
      </c>
      <c r="X13" s="129">
        <f>Test!O46</f>
        <v>48.876092999999997</v>
      </c>
      <c r="Y13" s="129">
        <f>('Summary (Full)'!$B$34*V13+'Summary (Full)'!$B$35*W13+'Summary (Full)'!$B$36*X13)/'Summary (Full)'!$B$37</f>
        <v>41.123783500000002</v>
      </c>
      <c r="Z13" s="129">
        <f>Test!P46</f>
        <v>20.656945</v>
      </c>
      <c r="AA13" s="129">
        <f>Test!Q46</f>
        <v>17.00337</v>
      </c>
      <c r="AB13" s="129">
        <f>Test!R46</f>
        <v>75.617568000000006</v>
      </c>
      <c r="AC13" s="129">
        <f>Test!S46</f>
        <v>73.169396000000006</v>
      </c>
      <c r="AD13" s="129">
        <f>Test!T46</f>
        <v>37.956155000000003</v>
      </c>
      <c r="AE13" s="129">
        <f>Test!U46</f>
        <v>41.291088000000002</v>
      </c>
      <c r="AF13" s="129">
        <f>Test!V46</f>
        <v>40.161698000000001</v>
      </c>
      <c r="AG13" s="129">
        <f>Test!W46</f>
        <v>46.381148000000003</v>
      </c>
      <c r="AH13" s="129">
        <f>Test!X46</f>
        <v>48.852981</v>
      </c>
      <c r="AI13" s="129">
        <f>10*LOG10(1/(('Summary (Full)'!$B$41/10^(AF13/10)+'Summary (Full)'!$B$42/10^(AG13/10)+'Summary (Full)'!$B$43/10^(AH13/10))/'Summary (Full)'!$B$44))</f>
        <v>41.534443876530375</v>
      </c>
      <c r="AJ13" s="129">
        <f>Test!Y46</f>
        <v>0.385849</v>
      </c>
      <c r="AK13" s="129">
        <f>Test!Z46</f>
        <v>0</v>
      </c>
      <c r="AL13" s="129">
        <f t="shared" si="2"/>
        <v>1.1350803545425396</v>
      </c>
      <c r="AM13" s="129">
        <f t="shared" si="3"/>
        <v>0</v>
      </c>
      <c r="AO13" s="242" t="s">
        <v>14</v>
      </c>
      <c r="AP13" s="166">
        <f t="array" ref="AP13">bdRateExtend($C12:$C15,D12:D15,$U12:$U15,V12:V15)</f>
        <v>-0.30469861860857939</v>
      </c>
      <c r="AQ13" s="164"/>
      <c r="AR13" s="164"/>
      <c r="AS13" s="164"/>
      <c r="AT13" s="166">
        <f t="array" ref="AT13">bdRateExtend($C12:$C15,H12:H15,$U12:$U15,Z12:Z15)</f>
        <v>-0.28392613683149748</v>
      </c>
      <c r="AU13" s="164"/>
      <c r="AV13" s="166">
        <f t="array" ref="AV13">bdRateExtend($C12:$C15,I12:I15,$U12:$U15,AA12:AA15)</f>
        <v>-0.306435937945853</v>
      </c>
      <c r="AW13" s="164"/>
      <c r="AX13" s="166">
        <f t="array" ref="AX13">bdRateExtend($C12:$C15,J12:J15,$U12:$U15,AB12:AB15,"None", FALSE,1)</f>
        <v>-0.35757868226681522</v>
      </c>
      <c r="AY13" s="170"/>
      <c r="AZ13" s="244">
        <f t="array" ref="AZ13">testVMAFRange($C12:$C15,J12:J15,$U12:$U15,AB12:AB15)</f>
        <v>0</v>
      </c>
      <c r="BA13" s="170"/>
      <c r="CL13" s="4">
        <v>79.364328</v>
      </c>
      <c r="CM13" s="4">
        <v>29.566416</v>
      </c>
      <c r="CN13" s="4">
        <v>29.566416</v>
      </c>
      <c r="CO13" s="4">
        <v>37.935093999999999</v>
      </c>
      <c r="CP13" s="4">
        <v>38.964080000000003</v>
      </c>
      <c r="CQ13" s="4">
        <v>30.676812375000001</v>
      </c>
      <c r="CR13" s="4">
        <v>8.0827840000000002</v>
      </c>
      <c r="CS13" s="4">
        <v>8.8733830000000005</v>
      </c>
      <c r="CT13" s="4">
        <v>1.2380599999999999</v>
      </c>
      <c r="CU13" s="4">
        <v>1.1146959999999999</v>
      </c>
      <c r="CV13" s="4">
        <v>25.950877999999999</v>
      </c>
      <c r="CW13" s="4">
        <v>31.940293</v>
      </c>
      <c r="CX13" s="4">
        <v>29.480585999999999</v>
      </c>
      <c r="CY13" s="4">
        <v>37.894202999999997</v>
      </c>
      <c r="CZ13" s="4">
        <v>38.893844999999999</v>
      </c>
      <c r="DA13" s="4">
        <v>30.969474016226989</v>
      </c>
      <c r="DB13" s="4">
        <v>1.0231030000000001</v>
      </c>
      <c r="DC13" s="4">
        <v>256.77999999999997</v>
      </c>
      <c r="DE13" s="4">
        <v>87.289290393044624</v>
      </c>
      <c r="DF13" s="4">
        <v>8.3942981250000006</v>
      </c>
      <c r="DH13" s="4">
        <v>79.364328</v>
      </c>
      <c r="DI13" s="4">
        <v>8.8733830000000005</v>
      </c>
      <c r="DK13" s="4">
        <v>387.69730108163481</v>
      </c>
      <c r="DL13" s="4">
        <v>36.058846500000001</v>
      </c>
      <c r="DM13" s="4">
        <v>425.68948497300062</v>
      </c>
      <c r="DN13" s="4">
        <v>36.902245750000006</v>
      </c>
      <c r="DO13" s="4">
        <v>79.364328</v>
      </c>
      <c r="DP13" s="4">
        <v>25.950877999999999</v>
      </c>
      <c r="DQ13" s="4">
        <v>79.364328</v>
      </c>
      <c r="DR13" s="4">
        <v>31.940293</v>
      </c>
      <c r="DS13" s="4">
        <v>79.364328</v>
      </c>
      <c r="DT13" s="4">
        <v>29.480585999999999</v>
      </c>
      <c r="DU13" s="4">
        <v>29.480585999999999</v>
      </c>
      <c r="DV13" s="4">
        <v>37.894202999999997</v>
      </c>
      <c r="DW13" s="4">
        <v>38.893844999999999</v>
      </c>
      <c r="DX13" s="4">
        <v>30.969474016226989</v>
      </c>
      <c r="DZ13" s="4">
        <v>60.810574000000003</v>
      </c>
      <c r="EA13" s="4">
        <v>30.379128999999999</v>
      </c>
      <c r="EB13" s="4">
        <v>30.379128999999999</v>
      </c>
      <c r="EC13" s="4">
        <v>38.731974000000001</v>
      </c>
      <c r="ED13" s="4">
        <v>39.943981999999998</v>
      </c>
      <c r="EE13" s="4">
        <v>31.498985124999997</v>
      </c>
      <c r="EF13" s="4">
        <v>8.7132729999999992</v>
      </c>
      <c r="EG13" s="4">
        <v>9.4028880000000008</v>
      </c>
      <c r="EH13" s="4">
        <v>7.992845</v>
      </c>
      <c r="EI13" s="4">
        <v>7.397278</v>
      </c>
      <c r="EJ13" s="4">
        <v>26.771426999999999</v>
      </c>
      <c r="EK13" s="4">
        <v>32.768810000000002</v>
      </c>
      <c r="EL13" s="4">
        <v>30.305738999999999</v>
      </c>
      <c r="EM13" s="4">
        <v>38.706383000000002</v>
      </c>
      <c r="EN13" s="4">
        <v>39.887101000000001</v>
      </c>
      <c r="EO13" s="4">
        <v>31.798621340181704</v>
      </c>
      <c r="EP13" s="4">
        <v>1.180007</v>
      </c>
      <c r="EQ13" s="4">
        <v>0</v>
      </c>
      <c r="ER13" s="4">
        <v>67.253979434964251</v>
      </c>
      <c r="ES13" s="4">
        <v>9.0283528749999995</v>
      </c>
      <c r="ET13" s="4">
        <v>67.253979434964251</v>
      </c>
      <c r="EU13" s="4">
        <v>9.6350902500000011</v>
      </c>
      <c r="EV13" s="7">
        <v>91.09791111774652</v>
      </c>
      <c r="EW13" s="7">
        <v>15.682729</v>
      </c>
      <c r="EX13" s="7">
        <v>100.76089257254988</v>
      </c>
      <c r="EY13" s="7">
        <v>16.314925500000001</v>
      </c>
      <c r="EZ13" s="7">
        <v>60.810574000000003</v>
      </c>
      <c r="FA13" s="7">
        <v>26.771426999999999</v>
      </c>
      <c r="FB13" s="7">
        <v>60.810574000000003</v>
      </c>
      <c r="FC13" s="7">
        <v>32.768810000000002</v>
      </c>
      <c r="FD13" s="4">
        <v>60.810574000000003</v>
      </c>
      <c r="FE13" s="4">
        <v>30.305738999999999</v>
      </c>
      <c r="FF13" s="4">
        <v>30.305738999999999</v>
      </c>
      <c r="FG13" s="4">
        <v>38.706383000000002</v>
      </c>
      <c r="FH13" s="4">
        <v>39.887101000000001</v>
      </c>
      <c r="FI13" s="4">
        <v>31.798621340181704</v>
      </c>
      <c r="FK13" s="4">
        <v>79.364328</v>
      </c>
      <c r="FL13" s="4">
        <v>30.676812375000001</v>
      </c>
      <c r="FM13" s="4">
        <v>79.364328</v>
      </c>
      <c r="FN13" s="4">
        <v>30.969474016226989</v>
      </c>
      <c r="FP13" s="4">
        <v>60.810574000000003</v>
      </c>
      <c r="FQ13" s="4">
        <v>31.498985124999997</v>
      </c>
      <c r="FR13" s="4">
        <v>60.810574000000003</v>
      </c>
      <c r="FS13" s="4">
        <v>31.798621340181704</v>
      </c>
    </row>
    <row r="14" spans="1:175" x14ac:dyDescent="0.15">
      <c r="A14" s="235"/>
      <c r="B14" s="38">
        <v>185</v>
      </c>
      <c r="C14" s="129">
        <f>Anchor!L47</f>
        <v>790.34565399999997</v>
      </c>
      <c r="D14" s="129">
        <f>Anchor!M47</f>
        <v>37.679878000000002</v>
      </c>
      <c r="E14" s="129">
        <f>Anchor!N47</f>
        <v>43.913891999999997</v>
      </c>
      <c r="F14" s="129">
        <f>Anchor!O47</f>
        <v>45.950862999999998</v>
      </c>
      <c r="G14" s="130">
        <f>('Summary (Full)'!$B$34*D14+'Summary (Full)'!$B$35*E14+'Summary (Full)'!$B$36*F14)/'Summary (Full)'!$B$37</f>
        <v>38.586440437500002</v>
      </c>
      <c r="H14" s="129">
        <f>Anchor!P47</f>
        <v>16.386778</v>
      </c>
      <c r="I14" s="129">
        <f>Anchor!Q47</f>
        <v>14.625908000000001</v>
      </c>
      <c r="J14" s="129">
        <f>Anchor!R47</f>
        <v>52.949190000000002</v>
      </c>
      <c r="K14" s="129">
        <f>Anchor!S47</f>
        <v>51.059997000000003</v>
      </c>
      <c r="L14" s="129">
        <f>Anchor!T47</f>
        <v>34.463774000000001</v>
      </c>
      <c r="M14" s="129">
        <f>Anchor!U47</f>
        <v>39.024996000000002</v>
      </c>
      <c r="N14" s="129">
        <f>Anchor!V47</f>
        <v>37.610888000000003</v>
      </c>
      <c r="O14" s="129">
        <f>Anchor!W47</f>
        <v>43.894804999999998</v>
      </c>
      <c r="P14" s="129">
        <f>Anchor!X47</f>
        <v>45.915954999999997</v>
      </c>
      <c r="Q14" s="131">
        <f>10*LOG10(1/(('Summary (Full)'!$B$41/10^(N14/10)+'Summary (Full)'!$B$42/10^(O14/10)+'Summary (Full)'!$B$43/10^(P14/10))/'Summary (Full)'!$B$44))</f>
        <v>38.974655094708098</v>
      </c>
      <c r="R14" s="129">
        <f>Anchor!Y47</f>
        <v>0.367039</v>
      </c>
      <c r="S14" s="129">
        <f>Anchor!Z47</f>
        <v>4009.5</v>
      </c>
      <c r="T14" s="132"/>
      <c r="U14" s="129">
        <f>Test!L47</f>
        <v>650.572812</v>
      </c>
      <c r="V14" s="129">
        <f>Test!M47</f>
        <v>38.254339000000002</v>
      </c>
      <c r="W14" s="129">
        <f>Test!N47</f>
        <v>44.652594000000001</v>
      </c>
      <c r="X14" s="129">
        <f>Test!O47</f>
        <v>46.679448000000001</v>
      </c>
      <c r="Y14" s="129">
        <f>('Summary (Full)'!$B$34*V14+'Summary (Full)'!$B$35*W14+'Summary (Full)'!$B$36*X14)/'Summary (Full)'!$B$37</f>
        <v>39.18079925</v>
      </c>
      <c r="Z14" s="129">
        <f>Test!P47</f>
        <v>17.159738999999998</v>
      </c>
      <c r="AA14" s="129">
        <f>Test!Q47</f>
        <v>15.159672</v>
      </c>
      <c r="AB14" s="129">
        <f>Test!R47</f>
        <v>59.895277</v>
      </c>
      <c r="AC14" s="129">
        <f>Test!S47</f>
        <v>57.433805999999997</v>
      </c>
      <c r="AD14" s="129">
        <f>Test!T47</f>
        <v>35.211384000000002</v>
      </c>
      <c r="AE14" s="129">
        <f>Test!U47</f>
        <v>39.546356000000003</v>
      </c>
      <c r="AF14" s="129">
        <f>Test!V47</f>
        <v>38.202505000000002</v>
      </c>
      <c r="AG14" s="129">
        <f>Test!W47</f>
        <v>44.634462999999997</v>
      </c>
      <c r="AH14" s="129">
        <f>Test!X47</f>
        <v>46.645518000000003</v>
      </c>
      <c r="AI14" s="129">
        <f>10*LOG10(1/(('Summary (Full)'!$B$41/10^(AF14/10)+'Summary (Full)'!$B$42/10^(AG14/10)+'Summary (Full)'!$B$43/10^(AH14/10))/'Summary (Full)'!$B$44))</f>
        <v>39.5786797683228</v>
      </c>
      <c r="AJ14" s="129">
        <f>Test!Y47</f>
        <v>0.42250100000000002</v>
      </c>
      <c r="AK14" s="129">
        <f>Test!Z47</f>
        <v>0</v>
      </c>
      <c r="AL14" s="129">
        <f t="shared" si="2"/>
        <v>1.1511065581586699</v>
      </c>
      <c r="AM14" s="129">
        <f t="shared" si="3"/>
        <v>0</v>
      </c>
      <c r="AO14" s="179"/>
      <c r="AP14" s="165"/>
      <c r="AQ14" s="164"/>
      <c r="AR14" s="164"/>
      <c r="AS14" s="164"/>
      <c r="AT14" s="165"/>
      <c r="AU14" s="164"/>
      <c r="AV14" s="165"/>
      <c r="AW14" s="164"/>
      <c r="AX14" s="165"/>
      <c r="AY14" s="170"/>
      <c r="AZ14" s="165"/>
      <c r="BA14" s="170"/>
      <c r="CL14" s="4">
        <v>87.289290393044624</v>
      </c>
      <c r="CM14" s="4">
        <v>29.943264625000001</v>
      </c>
      <c r="CN14" s="4">
        <v>29.943264625000001</v>
      </c>
      <c r="CO14" s="4">
        <v>38.25235275</v>
      </c>
      <c r="CP14" s="4">
        <v>39.299514125000002</v>
      </c>
      <c r="CQ14" s="4">
        <v>31.047348226562502</v>
      </c>
      <c r="CR14" s="4">
        <v>8.3942981250000006</v>
      </c>
      <c r="CS14" s="4">
        <v>9.1095810000000004</v>
      </c>
      <c r="CT14" s="4">
        <v>2.6318821250000006</v>
      </c>
      <c r="CU14" s="4">
        <v>2.4227762500000001</v>
      </c>
      <c r="CV14" s="4">
        <v>26.322452875</v>
      </c>
      <c r="CW14" s="4">
        <v>32.295437874999998</v>
      </c>
      <c r="CX14" s="4">
        <v>29.857568375</v>
      </c>
      <c r="CY14" s="4">
        <v>38.213331749999995</v>
      </c>
      <c r="CZ14" s="4">
        <v>39.23122575</v>
      </c>
      <c r="DA14" s="4">
        <v>31.343295740736977</v>
      </c>
      <c r="DB14" s="4">
        <v>0.99800862500000009</v>
      </c>
      <c r="DC14" s="4">
        <v>286.04499999999996</v>
      </c>
      <c r="DE14" s="4">
        <v>96.005603642498727</v>
      </c>
      <c r="DF14" s="4">
        <v>8.705812250000001</v>
      </c>
      <c r="DH14" s="4">
        <v>87.289290393044624</v>
      </c>
      <c r="DI14" s="4">
        <v>9.1095810000000004</v>
      </c>
      <c r="DK14" s="4">
        <v>425.68948497300062</v>
      </c>
      <c r="DL14" s="4">
        <v>38.618926125000002</v>
      </c>
      <c r="DM14" s="4">
        <v>480.57772408801083</v>
      </c>
      <c r="DN14" s="4">
        <v>40.1687765</v>
      </c>
      <c r="DO14" s="4">
        <v>87.289290393044624</v>
      </c>
      <c r="DP14" s="4">
        <v>26.322452875</v>
      </c>
      <c r="DQ14" s="4">
        <v>87.289290393044624</v>
      </c>
      <c r="DR14" s="4">
        <v>32.295437874999998</v>
      </c>
      <c r="DS14" s="4">
        <v>87.289290393044624</v>
      </c>
      <c r="DT14" s="4">
        <v>29.857568375</v>
      </c>
      <c r="DU14" s="4">
        <v>29.857568375</v>
      </c>
      <c r="DV14" s="4">
        <v>38.213331749999995</v>
      </c>
      <c r="DW14" s="4">
        <v>39.23122575</v>
      </c>
      <c r="DX14" s="4">
        <v>31.343295740736977</v>
      </c>
      <c r="DZ14" s="4">
        <v>67.253979434964251</v>
      </c>
      <c r="EA14" s="4">
        <v>30.738978750000001</v>
      </c>
      <c r="EB14" s="4">
        <v>30.738978750000001</v>
      </c>
      <c r="EC14" s="4">
        <v>39.023795249999999</v>
      </c>
      <c r="ED14" s="4">
        <v>40.240607874999995</v>
      </c>
      <c r="EE14" s="4">
        <v>31.850631601562498</v>
      </c>
      <c r="EF14" s="4">
        <v>9.0283528749999995</v>
      </c>
      <c r="EG14" s="4">
        <v>9.6350902500000011</v>
      </c>
      <c r="EH14" s="4">
        <v>9.5051108749999997</v>
      </c>
      <c r="EI14" s="4">
        <v>8.8304299999999998</v>
      </c>
      <c r="EJ14" s="4">
        <v>27.127760500000001</v>
      </c>
      <c r="EK14" s="4">
        <v>33.095496625000003</v>
      </c>
      <c r="EL14" s="4">
        <v>30.664809124999998</v>
      </c>
      <c r="EM14" s="4">
        <v>38.998287375000004</v>
      </c>
      <c r="EN14" s="4">
        <v>40.184519000000002</v>
      </c>
      <c r="EO14" s="4">
        <v>32.153588535699868</v>
      </c>
      <c r="EP14" s="4">
        <v>1.1492629999999999</v>
      </c>
      <c r="EQ14" s="4">
        <v>0</v>
      </c>
      <c r="ER14" s="4">
        <v>74.380119316725967</v>
      </c>
      <c r="ES14" s="4">
        <v>9.3434327499999998</v>
      </c>
      <c r="ET14" s="4">
        <v>74.380119316725967</v>
      </c>
      <c r="EU14" s="4">
        <v>9.8672925000000014</v>
      </c>
      <c r="EV14" s="7">
        <v>100.76089257254988</v>
      </c>
      <c r="EW14" s="7">
        <v>17.387694750000001</v>
      </c>
      <c r="EX14" s="7">
        <v>131.39028794667323</v>
      </c>
      <c r="EY14" s="7">
        <v>21.258436124999999</v>
      </c>
      <c r="EZ14" s="7">
        <v>67.253979434964251</v>
      </c>
      <c r="FA14" s="7">
        <v>27.127760500000001</v>
      </c>
      <c r="FB14" s="7">
        <v>67.253979434964251</v>
      </c>
      <c r="FC14" s="7">
        <v>33.095496625000003</v>
      </c>
      <c r="FD14" s="4">
        <v>67.253979434964251</v>
      </c>
      <c r="FE14" s="4">
        <v>30.664809124999998</v>
      </c>
      <c r="FF14" s="4">
        <v>30.664809124999998</v>
      </c>
      <c r="FG14" s="4">
        <v>38.998287375000004</v>
      </c>
      <c r="FH14" s="4">
        <v>40.184519000000002</v>
      </c>
      <c r="FI14" s="4">
        <v>32.153588535699868</v>
      </c>
      <c r="FK14" s="4">
        <v>87.289290393044624</v>
      </c>
      <c r="FL14" s="4">
        <v>31.047348226562502</v>
      </c>
      <c r="FM14" s="4">
        <v>87.289290393044624</v>
      </c>
      <c r="FN14" s="4">
        <v>31.343295740736977</v>
      </c>
      <c r="FP14" s="4">
        <v>67.253979434964251</v>
      </c>
      <c r="FQ14" s="4">
        <v>31.850631601562498</v>
      </c>
      <c r="FR14" s="4">
        <v>67.253979434964251</v>
      </c>
      <c r="FS14" s="4">
        <v>32.153588535699868</v>
      </c>
    </row>
    <row r="15" spans="1:175" ht="13" customHeight="1" x14ac:dyDescent="0.15">
      <c r="A15" s="235"/>
      <c r="B15" s="38">
        <v>210</v>
      </c>
      <c r="C15" s="129">
        <f>Anchor!L48</f>
        <v>376.65227099999998</v>
      </c>
      <c r="D15" s="129">
        <f>Anchor!M48</f>
        <v>34.894846000000001</v>
      </c>
      <c r="E15" s="129">
        <f>Anchor!N48</f>
        <v>41.699803000000003</v>
      </c>
      <c r="F15" s="129">
        <f>Anchor!O48</f>
        <v>43.164327</v>
      </c>
      <c r="G15" s="130">
        <f>('Summary (Full)'!$B$34*D15+'Summary (Full)'!$B$35*E15+'Summary (Full)'!$B$36*F15)/'Summary (Full)'!$B$37</f>
        <v>35.836998375</v>
      </c>
      <c r="H15" s="129">
        <f>Anchor!P48</f>
        <v>12.859327</v>
      </c>
      <c r="I15" s="129">
        <f>Anchor!Q48</f>
        <v>12.346332</v>
      </c>
      <c r="J15" s="129">
        <f>Anchor!R48</f>
        <v>31.308674</v>
      </c>
      <c r="K15" s="129">
        <f>Anchor!S48</f>
        <v>29.881620000000002</v>
      </c>
      <c r="L15" s="129">
        <f>Anchor!T48</f>
        <v>31.286840999999999</v>
      </c>
      <c r="M15" s="129">
        <f>Anchor!U48</f>
        <v>36.57826</v>
      </c>
      <c r="N15" s="129">
        <f>Anchor!V48</f>
        <v>34.806184000000002</v>
      </c>
      <c r="O15" s="129">
        <f>Anchor!W48</f>
        <v>41.675322999999999</v>
      </c>
      <c r="P15" s="129">
        <f>Anchor!X48</f>
        <v>43.123573999999998</v>
      </c>
      <c r="Q15" s="131">
        <f>10*LOG10(1/(('Summary (Full)'!$B$41/10^(N15/10)+'Summary (Full)'!$B$42/10^(O15/10)+'Summary (Full)'!$B$43/10^(P15/10))/'Summary (Full)'!$B$44))</f>
        <v>36.19986013479555</v>
      </c>
      <c r="R15" s="129">
        <f>Anchor!Y48</f>
        <v>0.47295300000000001</v>
      </c>
      <c r="S15" s="129">
        <f>Anchor!Z48</f>
        <v>2698.05</v>
      </c>
      <c r="T15" s="132"/>
      <c r="U15" s="129">
        <f>Test!L48</f>
        <v>303.31145800000002</v>
      </c>
      <c r="V15" s="129">
        <f>Test!M48</f>
        <v>35.681429000000001</v>
      </c>
      <c r="W15" s="129">
        <f>Test!N48</f>
        <v>42.455812000000002</v>
      </c>
      <c r="X15" s="129">
        <f>Test!O48</f>
        <v>44.088766</v>
      </c>
      <c r="Y15" s="129">
        <f>('Summary (Full)'!$B$34*V15+'Summary (Full)'!$B$35*W15+'Summary (Full)'!$B$36*X15)/'Summary (Full)'!$B$37</f>
        <v>36.630286499999997</v>
      </c>
      <c r="Z15" s="129">
        <f>Test!P48</f>
        <v>13.738842999999999</v>
      </c>
      <c r="AA15" s="129">
        <f>Test!Q48</f>
        <v>13.027227999999999</v>
      </c>
      <c r="AB15" s="129">
        <f>Test!R48</f>
        <v>40.642722999999997</v>
      </c>
      <c r="AC15" s="129">
        <f>Test!S48</f>
        <v>38.584882999999998</v>
      </c>
      <c r="AD15" s="129">
        <f>Test!T48</f>
        <v>32.176976000000003</v>
      </c>
      <c r="AE15" s="129">
        <f>Test!U48</f>
        <v>37.278081999999998</v>
      </c>
      <c r="AF15" s="129">
        <f>Test!V48</f>
        <v>35.608223000000002</v>
      </c>
      <c r="AG15" s="129">
        <f>Test!W48</f>
        <v>42.438546000000002</v>
      </c>
      <c r="AH15" s="129">
        <f>Test!X48</f>
        <v>44.047699999999999</v>
      </c>
      <c r="AI15" s="129">
        <f>10*LOG10(1/(('Summary (Full)'!$B$41/10^(AF15/10)+'Summary (Full)'!$B$42/10^(AG15/10)+'Summary (Full)'!$B$43/10^(AH15/10))/'Summary (Full)'!$B$44))</f>
        <v>37.004132188584776</v>
      </c>
      <c r="AJ15" s="129">
        <f>Test!Y48</f>
        <v>0.41292899999999999</v>
      </c>
      <c r="AK15" s="129">
        <f>Test!Z48</f>
        <v>0</v>
      </c>
      <c r="AL15" s="129">
        <f t="shared" si="2"/>
        <v>0.87308675492067922</v>
      </c>
      <c r="AM15" s="129">
        <f t="shared" si="3"/>
        <v>0</v>
      </c>
      <c r="AO15" s="242" t="s">
        <v>15</v>
      </c>
      <c r="AP15" s="166">
        <f t="array" ref="AP15">bdRateExtend($C13:$C16,D13:D16,$U13:$U16,V13:V16)</f>
        <v>-0.33347335781294718</v>
      </c>
      <c r="AQ15" s="164"/>
      <c r="AR15" s="164"/>
      <c r="AS15" s="164"/>
      <c r="AT15" s="166">
        <f t="array" ref="AT15">bdRateExtend($C13:$C16,H13:H16,$U13:$U16,Z13:Z16)</f>
        <v>-0.31976673938910571</v>
      </c>
      <c r="AU15" s="164"/>
      <c r="AV15" s="166">
        <f t="array" ref="AV15">bdRateExtend($C13:$C16,I13:I16,$U13:$U16,AA13:AA16)</f>
        <v>-0.34201400234373769</v>
      </c>
      <c r="AW15" s="164"/>
      <c r="AX15" s="166">
        <f t="array" ref="AX15">bdRateExtend($C13:$C16,J13:J16,$U13:$U16,AB13:AB16,"None", FALSE,1)</f>
        <v>-0.40414026079061627</v>
      </c>
      <c r="AY15" s="170"/>
      <c r="AZ15" s="244">
        <f t="array" ref="AZ15">testVMAFRange($C13:$C16,J13:J16,$U13:$U16,AB13:AB16)</f>
        <v>0</v>
      </c>
      <c r="BA15" s="170"/>
      <c r="CL15" s="4">
        <v>96.005603642498727</v>
      </c>
      <c r="CM15" s="4">
        <v>30.320113249999999</v>
      </c>
      <c r="CN15" s="4">
        <v>30.320113249999999</v>
      </c>
      <c r="CO15" s="4">
        <v>38.569611500000001</v>
      </c>
      <c r="CP15" s="4">
        <v>39.634948250000001</v>
      </c>
      <c r="CQ15" s="4">
        <v>31.417884078124999</v>
      </c>
      <c r="CR15" s="4">
        <v>8.705812250000001</v>
      </c>
      <c r="CS15" s="4">
        <v>9.3457790000000003</v>
      </c>
      <c r="CT15" s="4">
        <v>4.0257042500000004</v>
      </c>
      <c r="CU15" s="4">
        <v>3.7308564999999998</v>
      </c>
      <c r="CV15" s="4">
        <v>26.69402775</v>
      </c>
      <c r="CW15" s="4">
        <v>32.650582749999998</v>
      </c>
      <c r="CX15" s="4">
        <v>30.23455075</v>
      </c>
      <c r="CY15" s="4">
        <v>38.532460499999999</v>
      </c>
      <c r="CZ15" s="4">
        <v>39.568606500000001</v>
      </c>
      <c r="DA15" s="4">
        <v>31.717117465246965</v>
      </c>
      <c r="DB15" s="4">
        <v>0.97291425000000009</v>
      </c>
      <c r="DC15" s="4">
        <v>315.30999999999995</v>
      </c>
      <c r="DE15" s="4">
        <v>105.59228846125433</v>
      </c>
      <c r="DF15" s="4">
        <v>9.0173263749999997</v>
      </c>
      <c r="DH15" s="4">
        <v>96.005603642498727</v>
      </c>
      <c r="DI15" s="4">
        <v>9.3457790000000003</v>
      </c>
      <c r="DK15" s="4">
        <v>467.40469203942661</v>
      </c>
      <c r="DL15" s="4">
        <v>41.179005750000002</v>
      </c>
      <c r="DM15" s="4">
        <v>527.3158710599331</v>
      </c>
      <c r="DN15" s="4">
        <v>42.739164000000002</v>
      </c>
      <c r="DO15" s="4">
        <v>96.005603642498727</v>
      </c>
      <c r="DP15" s="4">
        <v>26.69402775</v>
      </c>
      <c r="DQ15" s="4">
        <v>96.005603642498727</v>
      </c>
      <c r="DR15" s="4">
        <v>32.650582749999998</v>
      </c>
      <c r="DS15" s="4">
        <v>96.005603642498727</v>
      </c>
      <c r="DT15" s="4">
        <v>30.23455075</v>
      </c>
      <c r="DU15" s="4">
        <v>30.23455075</v>
      </c>
      <c r="DV15" s="4">
        <v>38.532460499999999</v>
      </c>
      <c r="DW15" s="4">
        <v>39.568606500000001</v>
      </c>
      <c r="DX15" s="4">
        <v>31.717117465246965</v>
      </c>
      <c r="DZ15" s="4">
        <v>74.380119316725967</v>
      </c>
      <c r="EA15" s="4">
        <v>31.0988285</v>
      </c>
      <c r="EB15" s="4">
        <v>31.0988285</v>
      </c>
      <c r="EC15" s="4">
        <v>39.315616500000004</v>
      </c>
      <c r="ED15" s="4">
        <v>40.537233749999999</v>
      </c>
      <c r="EE15" s="4">
        <v>32.202278078124998</v>
      </c>
      <c r="EF15" s="4">
        <v>9.3434327499999998</v>
      </c>
      <c r="EG15" s="4">
        <v>9.8672925000000014</v>
      </c>
      <c r="EH15" s="4">
        <v>11.01737675</v>
      </c>
      <c r="EI15" s="4">
        <v>10.263582</v>
      </c>
      <c r="EJ15" s="4">
        <v>27.484093999999999</v>
      </c>
      <c r="EK15" s="4">
        <v>33.422183250000003</v>
      </c>
      <c r="EL15" s="4">
        <v>31.02387925</v>
      </c>
      <c r="EM15" s="4">
        <v>39.290191750000005</v>
      </c>
      <c r="EN15" s="4">
        <v>40.481937000000002</v>
      </c>
      <c r="EO15" s="4">
        <v>32.508555731218024</v>
      </c>
      <c r="EP15" s="4">
        <v>1.118519</v>
      </c>
      <c r="EQ15" s="4">
        <v>0</v>
      </c>
      <c r="ER15" s="4">
        <v>82.261335255563921</v>
      </c>
      <c r="ES15" s="4">
        <v>9.6585126250000002</v>
      </c>
      <c r="ET15" s="4">
        <v>82.261335255563921</v>
      </c>
      <c r="EU15" s="4">
        <v>10.09949475</v>
      </c>
      <c r="EV15" s="7">
        <v>118.81580047242024</v>
      </c>
      <c r="EW15" s="7">
        <v>20.48510125</v>
      </c>
      <c r="EX15" s="7">
        <v>145.29555579366641</v>
      </c>
      <c r="EY15" s="7">
        <v>23.294168499999998</v>
      </c>
      <c r="EZ15" s="7">
        <v>74.380119316725967</v>
      </c>
      <c r="FA15" s="7">
        <v>27.484093999999999</v>
      </c>
      <c r="FB15" s="7">
        <v>74.380119316725967</v>
      </c>
      <c r="FC15" s="7">
        <v>33.422183250000003</v>
      </c>
      <c r="FD15" s="4">
        <v>74.380119316725967</v>
      </c>
      <c r="FE15" s="4">
        <v>31.02387925</v>
      </c>
      <c r="FF15" s="4">
        <v>31.02387925</v>
      </c>
      <c r="FG15" s="4">
        <v>39.290191750000005</v>
      </c>
      <c r="FH15" s="4">
        <v>40.481937000000002</v>
      </c>
      <c r="FI15" s="4">
        <v>32.508555731218024</v>
      </c>
      <c r="FK15" s="4">
        <v>96.005603642498727</v>
      </c>
      <c r="FL15" s="4">
        <v>31.417884078124999</v>
      </c>
      <c r="FM15" s="4">
        <v>96.005603642498727</v>
      </c>
      <c r="FN15" s="4">
        <v>31.717117465246965</v>
      </c>
      <c r="FP15" s="4">
        <v>74.380119316725967</v>
      </c>
      <c r="FQ15" s="4">
        <v>32.202278078124998</v>
      </c>
      <c r="FR15" s="4">
        <v>74.380119316725967</v>
      </c>
      <c r="FS15" s="4">
        <v>32.508555731218024</v>
      </c>
    </row>
    <row r="16" spans="1:175" ht="14" customHeight="1" thickBot="1" x14ac:dyDescent="0.2">
      <c r="A16" s="236"/>
      <c r="B16" s="38">
        <v>235</v>
      </c>
      <c r="C16" s="129">
        <f>Anchor!L49</f>
        <v>183.68954099999999</v>
      </c>
      <c r="D16" s="129">
        <f>Anchor!M49</f>
        <v>31.854035</v>
      </c>
      <c r="E16" s="129">
        <f>Anchor!N49</f>
        <v>39.006044000000003</v>
      </c>
      <c r="F16" s="129">
        <f>Anchor!O49</f>
        <v>40.218353</v>
      </c>
      <c r="G16" s="130">
        <f>('Summary (Full)'!$B$34*D16+'Summary (Full)'!$B$35*E16+'Summary (Full)'!$B$36*F16)/'Summary (Full)'!$B$37</f>
        <v>32.823805437499999</v>
      </c>
      <c r="H16" s="129">
        <f>Anchor!P49</f>
        <v>9.8161100000000001</v>
      </c>
      <c r="I16" s="129">
        <f>Anchor!Q49</f>
        <v>10.151376000000001</v>
      </c>
      <c r="J16" s="129">
        <f>Anchor!R49</f>
        <v>12.9041</v>
      </c>
      <c r="K16" s="129">
        <f>Anchor!S49</f>
        <v>12.016762999999999</v>
      </c>
      <c r="L16" s="129">
        <f>Anchor!T49</f>
        <v>28.140422000000001</v>
      </c>
      <c r="M16" s="129">
        <f>Anchor!U49</f>
        <v>33.626800000000003</v>
      </c>
      <c r="N16" s="129">
        <f>Anchor!V49</f>
        <v>31.760406</v>
      </c>
      <c r="O16" s="129">
        <f>Anchor!W49</f>
        <v>38.972465999999997</v>
      </c>
      <c r="P16" s="129">
        <f>Anchor!X49</f>
        <v>40.179957999999999</v>
      </c>
      <c r="Q16" s="131">
        <f>10*LOG10(1/(('Summary (Full)'!$B$41/10^(N16/10)+'Summary (Full)'!$B$42/10^(O16/10)+'Summary (Full)'!$B$43/10^(P16/10))/'Summary (Full)'!$B$44))</f>
        <v>33.173117240048292</v>
      </c>
      <c r="R16" s="129">
        <f>Anchor!Y49</f>
        <v>0.61751199999999995</v>
      </c>
      <c r="S16" s="129">
        <f>Anchor!Z49</f>
        <v>1776.47</v>
      </c>
      <c r="T16" s="132"/>
      <c r="U16" s="129">
        <f>Test!L49</f>
        <v>139.27856800000001</v>
      </c>
      <c r="V16" s="129">
        <f>Test!M49</f>
        <v>32.701838000000002</v>
      </c>
      <c r="W16" s="129">
        <f>Test!N49</f>
        <v>39.833513000000004</v>
      </c>
      <c r="X16" s="129">
        <f>Test!O49</f>
        <v>41.104291000000003</v>
      </c>
      <c r="Y16" s="129">
        <f>('Summary (Full)'!$B$34*V16+'Summary (Full)'!$B$35*W16+'Summary (Full)'!$B$36*X16)/'Summary (Full)'!$B$37</f>
        <v>33.672721000000003</v>
      </c>
      <c r="Z16" s="129">
        <f>Test!P49</f>
        <v>10.621983999999999</v>
      </c>
      <c r="AA16" s="129">
        <f>Test!Q49</f>
        <v>10.836434000000001</v>
      </c>
      <c r="AB16" s="129">
        <f>Test!R49</f>
        <v>22.153983</v>
      </c>
      <c r="AC16" s="129">
        <f>Test!S49</f>
        <v>20.712927000000001</v>
      </c>
      <c r="AD16" s="129">
        <f>Test!T49</f>
        <v>29.034573000000002</v>
      </c>
      <c r="AE16" s="129">
        <f>Test!U49</f>
        <v>34.520667000000003</v>
      </c>
      <c r="AF16" s="129">
        <f>Test!V49</f>
        <v>32.621907999999998</v>
      </c>
      <c r="AG16" s="129">
        <f>Test!W49</f>
        <v>39.817224000000003</v>
      </c>
      <c r="AH16" s="129">
        <f>Test!X49</f>
        <v>41.076771999999998</v>
      </c>
      <c r="AI16" s="129">
        <f>10*LOG10(1/(('Summary (Full)'!$B$41/10^(AF16/10)+'Summary (Full)'!$B$42/10^(AG16/10)+'Summary (Full)'!$B$43/10^(AH16/10))/'Summary (Full)'!$B$44))</f>
        <v>34.035051390952503</v>
      </c>
      <c r="AJ16" s="129">
        <f>Test!Y49</f>
        <v>0.52768700000000002</v>
      </c>
      <c r="AK16" s="129">
        <f>Test!Z49</f>
        <v>0</v>
      </c>
      <c r="AL16" s="129">
        <f t="shared" si="2"/>
        <v>0.85453723976214235</v>
      </c>
      <c r="AM16" s="129">
        <f t="shared" si="3"/>
        <v>0</v>
      </c>
      <c r="AO16" s="179"/>
      <c r="AP16" s="165"/>
      <c r="AQ16" s="165"/>
      <c r="AR16" s="165"/>
      <c r="AS16" s="165"/>
      <c r="AT16" s="165"/>
      <c r="AU16" s="165"/>
      <c r="AV16" s="165"/>
      <c r="AW16" s="165"/>
      <c r="AX16" s="165"/>
      <c r="AY16" s="171"/>
      <c r="AZ16" s="165"/>
      <c r="BA16" s="171"/>
      <c r="CL16" s="4">
        <v>105.59228846125433</v>
      </c>
      <c r="CM16" s="4">
        <v>30.696961875</v>
      </c>
      <c r="CN16" s="4">
        <v>30.696961875</v>
      </c>
      <c r="CO16" s="4">
        <v>38.886870250000001</v>
      </c>
      <c r="CP16" s="4">
        <v>39.970382375</v>
      </c>
      <c r="CQ16" s="4">
        <v>31.7884199296875</v>
      </c>
      <c r="CR16" s="4">
        <v>9.0173263749999997</v>
      </c>
      <c r="CS16" s="4">
        <v>9.5819770000000002</v>
      </c>
      <c r="CT16" s="4">
        <v>5.4195263750000002</v>
      </c>
      <c r="CU16" s="4">
        <v>5.0389367500000004</v>
      </c>
      <c r="CV16" s="4">
        <v>27.065602625</v>
      </c>
      <c r="CW16" s="4">
        <v>33.005727624999999</v>
      </c>
      <c r="CX16" s="4">
        <v>30.611533125000001</v>
      </c>
      <c r="CY16" s="4">
        <v>38.851589249999996</v>
      </c>
      <c r="CZ16" s="4">
        <v>39.905987250000003</v>
      </c>
      <c r="DA16" s="4">
        <v>32.090939189756952</v>
      </c>
      <c r="DB16" s="4">
        <v>0.94781987499999998</v>
      </c>
      <c r="DC16" s="4">
        <v>344.57499999999999</v>
      </c>
      <c r="DE16" s="4">
        <v>116.13625621274788</v>
      </c>
      <c r="DF16" s="4">
        <v>9.3288405000000001</v>
      </c>
      <c r="DH16" s="4">
        <v>105.59228846125433</v>
      </c>
      <c r="DI16" s="4">
        <v>9.5819770000000002</v>
      </c>
      <c r="DK16" s="4">
        <v>527.3158710599331</v>
      </c>
      <c r="DL16" s="4">
        <v>44.554300499999997</v>
      </c>
      <c r="DM16" s="4">
        <v>578.59949376424424</v>
      </c>
      <c r="DN16" s="4">
        <v>45.309551499999998</v>
      </c>
      <c r="DO16" s="4">
        <v>105.59228846125433</v>
      </c>
      <c r="DP16" s="4">
        <v>27.065602625</v>
      </c>
      <c r="DQ16" s="4">
        <v>105.59228846125433</v>
      </c>
      <c r="DR16" s="4">
        <v>33.005727624999999</v>
      </c>
      <c r="DS16" s="4">
        <v>105.59228846125433</v>
      </c>
      <c r="DT16" s="4">
        <v>30.611533125000001</v>
      </c>
      <c r="DU16" s="4">
        <v>30.611533125000001</v>
      </c>
      <c r="DV16" s="4">
        <v>38.851589249999996</v>
      </c>
      <c r="DW16" s="4">
        <v>39.905987250000003</v>
      </c>
      <c r="DX16" s="4">
        <v>32.090939189756952</v>
      </c>
      <c r="DZ16" s="4">
        <v>82.261335255563921</v>
      </c>
      <c r="EA16" s="4">
        <v>31.458678249999998</v>
      </c>
      <c r="EB16" s="4">
        <v>31.458678249999998</v>
      </c>
      <c r="EC16" s="4">
        <v>39.607437750000003</v>
      </c>
      <c r="ED16" s="4">
        <v>40.833859625000002</v>
      </c>
      <c r="EE16" s="4">
        <v>32.553924554687498</v>
      </c>
      <c r="EF16" s="4">
        <v>9.6585126250000002</v>
      </c>
      <c r="EG16" s="4">
        <v>10.09949475</v>
      </c>
      <c r="EH16" s="4">
        <v>12.529642624999999</v>
      </c>
      <c r="EI16" s="4">
        <v>11.696734000000001</v>
      </c>
      <c r="EJ16" s="4">
        <v>27.840427500000001</v>
      </c>
      <c r="EK16" s="4">
        <v>33.748869875000004</v>
      </c>
      <c r="EL16" s="4">
        <v>31.382949374999999</v>
      </c>
      <c r="EM16" s="4">
        <v>39.582096125</v>
      </c>
      <c r="EN16" s="4">
        <v>40.779355000000002</v>
      </c>
      <c r="EO16" s="4">
        <v>32.863522926736188</v>
      </c>
      <c r="EP16" s="4">
        <v>1.0877749999999999</v>
      </c>
      <c r="EQ16" s="4">
        <v>0</v>
      </c>
      <c r="ER16" s="4">
        <v>90.977634080059829</v>
      </c>
      <c r="ES16" s="4">
        <v>9.9735924999999988</v>
      </c>
      <c r="ET16" s="4">
        <v>90.977634080059829</v>
      </c>
      <c r="EU16" s="4">
        <v>10.331697</v>
      </c>
      <c r="EV16" s="7">
        <v>131.39028794667323</v>
      </c>
      <c r="EW16" s="7">
        <v>22.629313875000001</v>
      </c>
      <c r="EX16" s="7">
        <v>160.67244286699952</v>
      </c>
      <c r="EY16" s="7">
        <v>25.329900875</v>
      </c>
      <c r="EZ16" s="7">
        <v>82.261335255563921</v>
      </c>
      <c r="FA16" s="7">
        <v>27.840427500000001</v>
      </c>
      <c r="FB16" s="7">
        <v>82.261335255563921</v>
      </c>
      <c r="FC16" s="7">
        <v>33.748869875000004</v>
      </c>
      <c r="FD16" s="4">
        <v>82.261335255563921</v>
      </c>
      <c r="FE16" s="4">
        <v>31.382949374999999</v>
      </c>
      <c r="FF16" s="4">
        <v>31.382949374999999</v>
      </c>
      <c r="FG16" s="4">
        <v>39.582096125</v>
      </c>
      <c r="FH16" s="4">
        <v>40.779355000000002</v>
      </c>
      <c r="FI16" s="4">
        <v>32.863522926736188</v>
      </c>
      <c r="FK16" s="4">
        <v>105.59228846125433</v>
      </c>
      <c r="FL16" s="4">
        <v>31.7884199296875</v>
      </c>
      <c r="FM16" s="4">
        <v>105.59228846125433</v>
      </c>
      <c r="FN16" s="4">
        <v>32.090939189756952</v>
      </c>
      <c r="FP16" s="4">
        <v>82.261335255563921</v>
      </c>
      <c r="FQ16" s="4">
        <v>32.553924554687498</v>
      </c>
      <c r="FR16" s="4">
        <v>82.261335255563921</v>
      </c>
      <c r="FS16" s="4">
        <v>32.863522926736188</v>
      </c>
    </row>
    <row r="17" spans="1:175" ht="13" customHeight="1" x14ac:dyDescent="0.15">
      <c r="A17" s="237" t="s">
        <v>83</v>
      </c>
      <c r="B17" s="38">
        <v>110</v>
      </c>
      <c r="C17" s="129">
        <f>Anchor!L50</f>
        <v>5746.7504799999997</v>
      </c>
      <c r="D17" s="129">
        <f>Anchor!M50</f>
        <v>41.923800999999997</v>
      </c>
      <c r="E17" s="129">
        <f>Anchor!N50</f>
        <v>47.768473</v>
      </c>
      <c r="F17" s="129">
        <f>Anchor!O50</f>
        <v>50.946359999999999</v>
      </c>
      <c r="G17" s="130">
        <f>('Summary (Full)'!$B$34*D17+'Summary (Full)'!$B$35*E17+'Summary (Full)'!$B$36*F17)/'Summary (Full)'!$B$37</f>
        <v>42.853002937499994</v>
      </c>
      <c r="H17" s="129">
        <f>Anchor!P50</f>
        <v>25.418844</v>
      </c>
      <c r="I17" s="129">
        <f>Anchor!Q50</f>
        <v>18.957155</v>
      </c>
      <c r="J17" s="129">
        <f>Anchor!R50</f>
        <v>89.577792000000002</v>
      </c>
      <c r="K17" s="129">
        <f>Anchor!S50</f>
        <v>87.373457000000002</v>
      </c>
      <c r="L17" s="129">
        <f>Anchor!T50</f>
        <v>41.169085000000003</v>
      </c>
      <c r="M17" s="129">
        <f>Anchor!U50</f>
        <v>42.812196</v>
      </c>
      <c r="N17" s="129">
        <f>Anchor!V50</f>
        <v>41.912241999999999</v>
      </c>
      <c r="O17" s="129">
        <f>Anchor!W50</f>
        <v>47.759247999999999</v>
      </c>
      <c r="P17" s="129">
        <f>Anchor!X50</f>
        <v>50.932335999999999</v>
      </c>
      <c r="Q17" s="131">
        <f>10*LOG10(1/(('Summary (Full)'!$B$41/10^(N17/10)+'Summary (Full)'!$B$42/10^(O17/10)+'Summary (Full)'!$B$43/10^(P17/10))/'Summary (Full)'!$B$44))</f>
        <v>43.273556738445521</v>
      </c>
      <c r="R17" s="129">
        <f>Anchor!Y50</f>
        <v>0.38875500000000002</v>
      </c>
      <c r="S17" s="129">
        <f>Anchor!Z50</f>
        <v>6230.54</v>
      </c>
      <c r="T17" s="132"/>
      <c r="U17" s="129">
        <f>Test!L50</f>
        <v>5133.2150929999998</v>
      </c>
      <c r="V17" s="129">
        <f>Test!M50</f>
        <v>42.048780000000001</v>
      </c>
      <c r="W17" s="129">
        <f>Test!N50</f>
        <v>48.082039999999999</v>
      </c>
      <c r="X17" s="129">
        <f>Test!O50</f>
        <v>51.296759999999999</v>
      </c>
      <c r="Y17" s="129">
        <f>('Summary (Full)'!$B$34*V17+'Summary (Full)'!$B$35*W17+'Summary (Full)'!$B$36*X17)/'Summary (Full)'!$B$37</f>
        <v>43.003857499999995</v>
      </c>
      <c r="Z17" s="129">
        <f>Test!P50</f>
        <v>25.847404999999998</v>
      </c>
      <c r="AA17" s="129">
        <f>Test!Q50</f>
        <v>19.118554</v>
      </c>
      <c r="AB17" s="129">
        <f>Test!R50</f>
        <v>90.707884000000007</v>
      </c>
      <c r="AC17" s="129">
        <f>Test!S50</f>
        <v>88.495746999999994</v>
      </c>
      <c r="AD17" s="129">
        <f>Test!T50</f>
        <v>41.459347999999999</v>
      </c>
      <c r="AE17" s="129">
        <f>Test!U50</f>
        <v>42.989517999999997</v>
      </c>
      <c r="AF17" s="129">
        <f>Test!V50</f>
        <v>42.038876999999999</v>
      </c>
      <c r="AG17" s="129">
        <f>Test!W50</f>
        <v>48.076838000000002</v>
      </c>
      <c r="AH17" s="129">
        <f>Test!X50</f>
        <v>51.286940999999999</v>
      </c>
      <c r="AI17" s="129">
        <f>10*LOG10(1/(('Summary (Full)'!$B$41/10^(AF17/10)+'Summary (Full)'!$B$42/10^(AG17/10)+'Summary (Full)'!$B$43/10^(AH17/10))/'Summary (Full)'!$B$44))</f>
        <v>43.417656841634425</v>
      </c>
      <c r="AJ17" s="129">
        <f>Test!Y50</f>
        <v>0.36622399999999999</v>
      </c>
      <c r="AK17" s="129">
        <f>Test!Z50</f>
        <v>0</v>
      </c>
      <c r="AL17" s="129">
        <f t="shared" si="2"/>
        <v>0.94204318915512331</v>
      </c>
      <c r="AM17" s="129">
        <f t="shared" si="3"/>
        <v>0</v>
      </c>
      <c r="AO17" s="245" t="s">
        <v>13</v>
      </c>
      <c r="AP17" s="172">
        <f t="array" ref="AP17">bdRateExtend($C17:$C20,D17:D20,$U17:$U20,V17:V20)</f>
        <v>-0.27472161839781206</v>
      </c>
      <c r="AQ17" s="172">
        <f t="array" ref="AQ17">bdRateExtend($C17:$C22,D17:D22,$U17:$U22,V17:V22)</f>
        <v>-0.31016981347975048</v>
      </c>
      <c r="AR17" s="172">
        <f t="array" ref="AR17">bdRateExtend($C17:$C22,E17:E22,$U17:$U22,W17:W22)</f>
        <v>-0.36939361280018379</v>
      </c>
      <c r="AS17" s="172">
        <f t="array" ref="AS17">bdRateExtend($C17:$C22,F17:F22,$U17:$U22,X17:X22)</f>
        <v>-0.34657641387801852</v>
      </c>
      <c r="AT17" s="172">
        <f t="array" ref="AT17">bdRateExtend($C17:$C20,H17:H20,$U17:$U20,Z17:Z20)</f>
        <v>-0.25625512592679744</v>
      </c>
      <c r="AU17" s="172">
        <f t="array" ref="AU17">bdRateExtend($C17:$C22,H17:H22,$U17:$U22,Z17:Z22)</f>
        <v>-0.28873333949614111</v>
      </c>
      <c r="AV17" s="172">
        <f t="array" ref="AV17">bdRateExtend($C17:$C20,I17:I20,$U17:$U20,AA17:AA20)</f>
        <v>-0.27327854207976954</v>
      </c>
      <c r="AW17" s="172">
        <f t="array" ref="AW17">bdRateExtend($C17:$C22,I17:I22,$U17:$U22,AA17:AA22)</f>
        <v>-0.31189005719584617</v>
      </c>
      <c r="AX17" s="172">
        <f t="array" ref="AX17">bdRateExtend($C17:$C20,J17:J20,$U17:$U20,AB17:AB20,"None", FALSE,1)</f>
        <v>-0.30409827463907635</v>
      </c>
      <c r="AY17" s="188">
        <f t="array" ref="AY17">bdRateExtend($C17:$C22,J17:J22,$U17:$U22,AB17:AB22,"None", FALSE,TRUE)</f>
        <v>-0.36262726395598355</v>
      </c>
      <c r="AZ17" s="241">
        <f t="array" ref="AZ17">testVMAFRange($C17:$C20,J17:J20,$U17:$U20,AB17:AB20)</f>
        <v>0</v>
      </c>
      <c r="BA17" s="190">
        <f t="array" ref="BA17">testVMAFRange($C17:$C22,J17:J22,$U17:$U22,AB17:AB22)</f>
        <v>0</v>
      </c>
      <c r="CL17" s="4">
        <v>116.13625621274788</v>
      </c>
      <c r="CM17" s="4">
        <v>31.0738105</v>
      </c>
      <c r="CN17" s="4">
        <v>31.0738105</v>
      </c>
      <c r="CO17" s="4">
        <v>39.204128999999995</v>
      </c>
      <c r="CP17" s="4">
        <v>40.305816500000006</v>
      </c>
      <c r="CQ17" s="4">
        <v>32.15895578125</v>
      </c>
      <c r="CR17" s="4">
        <v>9.3288405000000001</v>
      </c>
      <c r="CS17" s="4">
        <v>9.8181750000000001</v>
      </c>
      <c r="CT17" s="4">
        <v>6.8133485</v>
      </c>
      <c r="CU17" s="4">
        <v>6.3470170000000001</v>
      </c>
      <c r="CV17" s="4">
        <v>27.437177499999997</v>
      </c>
      <c r="CW17" s="4">
        <v>33.360872499999999</v>
      </c>
      <c r="CX17" s="4">
        <v>30.988515499999998</v>
      </c>
      <c r="CY17" s="4">
        <v>39.170717999999994</v>
      </c>
      <c r="CZ17" s="4">
        <v>40.243368000000004</v>
      </c>
      <c r="DA17" s="4">
        <v>32.464760914266947</v>
      </c>
      <c r="DB17" s="4">
        <v>0.92272550000000009</v>
      </c>
      <c r="DC17" s="4">
        <v>373.84</v>
      </c>
      <c r="DE17" s="4">
        <v>127.73309683559054</v>
      </c>
      <c r="DF17" s="4">
        <v>9.6403546250000005</v>
      </c>
      <c r="DH17" s="4">
        <v>116.13625621274788</v>
      </c>
      <c r="DI17" s="4">
        <v>9.8181750000000001</v>
      </c>
      <c r="DK17" s="4">
        <v>578.59949376424424</v>
      </c>
      <c r="DL17" s="4">
        <v>47.204178124999999</v>
      </c>
      <c r="DM17" s="4">
        <v>634.8706582855541</v>
      </c>
      <c r="DN17" s="4">
        <v>47.879939</v>
      </c>
      <c r="DO17" s="4">
        <v>116.13625621274788</v>
      </c>
      <c r="DP17" s="4">
        <v>27.437177499999997</v>
      </c>
      <c r="DQ17" s="4">
        <v>116.13625621274788</v>
      </c>
      <c r="DR17" s="4">
        <v>33.360872499999999</v>
      </c>
      <c r="DS17" s="4">
        <v>116.13625621274788</v>
      </c>
      <c r="DT17" s="4">
        <v>30.988515499999998</v>
      </c>
      <c r="DU17" s="4">
        <v>30.988515499999998</v>
      </c>
      <c r="DV17" s="4">
        <v>39.170717999999994</v>
      </c>
      <c r="DW17" s="4">
        <v>40.243368000000004</v>
      </c>
      <c r="DX17" s="4">
        <v>32.464760914266947</v>
      </c>
      <c r="DZ17" s="4">
        <v>90.977634080059829</v>
      </c>
      <c r="EA17" s="4">
        <v>31.818528000000001</v>
      </c>
      <c r="EB17" s="4">
        <v>31.818528000000001</v>
      </c>
      <c r="EC17" s="4">
        <v>39.899259000000001</v>
      </c>
      <c r="ED17" s="4">
        <v>41.130485499999999</v>
      </c>
      <c r="EE17" s="4">
        <v>32.905571031250005</v>
      </c>
      <c r="EF17" s="4">
        <v>9.9735924999999988</v>
      </c>
      <c r="EG17" s="4">
        <v>10.331697</v>
      </c>
      <c r="EH17" s="4">
        <v>14.0419085</v>
      </c>
      <c r="EI17" s="4">
        <v>13.129886000000001</v>
      </c>
      <c r="EJ17" s="4">
        <v>28.196761000000002</v>
      </c>
      <c r="EK17" s="4">
        <v>34.075556500000005</v>
      </c>
      <c r="EL17" s="4">
        <v>31.742019499999998</v>
      </c>
      <c r="EM17" s="4">
        <v>39.874000500000001</v>
      </c>
      <c r="EN17" s="4">
        <v>41.076773000000003</v>
      </c>
      <c r="EO17" s="4">
        <v>33.218490122254352</v>
      </c>
      <c r="EP17" s="4">
        <v>1.0570310000000001</v>
      </c>
      <c r="EQ17" s="4">
        <v>0</v>
      </c>
      <c r="ER17" s="4">
        <v>100.61750003316932</v>
      </c>
      <c r="ES17" s="4">
        <v>10.288672374999999</v>
      </c>
      <c r="ET17" s="4">
        <v>100.61750003316932</v>
      </c>
      <c r="EU17" s="4">
        <v>10.56389925</v>
      </c>
      <c r="EV17" s="7">
        <v>145.29555579366641</v>
      </c>
      <c r="EW17" s="7">
        <v>24.773526500000003</v>
      </c>
      <c r="EX17" s="7">
        <v>182.96216434010003</v>
      </c>
      <c r="EY17" s="7">
        <v>28.090047750000004</v>
      </c>
      <c r="EZ17" s="7">
        <v>90.977634080059829</v>
      </c>
      <c r="FA17" s="7">
        <v>28.196761000000002</v>
      </c>
      <c r="FB17" s="7">
        <v>90.977634080059829</v>
      </c>
      <c r="FC17" s="7">
        <v>34.075556500000005</v>
      </c>
      <c r="FD17" s="4">
        <v>90.977634080059829</v>
      </c>
      <c r="FE17" s="4">
        <v>31.742019499999998</v>
      </c>
      <c r="FF17" s="4">
        <v>31.742019499999998</v>
      </c>
      <c r="FG17" s="4">
        <v>39.874000500000001</v>
      </c>
      <c r="FH17" s="4">
        <v>41.076773000000003</v>
      </c>
      <c r="FI17" s="4">
        <v>33.218490122254352</v>
      </c>
      <c r="FK17" s="4">
        <v>116.13625621274788</v>
      </c>
      <c r="FL17" s="4">
        <v>32.15895578125</v>
      </c>
      <c r="FM17" s="4">
        <v>116.13625621274788</v>
      </c>
      <c r="FN17" s="4">
        <v>32.464760914266947</v>
      </c>
      <c r="FP17" s="4">
        <v>90.977634080059829</v>
      </c>
      <c r="FQ17" s="4">
        <v>32.905571031250005</v>
      </c>
      <c r="FR17" s="4">
        <v>90.977634080059829</v>
      </c>
      <c r="FS17" s="4">
        <v>33.218490122254352</v>
      </c>
    </row>
    <row r="18" spans="1:175" x14ac:dyDescent="0.15">
      <c r="A18" s="235"/>
      <c r="B18" s="38">
        <v>135</v>
      </c>
      <c r="C18" s="129">
        <f>Anchor!L51</f>
        <v>2584.8994080000002</v>
      </c>
      <c r="D18" s="129">
        <f>Anchor!M51</f>
        <v>40.850439999999999</v>
      </c>
      <c r="E18" s="129">
        <f>Anchor!N51</f>
        <v>46.725251999999998</v>
      </c>
      <c r="F18" s="129">
        <f>Anchor!O51</f>
        <v>49.516488000000003</v>
      </c>
      <c r="G18" s="130">
        <f>('Summary (Full)'!$B$34*D18+'Summary (Full)'!$B$35*E18+'Summary (Full)'!$B$36*F18)/'Summary (Full)'!$B$37</f>
        <v>41.759243749999996</v>
      </c>
      <c r="H18" s="129">
        <f>Anchor!P51</f>
        <v>22.305174999999998</v>
      </c>
      <c r="I18" s="129">
        <f>Anchor!Q51</f>
        <v>17.710319999999999</v>
      </c>
      <c r="J18" s="129">
        <f>Anchor!R51</f>
        <v>80.617649999999998</v>
      </c>
      <c r="K18" s="129">
        <f>Anchor!S51</f>
        <v>78.310169999999999</v>
      </c>
      <c r="L18" s="129">
        <f>Anchor!T51</f>
        <v>39.041919999999998</v>
      </c>
      <c r="M18" s="129">
        <f>Anchor!U51</f>
        <v>41.824793999999997</v>
      </c>
      <c r="N18" s="129">
        <f>Anchor!V51</f>
        <v>40.825507000000002</v>
      </c>
      <c r="O18" s="129">
        <f>Anchor!W51</f>
        <v>46.713408000000001</v>
      </c>
      <c r="P18" s="129">
        <f>Anchor!X51</f>
        <v>49.495865999999999</v>
      </c>
      <c r="Q18" s="131">
        <f>10*LOG10(1/(('Summary (Full)'!$B$41/10^(N18/10)+'Summary (Full)'!$B$42/10^(O18/10)+'Summary (Full)'!$B$43/10^(P18/10))/'Summary (Full)'!$B$44))</f>
        <v>42.178837301046158</v>
      </c>
      <c r="R18" s="129">
        <f>Anchor!Y51</f>
        <v>0.41343999999999997</v>
      </c>
      <c r="S18" s="129">
        <f>Anchor!Z51</f>
        <v>6096.37</v>
      </c>
      <c r="T18" s="132"/>
      <c r="U18" s="129">
        <f>Test!L51</f>
        <v>2216.465381</v>
      </c>
      <c r="V18" s="129">
        <f>Test!M51</f>
        <v>41.072037999999999</v>
      </c>
      <c r="W18" s="129">
        <f>Test!N51</f>
        <v>47.188051999999999</v>
      </c>
      <c r="X18" s="129">
        <f>Test!O51</f>
        <v>49.999276000000002</v>
      </c>
      <c r="Y18" s="129">
        <f>('Summary (Full)'!$B$34*V18+'Summary (Full)'!$B$35*W18+'Summary (Full)'!$B$36*X18)/'Summary (Full)'!$B$37</f>
        <v>42.012241249999995</v>
      </c>
      <c r="Z18" s="129">
        <f>Test!P51</f>
        <v>22.809034</v>
      </c>
      <c r="AA18" s="129">
        <f>Test!Q51</f>
        <v>17.952649000000001</v>
      </c>
      <c r="AB18" s="129">
        <f>Test!R51</f>
        <v>82.848687999999996</v>
      </c>
      <c r="AC18" s="129">
        <f>Test!S51</f>
        <v>80.441434000000001</v>
      </c>
      <c r="AD18" s="129">
        <f>Test!T51</f>
        <v>39.454875999999999</v>
      </c>
      <c r="AE18" s="129">
        <f>Test!U51</f>
        <v>42.093144000000002</v>
      </c>
      <c r="AF18" s="129">
        <f>Test!V51</f>
        <v>41.051738999999998</v>
      </c>
      <c r="AG18" s="129">
        <f>Test!W51</f>
        <v>47.180430999999999</v>
      </c>
      <c r="AH18" s="129">
        <f>Test!X51</f>
        <v>49.982697999999999</v>
      </c>
      <c r="AI18" s="129">
        <f>10*LOG10(1/(('Summary (Full)'!$B$41/10^(AF18/10)+'Summary (Full)'!$B$42/10^(AG18/10)+'Summary (Full)'!$B$43/10^(AH18/10))/'Summary (Full)'!$B$44))</f>
        <v>42.426684014680049</v>
      </c>
      <c r="AJ18" s="129">
        <f>Test!Y51</f>
        <v>0.38954800000000001</v>
      </c>
      <c r="AK18" s="129">
        <f>Test!Z51</f>
        <v>0</v>
      </c>
      <c r="AL18" s="129">
        <f t="shared" si="2"/>
        <v>0.94221168730650162</v>
      </c>
      <c r="AM18" s="129">
        <f t="shared" si="3"/>
        <v>0</v>
      </c>
      <c r="AO18" s="179"/>
      <c r="AP18" s="165"/>
      <c r="AQ18" s="164"/>
      <c r="AR18" s="164"/>
      <c r="AS18" s="164"/>
      <c r="AT18" s="165"/>
      <c r="AU18" s="164"/>
      <c r="AV18" s="165"/>
      <c r="AW18" s="164"/>
      <c r="AX18" s="165"/>
      <c r="AY18" s="170"/>
      <c r="AZ18" s="165"/>
      <c r="BA18" s="170"/>
      <c r="CL18" s="4">
        <v>127.73309683559054</v>
      </c>
      <c r="CM18" s="4">
        <v>31.450659124999998</v>
      </c>
      <c r="CN18" s="4">
        <v>31.450659124999998</v>
      </c>
      <c r="CO18" s="4">
        <v>39.521387749999995</v>
      </c>
      <c r="CP18" s="4">
        <v>40.641250625000005</v>
      </c>
      <c r="CQ18" s="4">
        <v>32.529491632812501</v>
      </c>
      <c r="CR18" s="4">
        <v>9.6403546250000005</v>
      </c>
      <c r="CS18" s="4">
        <v>10.054373</v>
      </c>
      <c r="CT18" s="4">
        <v>8.2071706249999998</v>
      </c>
      <c r="CU18" s="4">
        <v>7.6550972499999999</v>
      </c>
      <c r="CV18" s="4">
        <v>27.808752374999997</v>
      </c>
      <c r="CW18" s="4">
        <v>33.716017375</v>
      </c>
      <c r="CX18" s="4">
        <v>31.365497874999999</v>
      </c>
      <c r="CY18" s="4">
        <v>39.489846749999998</v>
      </c>
      <c r="CZ18" s="4">
        <v>40.580748749999998</v>
      </c>
      <c r="DA18" s="4">
        <v>32.838582638776934</v>
      </c>
      <c r="DB18" s="4">
        <v>0.89763112499999997</v>
      </c>
      <c r="DC18" s="4">
        <v>403.10499999999996</v>
      </c>
      <c r="DE18" s="4">
        <v>140.48794544678498</v>
      </c>
      <c r="DF18" s="4">
        <v>9.9518687499999992</v>
      </c>
      <c r="DH18" s="4">
        <v>127.73309683559054</v>
      </c>
      <c r="DI18" s="4">
        <v>10.054373</v>
      </c>
      <c r="DK18" s="4">
        <v>634.8706582855541</v>
      </c>
      <c r="DL18" s="4">
        <v>49.854055750000001</v>
      </c>
      <c r="DM18" s="4">
        <v>696.61442344117086</v>
      </c>
      <c r="DN18" s="4">
        <v>50.450326499999996</v>
      </c>
      <c r="DO18" s="4">
        <v>127.73309683559054</v>
      </c>
      <c r="DP18" s="4">
        <v>27.808752374999997</v>
      </c>
      <c r="DQ18" s="4">
        <v>127.73309683559054</v>
      </c>
      <c r="DR18" s="4">
        <v>33.716017375</v>
      </c>
      <c r="DS18" s="4">
        <v>127.73309683559054</v>
      </c>
      <c r="DT18" s="4">
        <v>31.365497874999999</v>
      </c>
      <c r="DU18" s="4">
        <v>31.365497874999999</v>
      </c>
      <c r="DV18" s="4">
        <v>39.489846749999998</v>
      </c>
      <c r="DW18" s="4">
        <v>40.580748749999998</v>
      </c>
      <c r="DX18" s="4">
        <v>32.838582638776934</v>
      </c>
      <c r="DZ18" s="4">
        <v>100.61750003316932</v>
      </c>
      <c r="EA18" s="4">
        <v>32.178377750000003</v>
      </c>
      <c r="EB18" s="4">
        <v>32.178377750000003</v>
      </c>
      <c r="EC18" s="4">
        <v>40.191080249999999</v>
      </c>
      <c r="ED18" s="4">
        <v>41.427111374999996</v>
      </c>
      <c r="EE18" s="4">
        <v>33.257217507812506</v>
      </c>
      <c r="EF18" s="4">
        <v>10.288672374999999</v>
      </c>
      <c r="EG18" s="4">
        <v>10.56389925</v>
      </c>
      <c r="EH18" s="4">
        <v>15.554174375000001</v>
      </c>
      <c r="EI18" s="4">
        <v>14.563038000000001</v>
      </c>
      <c r="EJ18" s="4">
        <v>28.5530945</v>
      </c>
      <c r="EK18" s="4">
        <v>34.402243124999998</v>
      </c>
      <c r="EL18" s="4">
        <v>32.101089625</v>
      </c>
      <c r="EM18" s="4">
        <v>40.165904875000003</v>
      </c>
      <c r="EN18" s="4">
        <v>41.374190999999996</v>
      </c>
      <c r="EO18" s="4">
        <v>33.573457317772515</v>
      </c>
      <c r="EP18" s="4">
        <v>1.0262869999999999</v>
      </c>
      <c r="EQ18" s="4">
        <v>0</v>
      </c>
      <c r="ER18" s="4">
        <v>111.27879302748055</v>
      </c>
      <c r="ES18" s="4">
        <v>10.603752249999999</v>
      </c>
      <c r="ET18" s="4">
        <v>111.27879302748055</v>
      </c>
      <c r="EU18" s="4">
        <v>10.796101499999999</v>
      </c>
      <c r="EV18" s="7">
        <v>160.67244286699952</v>
      </c>
      <c r="EW18" s="7">
        <v>26.917739125000001</v>
      </c>
      <c r="EX18" s="7">
        <v>201.80602564331991</v>
      </c>
      <c r="EY18" s="7">
        <v>30.394052000000002</v>
      </c>
      <c r="EZ18" s="7">
        <v>100.61750003316932</v>
      </c>
      <c r="FA18" s="7">
        <v>28.5530945</v>
      </c>
      <c r="FB18" s="7">
        <v>100.61750003316932</v>
      </c>
      <c r="FC18" s="7">
        <v>34.402243124999998</v>
      </c>
      <c r="FD18" s="4">
        <v>100.61750003316932</v>
      </c>
      <c r="FE18" s="4">
        <v>32.101089625</v>
      </c>
      <c r="FF18" s="4">
        <v>32.101089625</v>
      </c>
      <c r="FG18" s="4">
        <v>40.165904875000003</v>
      </c>
      <c r="FH18" s="4">
        <v>41.374190999999996</v>
      </c>
      <c r="FI18" s="4">
        <v>33.573457317772515</v>
      </c>
      <c r="FK18" s="4">
        <v>127.73309683559054</v>
      </c>
      <c r="FL18" s="4">
        <v>32.529491632812501</v>
      </c>
      <c r="FM18" s="4">
        <v>127.73309683559054</v>
      </c>
      <c r="FN18" s="4">
        <v>32.838582638776934</v>
      </c>
      <c r="FP18" s="4">
        <v>100.61750003316932</v>
      </c>
      <c r="FQ18" s="4">
        <v>33.257217507812506</v>
      </c>
      <c r="FR18" s="4">
        <v>100.61750003316932</v>
      </c>
      <c r="FS18" s="4">
        <v>33.573457317772515</v>
      </c>
    </row>
    <row r="19" spans="1:175" ht="13" customHeight="1" x14ac:dyDescent="0.15">
      <c r="A19" s="235"/>
      <c r="B19" s="38">
        <v>160</v>
      </c>
      <c r="C19" s="129">
        <f>Anchor!L52</f>
        <v>1200.896334</v>
      </c>
      <c r="D19" s="129">
        <f>Anchor!M52</f>
        <v>39.099992</v>
      </c>
      <c r="E19" s="129">
        <f>Anchor!N52</f>
        <v>45.211458999999998</v>
      </c>
      <c r="F19" s="129">
        <f>Anchor!O52</f>
        <v>47.555674000000003</v>
      </c>
      <c r="G19" s="130">
        <f>('Summary (Full)'!$B$34*D19+'Summary (Full)'!$B$35*E19+'Summary (Full)'!$B$36*F19)/'Summary (Full)'!$B$37</f>
        <v>40.010438812499999</v>
      </c>
      <c r="H19" s="129">
        <f>Anchor!P52</f>
        <v>18.674412</v>
      </c>
      <c r="I19" s="129">
        <f>Anchor!Q52</f>
        <v>15.932278999999999</v>
      </c>
      <c r="J19" s="129">
        <f>Anchor!R52</f>
        <v>65.641824999999997</v>
      </c>
      <c r="K19" s="129">
        <f>Anchor!S52</f>
        <v>63.446376000000001</v>
      </c>
      <c r="L19" s="129">
        <f>Anchor!T52</f>
        <v>36.322091999999998</v>
      </c>
      <c r="M19" s="129">
        <f>Anchor!U52</f>
        <v>40.309066000000001</v>
      </c>
      <c r="N19" s="129">
        <f>Anchor!V52</f>
        <v>39.050327000000003</v>
      </c>
      <c r="O19" s="129">
        <f>Anchor!W52</f>
        <v>45.194709000000003</v>
      </c>
      <c r="P19" s="129">
        <f>Anchor!X52</f>
        <v>47.526518000000003</v>
      </c>
      <c r="Q19" s="131">
        <f>10*LOG10(1/(('Summary (Full)'!$B$41/10^(N19/10)+'Summary (Full)'!$B$42/10^(O19/10)+'Summary (Full)'!$B$43/10^(P19/10))/'Summary (Full)'!$B$44))</f>
        <v>40.412138195537182</v>
      </c>
      <c r="R19" s="129">
        <f>Anchor!Y52</f>
        <v>0.43268899999999999</v>
      </c>
      <c r="S19" s="129">
        <f>Anchor!Z52</f>
        <v>3871.2</v>
      </c>
      <c r="T19" s="132"/>
      <c r="U19" s="129">
        <f>Test!L52</f>
        <v>1006.340121</v>
      </c>
      <c r="V19" s="129">
        <f>Test!M52</f>
        <v>39.502820999999997</v>
      </c>
      <c r="W19" s="129">
        <f>Test!N52</f>
        <v>45.839395000000003</v>
      </c>
      <c r="X19" s="129">
        <f>Test!O52</f>
        <v>48.193260000000002</v>
      </c>
      <c r="Y19" s="129">
        <f>('Summary (Full)'!$B$34*V19+'Summary (Full)'!$B$35*W19+'Summary (Full)'!$B$36*X19)/'Summary (Full)'!$B$37</f>
        <v>40.442009312499998</v>
      </c>
      <c r="Z19" s="129">
        <f>Test!P52</f>
        <v>19.318645</v>
      </c>
      <c r="AA19" s="129">
        <f>Test!Q52</f>
        <v>16.323674</v>
      </c>
      <c r="AB19" s="129">
        <f>Test!R52</f>
        <v>69.921232000000003</v>
      </c>
      <c r="AC19" s="129">
        <f>Test!S52</f>
        <v>67.451774999999998</v>
      </c>
      <c r="AD19" s="129">
        <f>Test!T52</f>
        <v>36.915714000000001</v>
      </c>
      <c r="AE19" s="129">
        <f>Test!U52</f>
        <v>40.714179000000001</v>
      </c>
      <c r="AF19" s="129">
        <f>Test!V52</f>
        <v>39.463442999999998</v>
      </c>
      <c r="AG19" s="129">
        <f>Test!W52</f>
        <v>45.825772000000001</v>
      </c>
      <c r="AH19" s="129">
        <f>Test!X52</f>
        <v>48.16892</v>
      </c>
      <c r="AI19" s="129">
        <f>10*LOG10(1/(('Summary (Full)'!$B$41/10^(AF19/10)+'Summary (Full)'!$B$42/10^(AG19/10)+'Summary (Full)'!$B$43/10^(AH19/10))/'Summary (Full)'!$B$44))</f>
        <v>40.844308387629411</v>
      </c>
      <c r="AJ19" s="129">
        <f>Test!Y52</f>
        <v>0.44989899999999999</v>
      </c>
      <c r="AK19" s="129">
        <f>Test!Z52</f>
        <v>0</v>
      </c>
      <c r="AL19" s="129">
        <f t="shared" si="2"/>
        <v>1.0397745262763787</v>
      </c>
      <c r="AM19" s="129">
        <f t="shared" si="3"/>
        <v>0</v>
      </c>
      <c r="AO19" s="242" t="s">
        <v>14</v>
      </c>
      <c r="AP19" s="166">
        <f t="array" ref="AP19">bdRateExtend($C18:$C21,D18:D21,$U18:$U21,V18:V21)</f>
        <v>-0.30102604985395154</v>
      </c>
      <c r="AQ19" s="164"/>
      <c r="AR19" s="164"/>
      <c r="AS19" s="164"/>
      <c r="AT19" s="166">
        <f t="array" ref="AT19">bdRateExtend($C18:$C21,H18:H21,$U18:$U21,Z18:Z21)</f>
        <v>-0.28556635602893155</v>
      </c>
      <c r="AU19" s="164"/>
      <c r="AV19" s="166">
        <f t="array" ref="AV19">bdRateExtend($C18:$C21,I18:I21,$U18:$U21,AA18:AA21)</f>
        <v>-0.30474854357098857</v>
      </c>
      <c r="AW19" s="164"/>
      <c r="AX19" s="166">
        <f t="array" ref="AX19">bdRateExtend($C18:$C21,J18:J21,$U18:$U21,AB18:AB21,"None", FALSE,1)</f>
        <v>-0.34892474858400924</v>
      </c>
      <c r="AY19" s="170"/>
      <c r="AZ19" s="244">
        <f t="array" ref="AZ19">testVMAFRange($C18:$C21,J18:J21,$U18:$U21,AB18:AB21)</f>
        <v>0</v>
      </c>
      <c r="BA19" s="170"/>
      <c r="CL19" s="4">
        <v>140.48794544678498</v>
      </c>
      <c r="CM19" s="4">
        <v>31.827507749999999</v>
      </c>
      <c r="CN19" s="4">
        <v>31.827507749999999</v>
      </c>
      <c r="CO19" s="4">
        <v>39.838646499999996</v>
      </c>
      <c r="CP19" s="4">
        <v>40.976684750000004</v>
      </c>
      <c r="CQ19" s="4">
        <v>32.900027484374995</v>
      </c>
      <c r="CR19" s="4">
        <v>9.9518687499999992</v>
      </c>
      <c r="CS19" s="4">
        <v>10.290571</v>
      </c>
      <c r="CT19" s="4">
        <v>9.6009927499999996</v>
      </c>
      <c r="CU19" s="4">
        <v>8.9631775000000005</v>
      </c>
      <c r="CV19" s="4">
        <v>28.180327249999998</v>
      </c>
      <c r="CW19" s="4">
        <v>34.07116225</v>
      </c>
      <c r="CX19" s="4">
        <v>31.74248025</v>
      </c>
      <c r="CY19" s="4">
        <v>39.808975499999995</v>
      </c>
      <c r="CZ19" s="4">
        <v>40.918129499999999</v>
      </c>
      <c r="DA19" s="4">
        <v>33.212404363286922</v>
      </c>
      <c r="DB19" s="4">
        <v>0.87253674999999997</v>
      </c>
      <c r="DC19" s="4">
        <v>432.37</v>
      </c>
      <c r="DE19" s="4">
        <v>154.5164354800134</v>
      </c>
      <c r="DF19" s="4">
        <v>10.263382875</v>
      </c>
      <c r="DH19" s="4">
        <v>140.48794544678498</v>
      </c>
      <c r="DI19" s="4">
        <v>10.290571</v>
      </c>
      <c r="DK19" s="4">
        <v>696.61442344117086</v>
      </c>
      <c r="DL19" s="4">
        <v>52.503933374999995</v>
      </c>
      <c r="DM19" s="4">
        <v>764.363022</v>
      </c>
      <c r="DN19" s="4">
        <v>53.020713999999998</v>
      </c>
      <c r="DO19" s="4">
        <v>140.48794544678498</v>
      </c>
      <c r="DP19" s="4">
        <v>28.180327249999998</v>
      </c>
      <c r="DQ19" s="4">
        <v>140.48794544678498</v>
      </c>
      <c r="DR19" s="4">
        <v>34.07116225</v>
      </c>
      <c r="DS19" s="4">
        <v>140.48794544678498</v>
      </c>
      <c r="DT19" s="4">
        <v>31.74248025</v>
      </c>
      <c r="DU19" s="4">
        <v>31.74248025</v>
      </c>
      <c r="DV19" s="4">
        <v>39.808975499999995</v>
      </c>
      <c r="DW19" s="4">
        <v>40.918129499999999</v>
      </c>
      <c r="DX19" s="4">
        <v>33.212404363286922</v>
      </c>
      <c r="DZ19" s="4">
        <v>111.27879302748055</v>
      </c>
      <c r="EA19" s="4">
        <v>32.538227500000005</v>
      </c>
      <c r="EB19" s="4">
        <v>32.538227500000005</v>
      </c>
      <c r="EC19" s="4">
        <v>40.482901499999997</v>
      </c>
      <c r="ED19" s="4">
        <v>41.723737249999999</v>
      </c>
      <c r="EE19" s="4">
        <v>33.608863984375006</v>
      </c>
      <c r="EF19" s="4">
        <v>10.603752249999999</v>
      </c>
      <c r="EG19" s="4">
        <v>10.796101499999999</v>
      </c>
      <c r="EH19" s="4">
        <v>17.066440249999999</v>
      </c>
      <c r="EI19" s="4">
        <v>15.996190000000002</v>
      </c>
      <c r="EJ19" s="4">
        <v>28.909428000000002</v>
      </c>
      <c r="EK19" s="4">
        <v>34.728929749999999</v>
      </c>
      <c r="EL19" s="4">
        <v>32.460159750000003</v>
      </c>
      <c r="EM19" s="4">
        <v>40.457809249999997</v>
      </c>
      <c r="EN19" s="4">
        <v>41.671608999999997</v>
      </c>
      <c r="EO19" s="4">
        <v>33.928424513290679</v>
      </c>
      <c r="EP19" s="4">
        <v>0.99554299999999996</v>
      </c>
      <c r="EQ19" s="4">
        <v>0</v>
      </c>
      <c r="ER19" s="4">
        <v>123.06974207837305</v>
      </c>
      <c r="ES19" s="4">
        <v>10.918832125</v>
      </c>
      <c r="ET19" s="4">
        <v>123.06974207837305</v>
      </c>
      <c r="EU19" s="4">
        <v>11.028303749999999</v>
      </c>
      <c r="EV19" s="7">
        <v>201.80602564331991</v>
      </c>
      <c r="EW19" s="7">
        <v>32.106176500000004</v>
      </c>
      <c r="EX19" s="7">
        <v>222.59067678194492</v>
      </c>
      <c r="EY19" s="7">
        <v>32.69805625</v>
      </c>
      <c r="EZ19" s="7">
        <v>111.27879302748055</v>
      </c>
      <c r="FA19" s="7">
        <v>28.909428000000002</v>
      </c>
      <c r="FB19" s="7">
        <v>111.27879302748055</v>
      </c>
      <c r="FC19" s="7">
        <v>34.728929749999999</v>
      </c>
      <c r="FD19" s="4">
        <v>111.27879302748055</v>
      </c>
      <c r="FE19" s="4">
        <v>32.460159750000003</v>
      </c>
      <c r="FF19" s="4">
        <v>32.460159750000003</v>
      </c>
      <c r="FG19" s="4">
        <v>40.457809249999997</v>
      </c>
      <c r="FH19" s="4">
        <v>41.671608999999997</v>
      </c>
      <c r="FI19" s="4">
        <v>33.928424513290679</v>
      </c>
      <c r="FK19" s="4">
        <v>140.48794544678498</v>
      </c>
      <c r="FL19" s="4">
        <v>32.900027484374995</v>
      </c>
      <c r="FM19" s="4">
        <v>140.48794544678498</v>
      </c>
      <c r="FN19" s="4">
        <v>33.212404363286922</v>
      </c>
      <c r="FP19" s="4">
        <v>111.27879302748055</v>
      </c>
      <c r="FQ19" s="4">
        <v>33.608863984375006</v>
      </c>
      <c r="FR19" s="4">
        <v>111.27879302748055</v>
      </c>
      <c r="FS19" s="4">
        <v>33.928424513290679</v>
      </c>
    </row>
    <row r="20" spans="1:175" x14ac:dyDescent="0.15">
      <c r="A20" s="235"/>
      <c r="B20" s="38">
        <v>185</v>
      </c>
      <c r="C20" s="129">
        <f>Anchor!L53</f>
        <v>572.30769199999997</v>
      </c>
      <c r="D20" s="129">
        <f>Anchor!M53</f>
        <v>36.753950000000003</v>
      </c>
      <c r="E20" s="129">
        <f>Anchor!N53</f>
        <v>43.329000999999998</v>
      </c>
      <c r="F20" s="129">
        <f>Anchor!O53</f>
        <v>45.174342000000003</v>
      </c>
      <c r="G20" s="130">
        <f>('Summary (Full)'!$B$34*D20+'Summary (Full)'!$B$35*E20+'Summary (Full)'!$B$36*F20)/'Summary (Full)'!$B$37</f>
        <v>37.691165187499998</v>
      </c>
      <c r="H20" s="129">
        <f>Anchor!P53</f>
        <v>15.112183</v>
      </c>
      <c r="I20" s="129">
        <f>Anchor!Q53</f>
        <v>13.846507000000001</v>
      </c>
      <c r="J20" s="129">
        <f>Anchor!R53</f>
        <v>45.696373000000001</v>
      </c>
      <c r="K20" s="129">
        <f>Anchor!S53</f>
        <v>43.904566000000003</v>
      </c>
      <c r="L20" s="129">
        <f>Anchor!T53</f>
        <v>33.366577999999997</v>
      </c>
      <c r="M20" s="129">
        <f>Anchor!U53</f>
        <v>38.321632999999999</v>
      </c>
      <c r="N20" s="129">
        <f>Anchor!V53</f>
        <v>36.677850999999997</v>
      </c>
      <c r="O20" s="129">
        <f>Anchor!W53</f>
        <v>43.309198000000002</v>
      </c>
      <c r="P20" s="129">
        <f>Anchor!X53</f>
        <v>45.138621999999998</v>
      </c>
      <c r="Q20" s="131">
        <f>10*LOG10(1/(('Summary (Full)'!$B$41/10^(N20/10)+'Summary (Full)'!$B$42/10^(O20/10)+'Summary (Full)'!$B$43/10^(P20/10))/'Summary (Full)'!$B$44))</f>
        <v>38.06475940174267</v>
      </c>
      <c r="R20" s="129">
        <f>Anchor!Y53</f>
        <v>0.470582</v>
      </c>
      <c r="S20" s="129">
        <f>Anchor!Z53</f>
        <v>2749.5</v>
      </c>
      <c r="T20" s="132"/>
      <c r="U20" s="129">
        <f>Test!L53</f>
        <v>470.18827299999998</v>
      </c>
      <c r="V20" s="129">
        <f>Test!M53</f>
        <v>37.345478999999997</v>
      </c>
      <c r="W20" s="129">
        <f>Test!N53</f>
        <v>44.080638</v>
      </c>
      <c r="X20" s="129">
        <f>Test!O53</f>
        <v>45.925991000000003</v>
      </c>
      <c r="Y20" s="129">
        <f>('Summary (Full)'!$B$34*V20+'Summary (Full)'!$B$35*W20+'Summary (Full)'!$B$36*X20)/'Summary (Full)'!$B$37</f>
        <v>38.302708437499994</v>
      </c>
      <c r="Z20" s="129">
        <f>Test!P53</f>
        <v>15.863372</v>
      </c>
      <c r="AA20" s="129">
        <f>Test!Q53</f>
        <v>14.383736000000001</v>
      </c>
      <c r="AB20" s="129">
        <f>Test!R53</f>
        <v>52.907848000000001</v>
      </c>
      <c r="AC20" s="129">
        <f>Test!S53</f>
        <v>50.499054999999998</v>
      </c>
      <c r="AD20" s="129">
        <f>Test!T53</f>
        <v>34.098948</v>
      </c>
      <c r="AE20" s="129">
        <f>Test!U53</f>
        <v>38.842565999999998</v>
      </c>
      <c r="AF20" s="129">
        <f>Test!V53</f>
        <v>37.285741999999999</v>
      </c>
      <c r="AG20" s="129">
        <f>Test!W53</f>
        <v>44.060701999999999</v>
      </c>
      <c r="AH20" s="129">
        <f>Test!X53</f>
        <v>45.884225999999998</v>
      </c>
      <c r="AI20" s="129">
        <f>10*LOG10(1/(('Summary (Full)'!$B$41/10^(AF20/10)+'Summary (Full)'!$B$42/10^(AG20/10)+'Summary (Full)'!$B$43/10^(AH20/10))/'Summary (Full)'!$B$44))</f>
        <v>38.684135083750462</v>
      </c>
      <c r="AJ20" s="129">
        <f>Test!Y53</f>
        <v>0.50902999999999998</v>
      </c>
      <c r="AK20" s="129">
        <f>Test!Z53</f>
        <v>0</v>
      </c>
      <c r="AL20" s="129">
        <f t="shared" si="2"/>
        <v>1.081703082565844</v>
      </c>
      <c r="AM20" s="129">
        <f t="shared" si="3"/>
        <v>0</v>
      </c>
      <c r="AO20" s="179"/>
      <c r="AP20" s="165"/>
      <c r="AQ20" s="164"/>
      <c r="AR20" s="164"/>
      <c r="AS20" s="164"/>
      <c r="AT20" s="165"/>
      <c r="AU20" s="164"/>
      <c r="AV20" s="165"/>
      <c r="AW20" s="164"/>
      <c r="AX20" s="165"/>
      <c r="AY20" s="170"/>
      <c r="AZ20" s="165"/>
      <c r="BA20" s="170"/>
      <c r="CL20" s="4">
        <v>154.5164354800134</v>
      </c>
      <c r="CM20" s="4">
        <v>32.204356374999996</v>
      </c>
      <c r="CN20" s="4">
        <v>32.204356374999996</v>
      </c>
      <c r="CO20" s="4">
        <v>40.155905249999996</v>
      </c>
      <c r="CP20" s="4">
        <v>41.312118875000003</v>
      </c>
      <c r="CQ20" s="4">
        <v>33.270563335937496</v>
      </c>
      <c r="CR20" s="4">
        <v>10.263382875</v>
      </c>
      <c r="CS20" s="4">
        <v>10.526769</v>
      </c>
      <c r="CT20" s="4">
        <v>10.994814874999999</v>
      </c>
      <c r="CU20" s="4">
        <v>10.27125775</v>
      </c>
      <c r="CV20" s="4">
        <v>28.551902124999998</v>
      </c>
      <c r="CW20" s="4">
        <v>34.426307125000001</v>
      </c>
      <c r="CX20" s="4">
        <v>32.119462625000004</v>
      </c>
      <c r="CY20" s="4">
        <v>40.12810425</v>
      </c>
      <c r="CZ20" s="4">
        <v>41.25551025</v>
      </c>
      <c r="DA20" s="4">
        <v>33.586226087796909</v>
      </c>
      <c r="DB20" s="4">
        <v>0.84744237499999997</v>
      </c>
      <c r="DC20" s="4">
        <v>461.63499999999999</v>
      </c>
      <c r="DE20" s="4">
        <v>186.57857962695883</v>
      </c>
      <c r="DF20" s="4">
        <v>10.95017925</v>
      </c>
      <c r="DH20" s="4">
        <v>154.5164354800134</v>
      </c>
      <c r="DI20" s="4">
        <v>10.526769</v>
      </c>
      <c r="DK20" s="4">
        <v>764.363022</v>
      </c>
      <c r="DL20" s="4">
        <v>55.153810999999997</v>
      </c>
      <c r="DM20" s="4">
        <v>841.02701611486191</v>
      </c>
      <c r="DN20" s="4">
        <v>55.193287999999995</v>
      </c>
      <c r="DO20" s="4">
        <v>154.5164354800134</v>
      </c>
      <c r="DP20" s="4">
        <v>28.551902124999998</v>
      </c>
      <c r="DQ20" s="4">
        <v>154.5164354800134</v>
      </c>
      <c r="DR20" s="4">
        <v>34.426307125000001</v>
      </c>
      <c r="DS20" s="4">
        <v>154.5164354800134</v>
      </c>
      <c r="DT20" s="4">
        <v>32.119462625000004</v>
      </c>
      <c r="DU20" s="4">
        <v>32.119462625000004</v>
      </c>
      <c r="DV20" s="4">
        <v>40.12810425</v>
      </c>
      <c r="DW20" s="4">
        <v>41.25551025</v>
      </c>
      <c r="DX20" s="4">
        <v>33.586226087796909</v>
      </c>
      <c r="DZ20" s="4">
        <v>123.06974207837305</v>
      </c>
      <c r="EA20" s="4">
        <v>32.89807725</v>
      </c>
      <c r="EB20" s="4">
        <v>32.89807725</v>
      </c>
      <c r="EC20" s="4">
        <v>40.774722750000002</v>
      </c>
      <c r="ED20" s="4">
        <v>42.020363125000003</v>
      </c>
      <c r="EE20" s="4">
        <v>33.960510460937506</v>
      </c>
      <c r="EF20" s="4">
        <v>10.918832125</v>
      </c>
      <c r="EG20" s="4">
        <v>11.028303749999999</v>
      </c>
      <c r="EH20" s="4">
        <v>18.578706125</v>
      </c>
      <c r="EI20" s="4">
        <v>17.429342000000002</v>
      </c>
      <c r="EJ20" s="4">
        <v>29.2657615</v>
      </c>
      <c r="EK20" s="4">
        <v>35.055616375</v>
      </c>
      <c r="EL20" s="4">
        <v>32.819229874999998</v>
      </c>
      <c r="EM20" s="4">
        <v>40.749713624999998</v>
      </c>
      <c r="EN20" s="4">
        <v>41.969026999999997</v>
      </c>
      <c r="EO20" s="4">
        <v>34.283391708808836</v>
      </c>
      <c r="EP20" s="4">
        <v>0.96479899999999996</v>
      </c>
      <c r="EQ20" s="4">
        <v>0</v>
      </c>
      <c r="ER20" s="4">
        <v>150.15796472246359</v>
      </c>
      <c r="ES20" s="4">
        <v>11.600057375</v>
      </c>
      <c r="ET20" s="4">
        <v>136.11004399999999</v>
      </c>
      <c r="EU20" s="4">
        <v>11.260505999999999</v>
      </c>
      <c r="EV20" s="7">
        <v>222.59067678194492</v>
      </c>
      <c r="EW20" s="7">
        <v>34.507072624999999</v>
      </c>
      <c r="EX20" s="7">
        <v>245.51600593837068</v>
      </c>
      <c r="EY20" s="7">
        <v>35.002060499999999</v>
      </c>
      <c r="EZ20" s="7">
        <v>123.06974207837305</v>
      </c>
      <c r="FA20" s="7">
        <v>29.2657615</v>
      </c>
      <c r="FB20" s="7">
        <v>123.06974207837305</v>
      </c>
      <c r="FC20" s="7">
        <v>35.055616375</v>
      </c>
      <c r="FD20" s="4">
        <v>123.06974207837305</v>
      </c>
      <c r="FE20" s="4">
        <v>32.819229874999998</v>
      </c>
      <c r="FF20" s="4">
        <v>32.819229874999998</v>
      </c>
      <c r="FG20" s="4">
        <v>40.749713624999998</v>
      </c>
      <c r="FH20" s="4">
        <v>41.969026999999997</v>
      </c>
      <c r="FI20" s="4">
        <v>34.283391708808836</v>
      </c>
      <c r="FK20" s="4">
        <v>154.5164354800134</v>
      </c>
      <c r="FL20" s="4">
        <v>33.270563335937496</v>
      </c>
      <c r="FM20" s="4">
        <v>154.5164354800134</v>
      </c>
      <c r="FN20" s="4">
        <v>33.586226087796909</v>
      </c>
      <c r="FP20" s="4">
        <v>123.06974207837305</v>
      </c>
      <c r="FQ20" s="4">
        <v>33.960510460937506</v>
      </c>
      <c r="FR20" s="4">
        <v>123.06974207837305</v>
      </c>
      <c r="FS20" s="4">
        <v>34.283391708808836</v>
      </c>
    </row>
    <row r="21" spans="1:175" ht="13" customHeight="1" x14ac:dyDescent="0.15">
      <c r="A21" s="235"/>
      <c r="B21" s="38">
        <v>210</v>
      </c>
      <c r="C21" s="129">
        <f>Anchor!L54</f>
        <v>268.40236700000003</v>
      </c>
      <c r="D21" s="129">
        <f>Anchor!M54</f>
        <v>33.857478999999998</v>
      </c>
      <c r="E21" s="129">
        <f>Anchor!N54</f>
        <v>41.007497000000001</v>
      </c>
      <c r="F21" s="129">
        <f>Anchor!O54</f>
        <v>42.425086999999998</v>
      </c>
      <c r="G21" s="130">
        <f>('Summary (Full)'!$B$34*D21+'Summary (Full)'!$B$35*E21+'Summary (Full)'!$B$36*F21)/'Summary (Full)'!$B$37</f>
        <v>34.839830624999998</v>
      </c>
      <c r="H21" s="129">
        <f>Anchor!P54</f>
        <v>11.748642</v>
      </c>
      <c r="I21" s="129">
        <f>Anchor!Q54</f>
        <v>11.594156999999999</v>
      </c>
      <c r="J21" s="129">
        <f>Anchor!R54</f>
        <v>24.159614999999999</v>
      </c>
      <c r="K21" s="129">
        <f>Anchor!S54</f>
        <v>22.966484000000001</v>
      </c>
      <c r="L21" s="129">
        <f>Anchor!T54</f>
        <v>30.204637999999999</v>
      </c>
      <c r="M21" s="129">
        <f>Anchor!U54</f>
        <v>35.754668000000002</v>
      </c>
      <c r="N21" s="129">
        <f>Anchor!V54</f>
        <v>33.768434999999997</v>
      </c>
      <c r="O21" s="129">
        <f>Anchor!W54</f>
        <v>40.985543999999997</v>
      </c>
      <c r="P21" s="129">
        <f>Anchor!X54</f>
        <v>42.377319</v>
      </c>
      <c r="Q21" s="131">
        <f>10*LOG10(1/(('Summary (Full)'!$B$41/10^(N21/10)+'Summary (Full)'!$B$42/10^(O21/10)+'Summary (Full)'!$B$43/10^(P21/10))/'Summary (Full)'!$B$44))</f>
        <v>35.187523313742382</v>
      </c>
      <c r="R21" s="129">
        <f>Anchor!Y54</f>
        <v>0.56685700000000006</v>
      </c>
      <c r="S21" s="129">
        <f>Anchor!Z54</f>
        <v>1794.84</v>
      </c>
      <c r="T21" s="132"/>
      <c r="U21" s="129">
        <f>Test!L54</f>
        <v>217.440406</v>
      </c>
      <c r="V21" s="129">
        <f>Test!M54</f>
        <v>34.638224999999998</v>
      </c>
      <c r="W21" s="129">
        <f>Test!N54</f>
        <v>41.783532999999998</v>
      </c>
      <c r="X21" s="129">
        <f>Test!O54</f>
        <v>43.279474</v>
      </c>
      <c r="Y21" s="129">
        <f>('Summary (Full)'!$B$34*V21+'Summary (Full)'!$B$35*W21+'Summary (Full)'!$B$36*X21)/'Summary (Full)'!$B$37</f>
        <v>35.624884812499999</v>
      </c>
      <c r="Z21" s="129">
        <f>Test!P54</f>
        <v>12.588672000000001</v>
      </c>
      <c r="AA21" s="129">
        <f>Test!Q54</f>
        <v>12.238554000000001</v>
      </c>
      <c r="AB21" s="129">
        <f>Test!R54</f>
        <v>32.972915999999998</v>
      </c>
      <c r="AC21" s="129">
        <f>Test!S54</f>
        <v>31.255877000000002</v>
      </c>
      <c r="AD21" s="129">
        <f>Test!T54</f>
        <v>31.059688000000001</v>
      </c>
      <c r="AE21" s="129">
        <f>Test!U54</f>
        <v>36.465131</v>
      </c>
      <c r="AF21" s="129">
        <f>Test!V54</f>
        <v>34.563645000000001</v>
      </c>
      <c r="AG21" s="129">
        <f>Test!W54</f>
        <v>41.759051999999997</v>
      </c>
      <c r="AH21" s="129">
        <f>Test!X54</f>
        <v>43.225358999999997</v>
      </c>
      <c r="AI21" s="129">
        <f>10*LOG10(1/(('Summary (Full)'!$B$41/10^(AF21/10)+'Summary (Full)'!$B$42/10^(AG21/10)+'Summary (Full)'!$B$43/10^(AH21/10))/'Summary (Full)'!$B$44))</f>
        <v>35.983450706953839</v>
      </c>
      <c r="AJ21" s="129">
        <f>Test!Y54</f>
        <v>0.56601000000000001</v>
      </c>
      <c r="AK21" s="129">
        <f>Test!Z54</f>
        <v>0</v>
      </c>
      <c r="AL21" s="129">
        <f t="shared" si="2"/>
        <v>0.99850579599440414</v>
      </c>
      <c r="AM21" s="129">
        <f t="shared" si="3"/>
        <v>0</v>
      </c>
      <c r="AO21" s="242" t="s">
        <v>15</v>
      </c>
      <c r="AP21" s="166">
        <f t="array" ref="AP21">bdRateExtend($C19:$C22,D19:D22,$U19:$U22,V19:V22)</f>
        <v>-0.32875232185914771</v>
      </c>
      <c r="AQ21" s="164"/>
      <c r="AR21" s="164"/>
      <c r="AS21" s="164"/>
      <c r="AT21" s="166">
        <f t="array" ref="AT21">bdRateExtend($C19:$C22,H19:H22,$U19:$U22,Z19:Z22)</f>
        <v>-0.32105544524681839</v>
      </c>
      <c r="AU21" s="164"/>
      <c r="AV21" s="166">
        <f t="array" ref="AV21">bdRateExtend($C19:$C22,I19:I22,$U19:$U22,AA19:AA22)</f>
        <v>-0.33906671148557066</v>
      </c>
      <c r="AW21" s="164"/>
      <c r="AX21" s="166">
        <f t="array" ref="AX21">bdRateExtend($C19:$C22,J19:J22,$U19:$U22,AB19:AB22,"None", FALSE,1)</f>
        <v>-0.3988384353742912</v>
      </c>
      <c r="AY21" s="170"/>
      <c r="AZ21" s="244">
        <f t="array" ref="AZ21">testVMAFRange($C19:$C22,J19:J22,$U19:$U22,AB19:AB22)</f>
        <v>0</v>
      </c>
      <c r="BA21" s="170"/>
      <c r="CL21" s="4">
        <v>169.94574700000001</v>
      </c>
      <c r="CM21" s="4">
        <v>32.581204999999997</v>
      </c>
      <c r="CN21" s="4">
        <v>32.581204999999997</v>
      </c>
      <c r="CO21" s="4">
        <v>40.473163999999997</v>
      </c>
      <c r="CP21" s="4">
        <v>41.647553000000002</v>
      </c>
      <c r="CQ21" s="4">
        <v>33.641099187499997</v>
      </c>
      <c r="CR21" s="4">
        <v>10.574897</v>
      </c>
      <c r="CS21" s="4">
        <v>10.762967</v>
      </c>
      <c r="CT21" s="4">
        <v>12.388636999999999</v>
      </c>
      <c r="CU21" s="4">
        <v>11.579338</v>
      </c>
      <c r="CV21" s="4">
        <v>28.923476999999998</v>
      </c>
      <c r="CW21" s="4">
        <v>34.781452000000002</v>
      </c>
      <c r="CX21" s="4">
        <v>32.496445000000001</v>
      </c>
      <c r="CY21" s="4">
        <v>40.447232999999997</v>
      </c>
      <c r="CZ21" s="4">
        <v>41.592891000000002</v>
      </c>
      <c r="DA21" s="4">
        <v>33.960047812306897</v>
      </c>
      <c r="DB21" s="4">
        <v>0.82234799999999997</v>
      </c>
      <c r="DC21" s="4">
        <v>490.9</v>
      </c>
      <c r="DE21" s="4">
        <v>204.83929130402669</v>
      </c>
      <c r="DF21" s="4">
        <v>11.325461499999999</v>
      </c>
      <c r="DH21" s="4">
        <v>186.57857962695883</v>
      </c>
      <c r="DI21" s="4">
        <v>11.02040375</v>
      </c>
      <c r="DK21" s="4">
        <v>841.02701611486191</v>
      </c>
      <c r="DL21" s="4">
        <v>57.363849250000001</v>
      </c>
      <c r="DM21" s="4">
        <v>925.38024665859314</v>
      </c>
      <c r="DN21" s="4">
        <v>57.365862</v>
      </c>
      <c r="DO21" s="4">
        <v>169.94574700000001</v>
      </c>
      <c r="DP21" s="4">
        <v>28.923476999999998</v>
      </c>
      <c r="DQ21" s="4">
        <v>169.94574700000001</v>
      </c>
      <c r="DR21" s="4">
        <v>34.781452000000002</v>
      </c>
      <c r="DS21" s="4">
        <v>169.94574700000001</v>
      </c>
      <c r="DT21" s="4">
        <v>32.496445000000001</v>
      </c>
      <c r="DU21" s="4">
        <v>32.496445000000001</v>
      </c>
      <c r="DV21" s="4">
        <v>40.447232999999997</v>
      </c>
      <c r="DW21" s="4">
        <v>41.592891000000002</v>
      </c>
      <c r="DX21" s="4">
        <v>33.960047812306897</v>
      </c>
      <c r="DZ21" s="4">
        <v>136.11004399999999</v>
      </c>
      <c r="EA21" s="4">
        <v>33.257927000000002</v>
      </c>
      <c r="EB21" s="4">
        <v>33.257927000000002</v>
      </c>
      <c r="EC21" s="4">
        <v>41.066544</v>
      </c>
      <c r="ED21" s="4">
        <v>42.316989</v>
      </c>
      <c r="EE21" s="4">
        <v>34.312156937500006</v>
      </c>
      <c r="EF21" s="4">
        <v>11.233912</v>
      </c>
      <c r="EG21" s="4">
        <v>11.260505999999999</v>
      </c>
      <c r="EH21" s="4">
        <v>20.090972000000001</v>
      </c>
      <c r="EI21" s="4">
        <v>18.862494000000002</v>
      </c>
      <c r="EJ21" s="4">
        <v>29.622095000000002</v>
      </c>
      <c r="EK21" s="4">
        <v>35.382303</v>
      </c>
      <c r="EL21" s="4">
        <v>33.1783</v>
      </c>
      <c r="EM21" s="4">
        <v>41.041618</v>
      </c>
      <c r="EN21" s="4">
        <v>42.266444999999997</v>
      </c>
      <c r="EO21" s="4">
        <v>34.638358904326999</v>
      </c>
      <c r="EP21" s="4">
        <v>0.93405499999999997</v>
      </c>
      <c r="EQ21" s="4">
        <v>0</v>
      </c>
      <c r="ER21" s="4">
        <v>165.65577166070571</v>
      </c>
      <c r="ES21" s="4">
        <v>11.966202750000001</v>
      </c>
      <c r="ET21" s="4">
        <v>150.15796472246359</v>
      </c>
      <c r="EU21" s="4">
        <v>11.5054275</v>
      </c>
      <c r="EV21" s="7">
        <v>245.51600593837068</v>
      </c>
      <c r="EW21" s="7">
        <v>36.907968750000002</v>
      </c>
      <c r="EX21" s="7">
        <v>270.80248842129123</v>
      </c>
      <c r="EY21" s="7">
        <v>37.306064750000004</v>
      </c>
      <c r="EZ21" s="7">
        <v>136.11004399999999</v>
      </c>
      <c r="FA21" s="7">
        <v>29.622095000000002</v>
      </c>
      <c r="FB21" s="7">
        <v>136.11004399999999</v>
      </c>
      <c r="FC21" s="7">
        <v>35.382303</v>
      </c>
      <c r="FD21" s="4">
        <v>136.11004399999999</v>
      </c>
      <c r="FE21" s="4">
        <v>33.1783</v>
      </c>
      <c r="FF21" s="4">
        <v>33.1783</v>
      </c>
      <c r="FG21" s="4">
        <v>41.041618</v>
      </c>
      <c r="FH21" s="4">
        <v>42.266444999999997</v>
      </c>
      <c r="FI21" s="4">
        <v>34.638358904326999</v>
      </c>
      <c r="FK21" s="4">
        <v>169.94574700000001</v>
      </c>
      <c r="FL21" s="4">
        <v>33.641099187499997</v>
      </c>
      <c r="FM21" s="4">
        <v>169.94574700000001</v>
      </c>
      <c r="FN21" s="4">
        <v>33.960047812306897</v>
      </c>
      <c r="FP21" s="4">
        <v>136.11004399999999</v>
      </c>
      <c r="FQ21" s="4">
        <v>34.312156937500006</v>
      </c>
      <c r="FR21" s="4">
        <v>136.11004399999999</v>
      </c>
      <c r="FS21" s="4">
        <v>34.638358904326999</v>
      </c>
    </row>
    <row r="22" spans="1:175" ht="14" customHeight="1" thickBot="1" x14ac:dyDescent="0.2">
      <c r="A22" s="236"/>
      <c r="B22" s="38">
        <v>235</v>
      </c>
      <c r="C22" s="129">
        <f>Anchor!L55</f>
        <v>130.09759500000001</v>
      </c>
      <c r="D22" s="129">
        <f>Anchor!M55</f>
        <v>30.792562</v>
      </c>
      <c r="E22" s="129">
        <f>Anchor!N55</f>
        <v>38.629508000000001</v>
      </c>
      <c r="F22" s="129">
        <f>Anchor!O55</f>
        <v>39.517598</v>
      </c>
      <c r="G22" s="130">
        <f>('Summary (Full)'!$B$34*D22+'Summary (Full)'!$B$35*E22+'Summary (Full)'!$B$36*F22)/'Summary (Full)'!$B$37</f>
        <v>31.827685875</v>
      </c>
      <c r="H22" s="129">
        <f>Anchor!P55</f>
        <v>8.9397520000000004</v>
      </c>
      <c r="I22" s="129">
        <f>Anchor!Q55</f>
        <v>9.5049580000000002</v>
      </c>
      <c r="J22" s="129">
        <f>Anchor!R55</f>
        <v>6.8845850000000004</v>
      </c>
      <c r="K22" s="129">
        <f>Anchor!S55</f>
        <v>6.2600910000000001</v>
      </c>
      <c r="L22" s="129">
        <f>Anchor!T55</f>
        <v>27.113357000000001</v>
      </c>
      <c r="M22" s="129">
        <f>Anchor!U55</f>
        <v>32.909441999999999</v>
      </c>
      <c r="N22" s="129">
        <f>Anchor!V55</f>
        <v>30.700859000000001</v>
      </c>
      <c r="O22" s="129">
        <f>Anchor!W55</f>
        <v>38.598443000000003</v>
      </c>
      <c r="P22" s="129">
        <f>Anchor!X55</f>
        <v>39.470371999999998</v>
      </c>
      <c r="Q22" s="131">
        <f>10*LOG10(1/(('Summary (Full)'!$B$41/10^(N22/10)+'Summary (Full)'!$B$42/10^(O22/10)+'Summary (Full)'!$B$43/10^(P22/10))/'Summary (Full)'!$B$44))</f>
        <v>32.152713948264889</v>
      </c>
      <c r="R22" s="129">
        <f>Anchor!Y55</f>
        <v>0.71860599999999997</v>
      </c>
      <c r="S22" s="129">
        <f>Anchor!Z55</f>
        <v>1123.0899999999999</v>
      </c>
      <c r="T22" s="132"/>
      <c r="U22" s="129">
        <f>Test!L55</f>
        <v>98.729578000000004</v>
      </c>
      <c r="V22" s="129">
        <f>Test!M55</f>
        <v>31.636077</v>
      </c>
      <c r="W22" s="129">
        <f>Test!N55</f>
        <v>39.176288999999997</v>
      </c>
      <c r="X22" s="129">
        <f>Test!O55</f>
        <v>40.483995999999998</v>
      </c>
      <c r="Y22" s="129">
        <f>('Summary (Full)'!$B$34*V22+'Summary (Full)'!$B$35*W22+'Summary (Full)'!$B$36*X22)/'Summary (Full)'!$B$37</f>
        <v>32.660335187500003</v>
      </c>
      <c r="Z22" s="129">
        <f>Test!P55</f>
        <v>9.7023010000000003</v>
      </c>
      <c r="AA22" s="129">
        <f>Test!Q55</f>
        <v>10.156703</v>
      </c>
      <c r="AB22" s="129">
        <f>Test!R55</f>
        <v>15.895058000000001</v>
      </c>
      <c r="AC22" s="129">
        <f>Test!S55</f>
        <v>14.938174</v>
      </c>
      <c r="AD22" s="129">
        <f>Test!T55</f>
        <v>27.981838</v>
      </c>
      <c r="AE22" s="129">
        <f>Test!U55</f>
        <v>33.639139999999998</v>
      </c>
      <c r="AF22" s="129">
        <f>Test!V55</f>
        <v>31.557424000000001</v>
      </c>
      <c r="AG22" s="129">
        <f>Test!W55</f>
        <v>39.154032000000001</v>
      </c>
      <c r="AH22" s="129">
        <f>Test!X55</f>
        <v>40.445453999999998</v>
      </c>
      <c r="AI22" s="129">
        <f>10*LOG10(1/(('Summary (Full)'!$B$41/10^(AF22/10)+'Summary (Full)'!$B$42/10^(AG22/10)+'Summary (Full)'!$B$43/10^(AH22/10))/'Summary (Full)'!$B$44))</f>
        <v>33.001125773345315</v>
      </c>
      <c r="AJ22" s="129">
        <f>Test!Y55</f>
        <v>0.69730700000000001</v>
      </c>
      <c r="AK22" s="129">
        <f>Test!Z55</f>
        <v>0</v>
      </c>
      <c r="AL22" s="129">
        <f t="shared" si="2"/>
        <v>0.9703606705204243</v>
      </c>
      <c r="AM22" s="129">
        <f t="shared" si="3"/>
        <v>0</v>
      </c>
      <c r="AO22" s="179"/>
      <c r="AP22" s="165"/>
      <c r="AQ22" s="165"/>
      <c r="AR22" s="165"/>
      <c r="AS22" s="165"/>
      <c r="AT22" s="165"/>
      <c r="AU22" s="165"/>
      <c r="AV22" s="165"/>
      <c r="AW22" s="165"/>
      <c r="AX22" s="165"/>
      <c r="AY22" s="171"/>
      <c r="AZ22" s="165"/>
      <c r="BA22" s="171"/>
      <c r="CL22" s="4">
        <v>186.57857962695883</v>
      </c>
      <c r="CM22" s="4">
        <v>32.932905499999997</v>
      </c>
      <c r="CN22" s="4">
        <v>32.932905499999997</v>
      </c>
      <c r="CO22" s="4">
        <v>40.733593374999998</v>
      </c>
      <c r="CP22" s="4">
        <v>41.965255625000005</v>
      </c>
      <c r="CQ22" s="4">
        <v>33.984970374999996</v>
      </c>
      <c r="CR22" s="4">
        <v>10.95017925</v>
      </c>
      <c r="CS22" s="4">
        <v>11.02040375</v>
      </c>
      <c r="CT22" s="4">
        <v>14.65367225</v>
      </c>
      <c r="CU22" s="4">
        <v>13.745313875000001</v>
      </c>
      <c r="CV22" s="4">
        <v>29.285970249999998</v>
      </c>
      <c r="CW22" s="4">
        <v>35.093783250000001</v>
      </c>
      <c r="CX22" s="4">
        <v>32.849164875</v>
      </c>
      <c r="CY22" s="4">
        <v>40.708017249999997</v>
      </c>
      <c r="CZ22" s="4">
        <v>41.911523875</v>
      </c>
      <c r="DA22" s="4">
        <v>34.308028255579771</v>
      </c>
      <c r="DB22" s="4">
        <v>0.80618599999999996</v>
      </c>
      <c r="DC22" s="4">
        <v>523.35625000000005</v>
      </c>
      <c r="DE22" s="4">
        <v>224.88720487543705</v>
      </c>
      <c r="DF22" s="4">
        <v>11.700743749999999</v>
      </c>
      <c r="DH22" s="4">
        <v>204.83929130402669</v>
      </c>
      <c r="DI22" s="4">
        <v>11.2778405</v>
      </c>
      <c r="DK22" s="4">
        <v>925.38024665859314</v>
      </c>
      <c r="DL22" s="4">
        <v>59.573887499999998</v>
      </c>
      <c r="DM22" s="4">
        <v>1018.1939277786137</v>
      </c>
      <c r="DN22" s="4">
        <v>59.538436000000004</v>
      </c>
      <c r="DO22" s="4">
        <v>186.57857962695883</v>
      </c>
      <c r="DP22" s="4">
        <v>29.285970249999998</v>
      </c>
      <c r="DQ22" s="4">
        <v>186.57857962695883</v>
      </c>
      <c r="DR22" s="4">
        <v>35.093783250000001</v>
      </c>
      <c r="DS22" s="4">
        <v>186.57857962695883</v>
      </c>
      <c r="DT22" s="4">
        <v>32.849164875</v>
      </c>
      <c r="DU22" s="4">
        <v>32.849164875</v>
      </c>
      <c r="DV22" s="4">
        <v>40.708017249999997</v>
      </c>
      <c r="DW22" s="4">
        <v>41.911523875</v>
      </c>
      <c r="DX22" s="4">
        <v>34.308028255579771</v>
      </c>
      <c r="DZ22" s="4">
        <v>150.15796472246359</v>
      </c>
      <c r="EA22" s="4">
        <v>33.586645000000004</v>
      </c>
      <c r="EB22" s="4">
        <v>33.586645000000004</v>
      </c>
      <c r="EC22" s="4">
        <v>41.322757750000001</v>
      </c>
      <c r="ED22" s="4">
        <v>42.635778875</v>
      </c>
      <c r="EE22" s="4">
        <v>34.635722914062505</v>
      </c>
      <c r="EF22" s="4">
        <v>11.600057375</v>
      </c>
      <c r="EG22" s="4">
        <v>11.5054275</v>
      </c>
      <c r="EH22" s="4">
        <v>22.095519625000001</v>
      </c>
      <c r="EI22" s="4">
        <v>20.778367500000002</v>
      </c>
      <c r="EJ22" s="4">
        <v>29.966560250000001</v>
      </c>
      <c r="EK22" s="4">
        <v>35.679409</v>
      </c>
      <c r="EL22" s="4">
        <v>33.508178874999999</v>
      </c>
      <c r="EM22" s="4">
        <v>41.298361249999999</v>
      </c>
      <c r="EN22" s="4">
        <v>42.586656249999997</v>
      </c>
      <c r="EO22" s="4">
        <v>34.964979886239725</v>
      </c>
      <c r="EP22" s="4">
        <v>0.90312324999999993</v>
      </c>
      <c r="EQ22" s="4">
        <v>0</v>
      </c>
      <c r="ER22" s="4">
        <v>182.75310760387922</v>
      </c>
      <c r="ES22" s="4">
        <v>12.332348124999999</v>
      </c>
      <c r="ET22" s="4">
        <v>165.65577166070571</v>
      </c>
      <c r="EU22" s="4">
        <v>11.750349</v>
      </c>
      <c r="EV22" s="7">
        <v>270.80248842129123</v>
      </c>
      <c r="EW22" s="7">
        <v>39.308864874999998</v>
      </c>
      <c r="EX22" s="7">
        <v>298.693307</v>
      </c>
      <c r="EY22" s="7">
        <v>39.610069000000003</v>
      </c>
      <c r="EZ22" s="7">
        <v>150.15796472246359</v>
      </c>
      <c r="FA22" s="7">
        <v>29.966560250000001</v>
      </c>
      <c r="FB22" s="7">
        <v>150.15796472246359</v>
      </c>
      <c r="FC22" s="7">
        <v>35.679409</v>
      </c>
      <c r="FD22" s="4">
        <v>150.15796472246359</v>
      </c>
      <c r="FE22" s="4">
        <v>33.508178874999999</v>
      </c>
      <c r="FF22" s="4">
        <v>33.508178874999999</v>
      </c>
      <c r="FG22" s="4">
        <v>41.298361249999999</v>
      </c>
      <c r="FH22" s="4">
        <v>42.586656249999997</v>
      </c>
      <c r="FI22" s="4">
        <v>34.964979886239725</v>
      </c>
      <c r="FK22" s="4">
        <v>186.57857962695883</v>
      </c>
      <c r="FL22" s="4">
        <v>33.984970374999996</v>
      </c>
      <c r="FM22" s="4">
        <v>186.57857962695883</v>
      </c>
      <c r="FN22" s="4">
        <v>34.308028255579771</v>
      </c>
      <c r="FP22" s="4">
        <v>150.15796472246359</v>
      </c>
      <c r="FQ22" s="4">
        <v>34.635722914062505</v>
      </c>
      <c r="FR22" s="4">
        <v>150.15796472246359</v>
      </c>
      <c r="FS22" s="4">
        <v>34.964979886239725</v>
      </c>
    </row>
    <row r="23" spans="1:175" ht="13" customHeight="1" x14ac:dyDescent="0.15">
      <c r="A23" s="234" t="s">
        <v>84</v>
      </c>
      <c r="B23" s="38">
        <v>110</v>
      </c>
      <c r="C23" s="129">
        <f>Anchor!L56</f>
        <v>3409.409052</v>
      </c>
      <c r="D23" s="129">
        <f>Anchor!M56</f>
        <v>41.289104000000002</v>
      </c>
      <c r="E23" s="129">
        <f>Anchor!N56</f>
        <v>47.152033000000003</v>
      </c>
      <c r="F23" s="129">
        <f>Anchor!O56</f>
        <v>50.139923000000003</v>
      </c>
      <c r="G23" s="130">
        <f>('Summary (Full)'!$B$34*D23+'Summary (Full)'!$B$35*E23+'Summary (Full)'!$B$36*F23)/'Summary (Full)'!$B$37</f>
        <v>42.208713249999995</v>
      </c>
      <c r="H23" s="129">
        <f>Anchor!P56</f>
        <v>23.678522999999998</v>
      </c>
      <c r="I23" s="129">
        <f>Anchor!Q56</f>
        <v>18.231898999999999</v>
      </c>
      <c r="J23" s="129">
        <f>Anchor!R56</f>
        <v>84.249579999999995</v>
      </c>
      <c r="K23" s="129">
        <f>Anchor!S56</f>
        <v>81.826133999999996</v>
      </c>
      <c r="L23" s="129">
        <f>Anchor!T56</f>
        <v>39.873561000000002</v>
      </c>
      <c r="M23" s="129">
        <f>Anchor!U56</f>
        <v>42.254475999999997</v>
      </c>
      <c r="N23" s="129">
        <f>Anchor!V56</f>
        <v>41.272953000000001</v>
      </c>
      <c r="O23" s="129">
        <f>Anchor!W56</f>
        <v>47.140830000000001</v>
      </c>
      <c r="P23" s="129">
        <f>Anchor!X56</f>
        <v>50.121232999999997</v>
      </c>
      <c r="Q23" s="131">
        <f>10*LOG10(1/(('Summary (Full)'!$B$41/10^(N23/10)+'Summary (Full)'!$B$42/10^(O23/10)+'Summary (Full)'!$B$43/10^(P23/10))/'Summary (Full)'!$B$44))</f>
        <v>42.63049688042269</v>
      </c>
      <c r="R23" s="129">
        <f>Anchor!Y56</f>
        <v>0.42872700000000002</v>
      </c>
      <c r="S23" s="129">
        <f>Anchor!Z56</f>
        <v>3875.68</v>
      </c>
      <c r="T23" s="132"/>
      <c r="U23" s="129">
        <f>Test!L56</f>
        <v>2998.039499</v>
      </c>
      <c r="V23" s="129">
        <f>Test!M56</f>
        <v>41.445118000000001</v>
      </c>
      <c r="W23" s="129">
        <f>Test!N56</f>
        <v>47.496088999999998</v>
      </c>
      <c r="X23" s="129">
        <f>Test!O56</f>
        <v>50.556009000000003</v>
      </c>
      <c r="Y23" s="129">
        <f>('Summary (Full)'!$B$34*V23+'Summary (Full)'!$B$35*W23+'Summary (Full)'!$B$36*X23)/'Summary (Full)'!$B$37</f>
        <v>42.392734375000003</v>
      </c>
      <c r="Z23" s="129">
        <f>Test!P56</f>
        <v>24.106089999999998</v>
      </c>
      <c r="AA23" s="129">
        <f>Test!Q56</f>
        <v>18.41178</v>
      </c>
      <c r="AB23" s="129">
        <f>Test!R56</f>
        <v>85.565448000000004</v>
      </c>
      <c r="AC23" s="129">
        <f>Test!S56</f>
        <v>83.215176</v>
      </c>
      <c r="AD23" s="129">
        <f>Test!T56</f>
        <v>40.200802000000003</v>
      </c>
      <c r="AE23" s="129">
        <f>Test!U56</f>
        <v>42.454450999999999</v>
      </c>
      <c r="AF23" s="129">
        <f>Test!V56</f>
        <v>41.431429000000001</v>
      </c>
      <c r="AG23" s="129">
        <f>Test!W56</f>
        <v>47.488632000000003</v>
      </c>
      <c r="AH23" s="129">
        <f>Test!X56</f>
        <v>50.541832999999997</v>
      </c>
      <c r="AI23" s="129">
        <f>10*LOG10(1/(('Summary (Full)'!$B$41/10^(AF23/10)+'Summary (Full)'!$B$42/10^(AG23/10)+'Summary (Full)'!$B$43/10^(AH23/10))/'Summary (Full)'!$B$44))</f>
        <v>42.807496790224093</v>
      </c>
      <c r="AJ23" s="129">
        <f>Test!Y56</f>
        <v>0.39317400000000002</v>
      </c>
      <c r="AK23" s="129">
        <f>Test!Z56</f>
        <v>0</v>
      </c>
      <c r="AL23" s="129">
        <f t="shared" si="2"/>
        <v>0.91707310246380569</v>
      </c>
      <c r="AM23" s="129">
        <f t="shared" si="3"/>
        <v>0</v>
      </c>
      <c r="AO23" s="245" t="s">
        <v>13</v>
      </c>
      <c r="AP23" s="172">
        <f t="array" ref="AP23">bdRateExtend($C23:$C26,D23:D26,$U23:$U26,V23:V26)</f>
        <v>-0.27240667093450943</v>
      </c>
      <c r="AQ23" s="172">
        <f t="array" ref="AQ23">bdRateExtend($C23:$C28,D23:D28,$U23:$U28,V23:V28)</f>
        <v>-0.31059537693128947</v>
      </c>
      <c r="AR23" s="172">
        <f t="array" ref="AR23">bdRateExtend($C23:$C28,E23:E28,$U23:$U28,W23:W28)</f>
        <v>-0.36644979301765035</v>
      </c>
      <c r="AS23" s="172">
        <f t="array" ref="AS23">bdRateExtend($C23:$C28,F23:F28,$U23:$U28,X23:X28)</f>
        <v>-0.35772954395030798</v>
      </c>
      <c r="AT23" s="172">
        <f t="array" ref="AT23">bdRateExtend($C23:$C26,H23:H26,$U23:$U26,Z23:Z26)</f>
        <v>-0.25557695953442883</v>
      </c>
      <c r="AU23" s="172">
        <f t="array" ref="AU23">bdRateExtend($C23:$C28,H23:H28,$U23:$U28,Z23:Z28)</f>
        <v>-0.29006551475412923</v>
      </c>
      <c r="AV23" s="172">
        <f t="array" ref="AV23">bdRateExtend($C23:$C26,I23:I26,$U23:$U26,AA23:AA26)</f>
        <v>-0.27017282596022807</v>
      </c>
      <c r="AW23" s="172">
        <f t="array" ref="AW23">bdRateExtend($C23:$C28,I23:I28,$U23:$U28,AA23:AA28)</f>
        <v>-0.31011386037900601</v>
      </c>
      <c r="AX23" s="172">
        <f t="array" ref="AX23">bdRateExtend($C23:$C26,J23:J26,$U23:$U26,AB23:AB26,"None", FALSE,1)</f>
        <v>-0.30576287999111895</v>
      </c>
      <c r="AY23" s="188">
        <f t="array" ref="AY23">bdRateExtend($C23:$C28,J23:J28,$U23:$U28,AB23:AB28,"None", FALSE,TRUE)</f>
        <v>-0.36178169480375</v>
      </c>
      <c r="AZ23" s="241">
        <f t="array" ref="AZ23">testVMAFRange($C23:$C26,J23:J26,$U23:$U26,AB23:AB26)</f>
        <v>0</v>
      </c>
      <c r="BA23" s="190">
        <f t="array" ref="BA23">testVMAFRange($C23:$C28,J23:J28,$U23:$U28,AB23:AB28)</f>
        <v>0</v>
      </c>
      <c r="CL23" s="4">
        <v>204.83929130402669</v>
      </c>
      <c r="CM23" s="4">
        <v>33.284605999999997</v>
      </c>
      <c r="CN23" s="4">
        <v>33.284605999999997</v>
      </c>
      <c r="CO23" s="4">
        <v>40.994022749999999</v>
      </c>
      <c r="CP23" s="4">
        <v>42.28295825</v>
      </c>
      <c r="CQ23" s="4">
        <v>34.328841562499996</v>
      </c>
      <c r="CR23" s="4">
        <v>11.325461499999999</v>
      </c>
      <c r="CS23" s="4">
        <v>11.2778405</v>
      </c>
      <c r="CT23" s="4">
        <v>16.9187075</v>
      </c>
      <c r="CU23" s="4">
        <v>15.91128975</v>
      </c>
      <c r="CV23" s="4">
        <v>29.648463499999998</v>
      </c>
      <c r="CW23" s="4">
        <v>35.406114500000001</v>
      </c>
      <c r="CX23" s="4">
        <v>33.201884750000005</v>
      </c>
      <c r="CY23" s="4">
        <v>40.968801499999998</v>
      </c>
      <c r="CZ23" s="4">
        <v>42.230156749999999</v>
      </c>
      <c r="DA23" s="4">
        <v>34.656008698852638</v>
      </c>
      <c r="DB23" s="4">
        <v>0.79002399999999995</v>
      </c>
      <c r="DC23" s="4">
        <v>555.8125</v>
      </c>
      <c r="DE23" s="4">
        <v>246.89723633940602</v>
      </c>
      <c r="DF23" s="4">
        <v>12.076025999999999</v>
      </c>
      <c r="DH23" s="4">
        <v>224.88720487543705</v>
      </c>
      <c r="DI23" s="4">
        <v>11.53527725</v>
      </c>
      <c r="DK23" s="4">
        <v>1018.1939277786137</v>
      </c>
      <c r="DL23" s="4">
        <v>61.783925750000002</v>
      </c>
      <c r="DM23" s="4">
        <v>1200.896334</v>
      </c>
      <c r="DN23" s="4">
        <v>63.446376000000001</v>
      </c>
      <c r="DO23" s="4">
        <v>204.83929130402669</v>
      </c>
      <c r="DP23" s="4">
        <v>29.648463499999998</v>
      </c>
      <c r="DQ23" s="4">
        <v>204.83929130402669</v>
      </c>
      <c r="DR23" s="4">
        <v>35.406114500000001</v>
      </c>
      <c r="DS23" s="4">
        <v>204.83929130402669</v>
      </c>
      <c r="DT23" s="4">
        <v>33.201884750000005</v>
      </c>
      <c r="DU23" s="4">
        <v>33.201884750000005</v>
      </c>
      <c r="DV23" s="4">
        <v>40.968801499999998</v>
      </c>
      <c r="DW23" s="4">
        <v>42.230156749999999</v>
      </c>
      <c r="DX23" s="4">
        <v>34.656008698852638</v>
      </c>
      <c r="DZ23" s="4">
        <v>165.65577166070571</v>
      </c>
      <c r="EA23" s="4">
        <v>33.915362999999999</v>
      </c>
      <c r="EB23" s="4">
        <v>33.915362999999999</v>
      </c>
      <c r="EC23" s="4">
        <v>41.578971500000002</v>
      </c>
      <c r="ED23" s="4">
        <v>42.95456875</v>
      </c>
      <c r="EE23" s="4">
        <v>34.959288890625004</v>
      </c>
      <c r="EF23" s="4">
        <v>11.966202750000001</v>
      </c>
      <c r="EG23" s="4">
        <v>11.750349</v>
      </c>
      <c r="EH23" s="4">
        <v>24.100067250000002</v>
      </c>
      <c r="EI23" s="4">
        <v>22.694241000000002</v>
      </c>
      <c r="EJ23" s="4">
        <v>30.3110255</v>
      </c>
      <c r="EK23" s="4">
        <v>35.976514999999999</v>
      </c>
      <c r="EL23" s="4">
        <v>33.838057750000004</v>
      </c>
      <c r="EM23" s="4">
        <v>41.555104499999999</v>
      </c>
      <c r="EN23" s="4">
        <v>42.906867499999997</v>
      </c>
      <c r="EO23" s="4">
        <v>35.29160086815245</v>
      </c>
      <c r="EP23" s="4">
        <v>0.87219150000000001</v>
      </c>
      <c r="EQ23" s="4">
        <v>0</v>
      </c>
      <c r="ER23" s="4">
        <v>201.61505997679237</v>
      </c>
      <c r="ES23" s="4">
        <v>12.6984935</v>
      </c>
      <c r="ET23" s="4">
        <v>182.75310760387922</v>
      </c>
      <c r="EU23" s="4">
        <v>11.9952705</v>
      </c>
      <c r="EV23" s="7">
        <v>298.693307</v>
      </c>
      <c r="EW23" s="7">
        <v>41.709761</v>
      </c>
      <c r="EX23" s="7">
        <v>328.70971976498174</v>
      </c>
      <c r="EY23" s="7">
        <v>41.905593750000001</v>
      </c>
      <c r="EZ23" s="7">
        <v>165.65577166070571</v>
      </c>
      <c r="FA23" s="7">
        <v>30.3110255</v>
      </c>
      <c r="FB23" s="7">
        <v>165.65577166070571</v>
      </c>
      <c r="FC23" s="7">
        <v>35.976514999999999</v>
      </c>
      <c r="FD23" s="4">
        <v>165.65577166070571</v>
      </c>
      <c r="FE23" s="4">
        <v>33.838057750000004</v>
      </c>
      <c r="FF23" s="4">
        <v>33.838057750000004</v>
      </c>
      <c r="FG23" s="4">
        <v>41.555104499999999</v>
      </c>
      <c r="FH23" s="4">
        <v>42.906867499999997</v>
      </c>
      <c r="FI23" s="4">
        <v>35.29160086815245</v>
      </c>
      <c r="FK23" s="4">
        <v>204.83929130402669</v>
      </c>
      <c r="FL23" s="4">
        <v>34.328841562499996</v>
      </c>
      <c r="FM23" s="4">
        <v>204.83929130402669</v>
      </c>
      <c r="FN23" s="4">
        <v>34.656008698852638</v>
      </c>
      <c r="FP23" s="4">
        <v>165.65577166070571</v>
      </c>
      <c r="FQ23" s="4">
        <v>34.959288890625004</v>
      </c>
      <c r="FR23" s="4">
        <v>165.65577166070571</v>
      </c>
      <c r="FS23" s="4">
        <v>35.29160086815245</v>
      </c>
    </row>
    <row r="24" spans="1:175" x14ac:dyDescent="0.15">
      <c r="A24" s="235"/>
      <c r="B24" s="38">
        <v>135</v>
      </c>
      <c r="C24" s="129">
        <f>Anchor!L57</f>
        <v>1642.033044</v>
      </c>
      <c r="D24" s="129">
        <f>Anchor!M57</f>
        <v>39.955171999999997</v>
      </c>
      <c r="E24" s="129">
        <f>Anchor!N57</f>
        <v>45.953972999999998</v>
      </c>
      <c r="F24" s="129">
        <f>Anchor!O57</f>
        <v>48.541513000000002</v>
      </c>
      <c r="G24" s="130">
        <f>('Summary (Full)'!$B$34*D24+'Summary (Full)'!$B$35*E24+'Summary (Full)'!$B$36*F24)/'Summary (Full)'!$B$37</f>
        <v>40.866743374999999</v>
      </c>
      <c r="H24" s="129">
        <f>Anchor!P57</f>
        <v>20.385335000000001</v>
      </c>
      <c r="I24" s="129">
        <f>Anchor!Q57</f>
        <v>16.788971</v>
      </c>
      <c r="J24" s="129">
        <f>Anchor!R57</f>
        <v>72.834117000000006</v>
      </c>
      <c r="K24" s="129">
        <f>Anchor!S57</f>
        <v>70.401306000000005</v>
      </c>
      <c r="L24" s="129">
        <f>Anchor!T57</f>
        <v>37.569009999999999</v>
      </c>
      <c r="M24" s="129">
        <f>Anchor!U57</f>
        <v>41.075507000000002</v>
      </c>
      <c r="N24" s="129">
        <f>Anchor!V57</f>
        <v>39.919431000000003</v>
      </c>
      <c r="O24" s="129">
        <f>Anchor!W57</f>
        <v>45.939798000000003</v>
      </c>
      <c r="P24" s="129">
        <f>Anchor!X57</f>
        <v>48.514969000000001</v>
      </c>
      <c r="Q24" s="131">
        <f>10*LOG10(1/(('Summary (Full)'!$B$41/10^(N24/10)+'Summary (Full)'!$B$42/10^(O24/10)+'Summary (Full)'!$B$43/10^(P24/10))/'Summary (Full)'!$B$44))</f>
        <v>41.278085578419798</v>
      </c>
      <c r="R24" s="129">
        <f>Anchor!Y57</f>
        <v>0.47117300000000001</v>
      </c>
      <c r="S24" s="129">
        <f>Anchor!Z57</f>
        <v>2954.8</v>
      </c>
      <c r="T24" s="132"/>
      <c r="U24" s="129">
        <f>Test!L57</f>
        <v>1405.500346</v>
      </c>
      <c r="V24" s="129">
        <f>Test!M57</f>
        <v>40.228842</v>
      </c>
      <c r="W24" s="129">
        <f>Test!N57</f>
        <v>46.470649000000002</v>
      </c>
      <c r="X24" s="129">
        <f>Test!O57</f>
        <v>49.093617999999999</v>
      </c>
      <c r="Y24" s="129">
        <f>('Summary (Full)'!$B$34*V24+'Summary (Full)'!$B$35*W24+'Summary (Full)'!$B$36*X24)/'Summary (Full)'!$B$37</f>
        <v>41.1730034375</v>
      </c>
      <c r="Z24" s="129">
        <f>Test!P57</f>
        <v>20.909424000000001</v>
      </c>
      <c r="AA24" s="129">
        <f>Test!Q57</f>
        <v>17.063669999999998</v>
      </c>
      <c r="AB24" s="129">
        <f>Test!R57</f>
        <v>75.605431999999993</v>
      </c>
      <c r="AC24" s="129">
        <f>Test!S57</f>
        <v>73.091605000000001</v>
      </c>
      <c r="AD24" s="129">
        <f>Test!T57</f>
        <v>38.021402000000002</v>
      </c>
      <c r="AE24" s="129">
        <f>Test!U57</f>
        <v>41.387884</v>
      </c>
      <c r="AF24" s="129">
        <f>Test!V57</f>
        <v>40.199575000000003</v>
      </c>
      <c r="AG24" s="129">
        <f>Test!W57</f>
        <v>46.459218</v>
      </c>
      <c r="AH24" s="129">
        <f>Test!X57</f>
        <v>49.072823999999997</v>
      </c>
      <c r="AI24" s="129">
        <f>10*LOG10(1/(('Summary (Full)'!$B$41/10^(AF24/10)+'Summary (Full)'!$B$42/10^(AG24/10)+'Summary (Full)'!$B$43/10^(AH24/10))/'Summary (Full)'!$B$44))</f>
        <v>41.580019084075481</v>
      </c>
      <c r="AJ24" s="129">
        <f>Test!Y57</f>
        <v>0.431058</v>
      </c>
      <c r="AK24" s="129">
        <f>Test!Z57</f>
        <v>0</v>
      </c>
      <c r="AL24" s="129">
        <f t="shared" si="2"/>
        <v>0.91486142032756546</v>
      </c>
      <c r="AM24" s="129">
        <f t="shared" si="3"/>
        <v>0</v>
      </c>
      <c r="AO24" s="179"/>
      <c r="AP24" s="165"/>
      <c r="AQ24" s="164"/>
      <c r="AR24" s="164"/>
      <c r="AS24" s="164"/>
      <c r="AT24" s="165"/>
      <c r="AU24" s="164"/>
      <c r="AV24" s="165"/>
      <c r="AW24" s="164"/>
      <c r="AX24" s="165"/>
      <c r="AY24" s="170"/>
      <c r="AZ24" s="165"/>
      <c r="BA24" s="170"/>
      <c r="CL24" s="4">
        <v>224.88720487543705</v>
      </c>
      <c r="CM24" s="4">
        <v>33.636306499999996</v>
      </c>
      <c r="CN24" s="4">
        <v>33.636306499999996</v>
      </c>
      <c r="CO24" s="4">
        <v>41.254452125</v>
      </c>
      <c r="CP24" s="4">
        <v>42.600660875000003</v>
      </c>
      <c r="CQ24" s="4">
        <v>34.672712749999995</v>
      </c>
      <c r="CR24" s="4">
        <v>11.700743749999999</v>
      </c>
      <c r="CS24" s="4">
        <v>11.53527725</v>
      </c>
      <c r="CT24" s="4">
        <v>19.18374275</v>
      </c>
      <c r="CU24" s="4">
        <v>18.077265624999999</v>
      </c>
      <c r="CV24" s="4">
        <v>30.010956749999998</v>
      </c>
      <c r="CW24" s="4">
        <v>35.718445750000001</v>
      </c>
      <c r="CX24" s="4">
        <v>33.554604625000003</v>
      </c>
      <c r="CY24" s="4">
        <v>41.229585749999998</v>
      </c>
      <c r="CZ24" s="4">
        <v>42.548789624999998</v>
      </c>
      <c r="DA24" s="4">
        <v>35.003989142125505</v>
      </c>
      <c r="DB24" s="4">
        <v>0.77386199999999994</v>
      </c>
      <c r="DC24" s="4">
        <v>588.26874999999995</v>
      </c>
      <c r="DE24" s="4">
        <v>271.06142097235266</v>
      </c>
      <c r="DF24" s="4">
        <v>12.45130825</v>
      </c>
      <c r="DH24" s="4">
        <v>246.89723633940602</v>
      </c>
      <c r="DI24" s="4">
        <v>11.792714</v>
      </c>
      <c r="DK24" s="4">
        <v>1120.316624769845</v>
      </c>
      <c r="DL24" s="4">
        <v>63.993964000000005</v>
      </c>
      <c r="DM24" s="4">
        <v>1356.3174103485642</v>
      </c>
      <c r="DN24" s="4">
        <v>66.056158000000011</v>
      </c>
      <c r="DO24" s="4">
        <v>224.88720487543705</v>
      </c>
      <c r="DP24" s="4">
        <v>30.010956749999998</v>
      </c>
      <c r="DQ24" s="4">
        <v>224.88720487543705</v>
      </c>
      <c r="DR24" s="4">
        <v>35.718445750000001</v>
      </c>
      <c r="DS24" s="4">
        <v>224.88720487543705</v>
      </c>
      <c r="DT24" s="4">
        <v>33.554604625000003</v>
      </c>
      <c r="DU24" s="4">
        <v>33.554604625000003</v>
      </c>
      <c r="DV24" s="4">
        <v>41.229585749999998</v>
      </c>
      <c r="DW24" s="4">
        <v>42.548789624999998</v>
      </c>
      <c r="DX24" s="4">
        <v>35.003989142125505</v>
      </c>
      <c r="DZ24" s="4">
        <v>182.75310760387922</v>
      </c>
      <c r="EA24" s="4">
        <v>34.244081000000001</v>
      </c>
      <c r="EB24" s="4">
        <v>34.244081000000001</v>
      </c>
      <c r="EC24" s="4">
        <v>41.835185250000002</v>
      </c>
      <c r="ED24" s="4">
        <v>43.273358625</v>
      </c>
      <c r="EE24" s="4">
        <v>35.282854867187503</v>
      </c>
      <c r="EF24" s="4">
        <v>12.332348124999999</v>
      </c>
      <c r="EG24" s="4">
        <v>11.9952705</v>
      </c>
      <c r="EH24" s="4">
        <v>26.104614874999999</v>
      </c>
      <c r="EI24" s="4">
        <v>24.610114500000002</v>
      </c>
      <c r="EJ24" s="4">
        <v>30.655490750000002</v>
      </c>
      <c r="EK24" s="4">
        <v>36.273620999999999</v>
      </c>
      <c r="EL24" s="4">
        <v>34.167936625000003</v>
      </c>
      <c r="EM24" s="4">
        <v>41.811847749999998</v>
      </c>
      <c r="EN24" s="4">
        <v>43.227078749999997</v>
      </c>
      <c r="EO24" s="4">
        <v>35.618221850065176</v>
      </c>
      <c r="EP24" s="4">
        <v>0.84125974999999997</v>
      </c>
      <c r="EQ24" s="4">
        <v>0</v>
      </c>
      <c r="ER24" s="4">
        <v>222.42375488110616</v>
      </c>
      <c r="ES24" s="4">
        <v>13.064638875</v>
      </c>
      <c r="ET24" s="4">
        <v>201.61505997679237</v>
      </c>
      <c r="EU24" s="4">
        <v>12.240192</v>
      </c>
      <c r="EV24" s="7">
        <v>328.70971976498174</v>
      </c>
      <c r="EW24" s="7">
        <v>44.047857624999999</v>
      </c>
      <c r="EX24" s="7">
        <v>361.74255443886688</v>
      </c>
      <c r="EY24" s="7">
        <v>44.2011185</v>
      </c>
      <c r="EZ24" s="7">
        <v>182.75310760387922</v>
      </c>
      <c r="FA24" s="7">
        <v>30.655490750000002</v>
      </c>
      <c r="FB24" s="7">
        <v>182.75310760387922</v>
      </c>
      <c r="FC24" s="7">
        <v>36.273620999999999</v>
      </c>
      <c r="FD24" s="4">
        <v>182.75310760387922</v>
      </c>
      <c r="FE24" s="4">
        <v>34.167936625000003</v>
      </c>
      <c r="FF24" s="4">
        <v>34.167936625000003</v>
      </c>
      <c r="FG24" s="4">
        <v>41.811847749999998</v>
      </c>
      <c r="FH24" s="4">
        <v>43.227078749999997</v>
      </c>
      <c r="FI24" s="4">
        <v>35.618221850065176</v>
      </c>
      <c r="FK24" s="4">
        <v>224.88720487543705</v>
      </c>
      <c r="FL24" s="4">
        <v>34.672712749999995</v>
      </c>
      <c r="FM24" s="4">
        <v>224.88720487543705</v>
      </c>
      <c r="FN24" s="4">
        <v>35.003989142125505</v>
      </c>
      <c r="FP24" s="4">
        <v>182.75310760387922</v>
      </c>
      <c r="FQ24" s="4">
        <v>35.282854867187503</v>
      </c>
      <c r="FR24" s="4">
        <v>182.75310760387922</v>
      </c>
      <c r="FS24" s="4">
        <v>35.618221850065176</v>
      </c>
    </row>
    <row r="25" spans="1:175" ht="13" customHeight="1" x14ac:dyDescent="0.15">
      <c r="A25" s="235"/>
      <c r="B25" s="38">
        <v>160</v>
      </c>
      <c r="C25" s="129">
        <f>Anchor!L58</f>
        <v>764.363022</v>
      </c>
      <c r="D25" s="129">
        <f>Anchor!M58</f>
        <v>37.889375999999999</v>
      </c>
      <c r="E25" s="129">
        <f>Anchor!N58</f>
        <v>44.267471999999998</v>
      </c>
      <c r="F25" s="129">
        <f>Anchor!O58</f>
        <v>46.326360000000001</v>
      </c>
      <c r="G25" s="130">
        <f>('Summary (Full)'!$B$34*D25+'Summary (Full)'!$B$35*E25+'Summary (Full)'!$B$36*F25)/'Summary (Full)'!$B$37</f>
        <v>38.815318500000004</v>
      </c>
      <c r="H25" s="129">
        <f>Anchor!P58</f>
        <v>16.74061</v>
      </c>
      <c r="I25" s="129">
        <f>Anchor!Q58</f>
        <v>14.842943999999999</v>
      </c>
      <c r="J25" s="129">
        <f>Anchor!R58</f>
        <v>55.153810999999997</v>
      </c>
      <c r="K25" s="129">
        <f>Anchor!S58</f>
        <v>53.020713999999998</v>
      </c>
      <c r="L25" s="129">
        <f>Anchor!T58</f>
        <v>34.731397000000001</v>
      </c>
      <c r="M25" s="129">
        <f>Anchor!U58</f>
        <v>39.311388000000001</v>
      </c>
      <c r="N25" s="129">
        <f>Anchor!V58</f>
        <v>37.827888000000002</v>
      </c>
      <c r="O25" s="129">
        <f>Anchor!W58</f>
        <v>44.247064000000002</v>
      </c>
      <c r="P25" s="129">
        <f>Anchor!X58</f>
        <v>46.288598</v>
      </c>
      <c r="Q25" s="131">
        <f>10*LOG10(1/(('Summary (Full)'!$B$41/10^(N25/10)+'Summary (Full)'!$B$42/10^(O25/10)+'Summary (Full)'!$B$43/10^(P25/10))/'Summary (Full)'!$B$44))</f>
        <v>39.203975052391854</v>
      </c>
      <c r="R25" s="129">
        <f>Anchor!Y58</f>
        <v>0.50460499999999997</v>
      </c>
      <c r="S25" s="129">
        <f>Anchor!Z58</f>
        <v>2132.33</v>
      </c>
      <c r="T25" s="132"/>
      <c r="U25" s="129">
        <f>Test!L58</f>
        <v>642.57219699999996</v>
      </c>
      <c r="V25" s="129">
        <f>Test!M58</f>
        <v>38.357270999999997</v>
      </c>
      <c r="W25" s="129">
        <f>Test!N58</f>
        <v>44.943655999999997</v>
      </c>
      <c r="X25" s="129">
        <f>Test!O58</f>
        <v>47.049819999999997</v>
      </c>
      <c r="Y25" s="129">
        <f>('Summary (Full)'!$B$34*V25+'Summary (Full)'!$B$35*W25+'Summary (Full)'!$B$36*X25)/'Summary (Full)'!$B$37</f>
        <v>39.312204375</v>
      </c>
      <c r="Z25" s="129">
        <f>Test!P58</f>
        <v>17.400323</v>
      </c>
      <c r="AA25" s="129">
        <f>Test!Q58</f>
        <v>15.265793</v>
      </c>
      <c r="AB25" s="129">
        <f>Test!R58</f>
        <v>60.414534000000003</v>
      </c>
      <c r="AC25" s="129">
        <f>Test!S58</f>
        <v>57.974266999999998</v>
      </c>
      <c r="AD25" s="129">
        <f>Test!T58</f>
        <v>35.35342</v>
      </c>
      <c r="AE25" s="129">
        <f>Test!U58</f>
        <v>39.763404000000001</v>
      </c>
      <c r="AF25" s="129">
        <f>Test!V58</f>
        <v>38.306164000000003</v>
      </c>
      <c r="AG25" s="129">
        <f>Test!W58</f>
        <v>44.927042</v>
      </c>
      <c r="AH25" s="129">
        <f>Test!X58</f>
        <v>47.019770000000001</v>
      </c>
      <c r="AI25" s="129">
        <f>10*LOG10(1/(('Summary (Full)'!$B$41/10^(AF25/10)+'Summary (Full)'!$B$42/10^(AG25/10)+'Summary (Full)'!$B$43/10^(AH25/10))/'Summary (Full)'!$B$44))</f>
        <v>39.700586771453949</v>
      </c>
      <c r="AJ25" s="129">
        <f>Test!Y58</f>
        <v>0.51659699999999997</v>
      </c>
      <c r="AK25" s="129">
        <f>Test!Z58</f>
        <v>0</v>
      </c>
      <c r="AL25" s="129">
        <f t="shared" si="2"/>
        <v>1.0237651232151881</v>
      </c>
      <c r="AM25" s="129">
        <f t="shared" si="3"/>
        <v>0</v>
      </c>
      <c r="AO25" s="242" t="s">
        <v>14</v>
      </c>
      <c r="AP25" s="166">
        <f t="array" ref="AP25">bdRateExtend($C24:$C27,D24:D27,$U24:$U27,V24:V27)</f>
        <v>-0.30156332656955742</v>
      </c>
      <c r="AQ25" s="164"/>
      <c r="AR25" s="164"/>
      <c r="AS25" s="164"/>
      <c r="AT25" s="166">
        <f t="array" ref="AT25">bdRateExtend($C24:$C27,H24:H27,$U24:$U27,Z24:Z27)</f>
        <v>-0.28974979150007774</v>
      </c>
      <c r="AU25" s="164"/>
      <c r="AV25" s="166">
        <f t="array" ref="AV25">bdRateExtend($C24:$C27,I24:I27,$U24:$U27,AA24:AA27)</f>
        <v>-0.304018543074695</v>
      </c>
      <c r="AW25" s="164"/>
      <c r="AX25" s="166">
        <f t="array" ref="AX25">bdRateExtend($C24:$C27,J24:J27,$U24:$U27,AB24:AB27,"None", FALSE,1)</f>
        <v>-0.35546231409088547</v>
      </c>
      <c r="AY25" s="170"/>
      <c r="AZ25" s="244">
        <f t="array" ref="AZ25">testVMAFRange($C24:$C27,J24:J27,$U24:$U27,AB24:AB27)</f>
        <v>0</v>
      </c>
      <c r="BA25" s="170"/>
      <c r="CL25" s="4">
        <v>246.89723633940602</v>
      </c>
      <c r="CM25" s="4">
        <v>33.988006999999996</v>
      </c>
      <c r="CN25" s="4">
        <v>33.988006999999996</v>
      </c>
      <c r="CO25" s="4">
        <v>41.514881500000001</v>
      </c>
      <c r="CP25" s="4">
        <v>42.918363499999998</v>
      </c>
      <c r="CQ25" s="4">
        <v>35.016583937500002</v>
      </c>
      <c r="CR25" s="4">
        <v>12.076025999999999</v>
      </c>
      <c r="CS25" s="4">
        <v>11.792714</v>
      </c>
      <c r="CT25" s="4">
        <v>21.448777999999997</v>
      </c>
      <c r="CU25" s="4">
        <v>20.2432415</v>
      </c>
      <c r="CV25" s="4">
        <v>30.373449999999998</v>
      </c>
      <c r="CW25" s="4">
        <v>36.030777</v>
      </c>
      <c r="CX25" s="4">
        <v>33.907324500000001</v>
      </c>
      <c r="CY25" s="4">
        <v>41.490369999999999</v>
      </c>
      <c r="CZ25" s="4">
        <v>42.867422500000004</v>
      </c>
      <c r="DA25" s="4">
        <v>35.351969585398379</v>
      </c>
      <c r="DB25" s="4">
        <v>0.75770000000000004</v>
      </c>
      <c r="DC25" s="4">
        <v>620.72499999999991</v>
      </c>
      <c r="DE25" s="4">
        <v>297.59058881706972</v>
      </c>
      <c r="DF25" s="4">
        <v>12.8265905</v>
      </c>
      <c r="DH25" s="4">
        <v>271.06142097235266</v>
      </c>
      <c r="DI25" s="4">
        <v>12.05015075</v>
      </c>
      <c r="DK25" s="4">
        <v>1200.896334</v>
      </c>
      <c r="DL25" s="4">
        <v>65.641824999999997</v>
      </c>
      <c r="DM25" s="4">
        <v>1492.3531773493994</v>
      </c>
      <c r="DN25" s="4">
        <v>68.228732000000008</v>
      </c>
      <c r="DO25" s="4">
        <v>246.89723633940602</v>
      </c>
      <c r="DP25" s="4">
        <v>30.373449999999998</v>
      </c>
      <c r="DQ25" s="4">
        <v>246.89723633940602</v>
      </c>
      <c r="DR25" s="4">
        <v>36.030777</v>
      </c>
      <c r="DS25" s="4">
        <v>246.89723633940602</v>
      </c>
      <c r="DT25" s="4">
        <v>33.907324500000001</v>
      </c>
      <c r="DU25" s="4">
        <v>33.907324500000001</v>
      </c>
      <c r="DV25" s="4">
        <v>41.490369999999999</v>
      </c>
      <c r="DW25" s="4">
        <v>42.867422500000004</v>
      </c>
      <c r="DX25" s="4">
        <v>35.351969585398379</v>
      </c>
      <c r="DZ25" s="4">
        <v>196.48053368546462</v>
      </c>
      <c r="EA25" s="4">
        <v>34.489078124999999</v>
      </c>
      <c r="EB25" s="4">
        <v>34.489078124999999</v>
      </c>
      <c r="EC25" s="4">
        <v>41.967322124999995</v>
      </c>
      <c r="ED25" s="4">
        <v>43.521239250000001</v>
      </c>
      <c r="EE25" s="4">
        <v>35.520978445312501</v>
      </c>
      <c r="EF25" s="4">
        <v>12.511554374999999</v>
      </c>
      <c r="EG25" s="4">
        <v>12.1633105</v>
      </c>
      <c r="EH25" s="4">
        <v>31.206164375</v>
      </c>
      <c r="EI25" s="4">
        <v>29.401365625</v>
      </c>
      <c r="EJ25" s="4">
        <v>30.922033875</v>
      </c>
      <c r="EK25" s="4">
        <v>36.448689250000001</v>
      </c>
      <c r="EL25" s="4">
        <v>34.415127875000003</v>
      </c>
      <c r="EM25" s="4">
        <v>41.941841250000003</v>
      </c>
      <c r="EN25" s="4">
        <v>43.469907874999997</v>
      </c>
      <c r="EO25" s="4">
        <v>35.860703885836585</v>
      </c>
      <c r="EP25" s="4">
        <v>0.77096724999999999</v>
      </c>
      <c r="EQ25" s="4">
        <v>0</v>
      </c>
      <c r="ER25" s="4">
        <v>245.38011565755576</v>
      </c>
      <c r="ES25" s="4">
        <v>13.430784249999999</v>
      </c>
      <c r="ET25" s="4">
        <v>222.42375488110616</v>
      </c>
      <c r="EU25" s="4">
        <v>12.485113499999999</v>
      </c>
      <c r="EV25" s="7">
        <v>361.74255443886688</v>
      </c>
      <c r="EW25" s="7">
        <v>46.385954249999998</v>
      </c>
      <c r="EX25" s="7">
        <v>398.09493855404207</v>
      </c>
      <c r="EY25" s="7">
        <v>46.496643250000005</v>
      </c>
      <c r="EZ25" s="7">
        <v>196.48053368546462</v>
      </c>
      <c r="FA25" s="7">
        <v>30.922033875</v>
      </c>
      <c r="FB25" s="7">
        <v>201.61505997679237</v>
      </c>
      <c r="FC25" s="7">
        <v>36.570727000000005</v>
      </c>
      <c r="FD25" s="4">
        <v>196.48053368546462</v>
      </c>
      <c r="FE25" s="4">
        <v>34.415127875000003</v>
      </c>
      <c r="FF25" s="4">
        <v>34.415127875000003</v>
      </c>
      <c r="FG25" s="4">
        <v>41.941841250000003</v>
      </c>
      <c r="FH25" s="4">
        <v>43.469907874999997</v>
      </c>
      <c r="FI25" s="4">
        <v>35.860703885836585</v>
      </c>
      <c r="FK25" s="4">
        <v>246.89723633940602</v>
      </c>
      <c r="FL25" s="4">
        <v>35.016583937500002</v>
      </c>
      <c r="FM25" s="4">
        <v>246.89723633940602</v>
      </c>
      <c r="FN25" s="4">
        <v>35.351969585398379</v>
      </c>
      <c r="FP25" s="4">
        <v>196.48053368546462</v>
      </c>
      <c r="FQ25" s="4">
        <v>35.520978445312501</v>
      </c>
      <c r="FR25" s="4">
        <v>196.48053368546462</v>
      </c>
      <c r="FS25" s="4">
        <v>35.860703885836585</v>
      </c>
    </row>
    <row r="26" spans="1:175" x14ac:dyDescent="0.15">
      <c r="A26" s="235"/>
      <c r="B26" s="38">
        <v>185</v>
      </c>
      <c r="C26" s="129">
        <f>Anchor!L59</f>
        <v>363.78267899999997</v>
      </c>
      <c r="D26" s="129">
        <f>Anchor!M59</f>
        <v>35.291961999999998</v>
      </c>
      <c r="E26" s="129">
        <f>Anchor!N59</f>
        <v>42.278796</v>
      </c>
      <c r="F26" s="129">
        <f>Anchor!O59</f>
        <v>43.849457999999998</v>
      </c>
      <c r="G26" s="130">
        <f>('Summary (Full)'!$B$34*D26+'Summary (Full)'!$B$35*E26+'Summary (Full)'!$B$36*F26)/'Summary (Full)'!$B$37</f>
        <v>36.263482625000002</v>
      </c>
      <c r="H26" s="129">
        <f>Anchor!P59</f>
        <v>13.326306000000001</v>
      </c>
      <c r="I26" s="129">
        <f>Anchor!Q59</f>
        <v>12.699236000000001</v>
      </c>
      <c r="J26" s="129">
        <f>Anchor!R59</f>
        <v>33.954790000000003</v>
      </c>
      <c r="K26" s="129">
        <f>Anchor!S59</f>
        <v>32.457614</v>
      </c>
      <c r="L26" s="129">
        <f>Anchor!T59</f>
        <v>31.735320999999999</v>
      </c>
      <c r="M26" s="129">
        <f>Anchor!U59</f>
        <v>37.090018000000001</v>
      </c>
      <c r="N26" s="129">
        <f>Anchor!V59</f>
        <v>35.206139999999998</v>
      </c>
      <c r="O26" s="129">
        <f>Anchor!W59</f>
        <v>42.257444</v>
      </c>
      <c r="P26" s="129">
        <f>Anchor!X59</f>
        <v>43.805497000000003</v>
      </c>
      <c r="Q26" s="131">
        <f>10*LOG10(1/(('Summary (Full)'!$B$41/10^(N26/10)+'Summary (Full)'!$B$42/10^(O26/10)+'Summary (Full)'!$B$43/10^(P26/10))/'Summary (Full)'!$B$44))</f>
        <v>36.617519124567593</v>
      </c>
      <c r="R26" s="129">
        <f>Anchor!Y59</f>
        <v>0.59323899999999996</v>
      </c>
      <c r="S26" s="129">
        <f>Anchor!Z59</f>
        <v>1556.01</v>
      </c>
      <c r="T26" s="132"/>
      <c r="U26" s="129">
        <f>Test!L59</f>
        <v>298.693307</v>
      </c>
      <c r="V26" s="129">
        <f>Test!M59</f>
        <v>35.933869999999999</v>
      </c>
      <c r="W26" s="129">
        <f>Test!N59</f>
        <v>42.997269000000003</v>
      </c>
      <c r="X26" s="129">
        <f>Test!O59</f>
        <v>44.725678000000002</v>
      </c>
      <c r="Y26" s="129">
        <f>('Summary (Full)'!$B$34*V26+'Summary (Full)'!$B$35*W26+'Summary (Full)'!$B$36*X26)/'Summary (Full)'!$B$37</f>
        <v>36.924820437499996</v>
      </c>
      <c r="Z26" s="129">
        <f>Test!P59</f>
        <v>14.074422999999999</v>
      </c>
      <c r="AA26" s="129">
        <f>Test!Q59</f>
        <v>13.233642</v>
      </c>
      <c r="AB26" s="129">
        <f>Test!R59</f>
        <v>41.709761</v>
      </c>
      <c r="AC26" s="129">
        <f>Test!S59</f>
        <v>39.610069000000003</v>
      </c>
      <c r="AD26" s="129">
        <f>Test!T59</f>
        <v>32.467204000000002</v>
      </c>
      <c r="AE26" s="129">
        <f>Test!U59</f>
        <v>37.674624999999999</v>
      </c>
      <c r="AF26" s="129">
        <f>Test!V59</f>
        <v>35.864372000000003</v>
      </c>
      <c r="AG26" s="129">
        <f>Test!W59</f>
        <v>42.971116000000002</v>
      </c>
      <c r="AH26" s="129">
        <f>Test!X59</f>
        <v>44.67651</v>
      </c>
      <c r="AI26" s="129">
        <f>10*LOG10(1/(('Summary (Full)'!$B$41/10^(AF26/10)+'Summary (Full)'!$B$42/10^(AG26/10)+'Summary (Full)'!$B$43/10^(AH26/10))/'Summary (Full)'!$B$44))</f>
        <v>37.284879145702533</v>
      </c>
      <c r="AJ26" s="129">
        <f>Test!Y59</f>
        <v>0.61509400000000003</v>
      </c>
      <c r="AK26" s="129">
        <f>Test!Z59</f>
        <v>0</v>
      </c>
      <c r="AL26" s="129">
        <f t="shared" si="2"/>
        <v>1.0368401268291534</v>
      </c>
      <c r="AM26" s="129">
        <f t="shared" si="3"/>
        <v>0</v>
      </c>
      <c r="AO26" s="179"/>
      <c r="AP26" s="165"/>
      <c r="AQ26" s="164"/>
      <c r="AR26" s="164"/>
      <c r="AS26" s="164"/>
      <c r="AT26" s="165"/>
      <c r="AU26" s="164"/>
      <c r="AV26" s="165"/>
      <c r="AW26" s="164"/>
      <c r="AX26" s="165"/>
      <c r="AY26" s="170"/>
      <c r="AZ26" s="165"/>
      <c r="BA26" s="170"/>
      <c r="CL26" s="4">
        <v>271.06142097235266</v>
      </c>
      <c r="CM26" s="4">
        <v>34.339707500000003</v>
      </c>
      <c r="CN26" s="4">
        <v>34.339707500000003</v>
      </c>
      <c r="CO26" s="4">
        <v>41.775310874999995</v>
      </c>
      <c r="CP26" s="4">
        <v>43.236066125000001</v>
      </c>
      <c r="CQ26" s="4">
        <v>35.360455125000001</v>
      </c>
      <c r="CR26" s="4">
        <v>12.45130825</v>
      </c>
      <c r="CS26" s="4">
        <v>12.05015075</v>
      </c>
      <c r="CT26" s="4">
        <v>23.713813250000001</v>
      </c>
      <c r="CU26" s="4">
        <v>22.409217375000001</v>
      </c>
      <c r="CV26" s="4">
        <v>30.735943249999998</v>
      </c>
      <c r="CW26" s="4">
        <v>36.34310825</v>
      </c>
      <c r="CX26" s="4">
        <v>34.260044375</v>
      </c>
      <c r="CY26" s="4">
        <v>41.751154249999999</v>
      </c>
      <c r="CZ26" s="4">
        <v>43.186055375000002</v>
      </c>
      <c r="DA26" s="4">
        <v>35.699950028671253</v>
      </c>
      <c r="DB26" s="4">
        <v>0.74153800000000003</v>
      </c>
      <c r="DC26" s="4">
        <v>653.18124999999998</v>
      </c>
      <c r="DE26" s="4">
        <v>326.71620415331256</v>
      </c>
      <c r="DF26" s="4">
        <v>13.20187275</v>
      </c>
      <c r="DH26" s="4">
        <v>297.59058881706972</v>
      </c>
      <c r="DI26" s="4">
        <v>12.3075875</v>
      </c>
      <c r="DK26" s="4">
        <v>1356.3174103485642</v>
      </c>
      <c r="DL26" s="4">
        <v>68.414040499999999</v>
      </c>
      <c r="DM26" s="4">
        <v>1642.033044</v>
      </c>
      <c r="DN26" s="4">
        <v>70.401306000000005</v>
      </c>
      <c r="DO26" s="4">
        <v>271.06142097235266</v>
      </c>
      <c r="DP26" s="4">
        <v>30.735943249999998</v>
      </c>
      <c r="DQ26" s="4">
        <v>271.06142097235266</v>
      </c>
      <c r="DR26" s="4">
        <v>36.34310825</v>
      </c>
      <c r="DS26" s="4">
        <v>271.06142097235266</v>
      </c>
      <c r="DT26" s="4">
        <v>34.260044375</v>
      </c>
      <c r="DU26" s="4">
        <v>34.260044375</v>
      </c>
      <c r="DV26" s="4">
        <v>41.751154249999999</v>
      </c>
      <c r="DW26" s="4">
        <v>43.186055375000002</v>
      </c>
      <c r="DX26" s="4">
        <v>35.699950028671253</v>
      </c>
      <c r="DZ26" s="4">
        <v>217.274418</v>
      </c>
      <c r="EA26" s="4">
        <v>34.855288999999999</v>
      </c>
      <c r="EB26" s="4">
        <v>34.855288999999999</v>
      </c>
      <c r="EC26" s="4">
        <v>42.257841999999997</v>
      </c>
      <c r="ED26" s="4">
        <v>43.858792000000001</v>
      </c>
      <c r="EE26" s="4">
        <v>35.880667500000001</v>
      </c>
      <c r="EF26" s="4">
        <v>12.877132</v>
      </c>
      <c r="EG26" s="4">
        <v>12.423076999999999</v>
      </c>
      <c r="EH26" s="4">
        <v>33.350377000000002</v>
      </c>
      <c r="EI26" s="4">
        <v>31.437097999999999</v>
      </c>
      <c r="EJ26" s="4">
        <v>31.297366</v>
      </c>
      <c r="EK26" s="4">
        <v>36.781922999999999</v>
      </c>
      <c r="EL26" s="4">
        <v>34.781516000000003</v>
      </c>
      <c r="EM26" s="4">
        <v>42.232444000000001</v>
      </c>
      <c r="EN26" s="4">
        <v>43.809109999999997</v>
      </c>
      <c r="EO26" s="4">
        <v>36.223353597100932</v>
      </c>
      <c r="EP26" s="4">
        <v>0.74836999999999998</v>
      </c>
      <c r="EQ26" s="4">
        <v>0</v>
      </c>
      <c r="ER26" s="4">
        <v>270.70580294942306</v>
      </c>
      <c r="ES26" s="4">
        <v>13.796929624999999</v>
      </c>
      <c r="ET26" s="4">
        <v>239.28204212939417</v>
      </c>
      <c r="EU26" s="4">
        <v>12.677956625</v>
      </c>
      <c r="EV26" s="7">
        <v>398.09493855404207</v>
      </c>
      <c r="EW26" s="7">
        <v>48.724050875000003</v>
      </c>
      <c r="EX26" s="7">
        <v>438.10046166168974</v>
      </c>
      <c r="EY26" s="7">
        <v>48.792168000000004</v>
      </c>
      <c r="EZ26" s="7">
        <v>217.274418</v>
      </c>
      <c r="FA26" s="7">
        <v>31.297366</v>
      </c>
      <c r="FB26" s="7">
        <v>222.42375488110616</v>
      </c>
      <c r="FC26" s="7">
        <v>36.867833000000005</v>
      </c>
      <c r="FD26" s="4">
        <v>217.274418</v>
      </c>
      <c r="FE26" s="4">
        <v>34.781516000000003</v>
      </c>
      <c r="FF26" s="4">
        <v>34.781516000000003</v>
      </c>
      <c r="FG26" s="4">
        <v>42.232444000000001</v>
      </c>
      <c r="FH26" s="4">
        <v>43.809109999999997</v>
      </c>
      <c r="FI26" s="4">
        <v>36.223353597100932</v>
      </c>
      <c r="FK26" s="4">
        <v>271.06142097235266</v>
      </c>
      <c r="FL26" s="4">
        <v>35.360455125000001</v>
      </c>
      <c r="FM26" s="4">
        <v>271.06142097235266</v>
      </c>
      <c r="FN26" s="4">
        <v>35.699950028671253</v>
      </c>
      <c r="FP26" s="4">
        <v>217.274418</v>
      </c>
      <c r="FQ26" s="4">
        <v>35.880667500000001</v>
      </c>
      <c r="FR26" s="4">
        <v>217.274418</v>
      </c>
      <c r="FS26" s="4">
        <v>36.223353597100932</v>
      </c>
    </row>
    <row r="27" spans="1:175" ht="13" customHeight="1" x14ac:dyDescent="0.15">
      <c r="A27" s="235"/>
      <c r="B27" s="38">
        <v>210</v>
      </c>
      <c r="C27" s="129">
        <f>Anchor!L60</f>
        <v>168.52562800000001</v>
      </c>
      <c r="D27" s="129">
        <f>Anchor!M60</f>
        <v>32.287385999999998</v>
      </c>
      <c r="E27" s="129">
        <f>Anchor!N60</f>
        <v>39.959228000000003</v>
      </c>
      <c r="F27" s="129">
        <f>Anchor!O60</f>
        <v>41.154578000000001</v>
      </c>
      <c r="G27" s="130">
        <f>('Summary (Full)'!$B$34*D27+'Summary (Full)'!$B$35*E27+'Summary (Full)'!$B$36*F27)/'Summary (Full)'!$B$37</f>
        <v>33.321075624999999</v>
      </c>
      <c r="H27" s="129">
        <f>Anchor!P60</f>
        <v>10.257864</v>
      </c>
      <c r="I27" s="129">
        <f>Anchor!Q60</f>
        <v>10.519814999999999</v>
      </c>
      <c r="J27" s="129">
        <f>Anchor!R60</f>
        <v>14.618036999999999</v>
      </c>
      <c r="K27" s="129">
        <f>Anchor!S60</f>
        <v>13.773439</v>
      </c>
      <c r="L27" s="129">
        <f>Anchor!T60</f>
        <v>28.616576999999999</v>
      </c>
      <c r="M27" s="129">
        <f>Anchor!U60</f>
        <v>34.419516999999999</v>
      </c>
      <c r="N27" s="129">
        <f>Anchor!V60</f>
        <v>32.195895999999998</v>
      </c>
      <c r="O27" s="129">
        <f>Anchor!W60</f>
        <v>39.929087000000003</v>
      </c>
      <c r="P27" s="129">
        <f>Anchor!X60</f>
        <v>41.111021000000001</v>
      </c>
      <c r="Q27" s="131">
        <f>10*LOG10(1/(('Summary (Full)'!$B$41/10^(N27/10)+'Summary (Full)'!$B$42/10^(O27/10)+'Summary (Full)'!$B$43/10^(P27/10))/'Summary (Full)'!$B$44))</f>
        <v>33.645847436475776</v>
      </c>
      <c r="R27" s="129">
        <f>Anchor!Y60</f>
        <v>0.669126</v>
      </c>
      <c r="S27" s="129">
        <f>Anchor!Z60</f>
        <v>1008.38</v>
      </c>
      <c r="T27" s="132"/>
      <c r="U27" s="129">
        <f>Test!L60</f>
        <v>136.346115</v>
      </c>
      <c r="V27" s="129">
        <f>Test!M60</f>
        <v>33.111055</v>
      </c>
      <c r="W27" s="129">
        <f>Test!N60</f>
        <v>40.740782000000003</v>
      </c>
      <c r="X27" s="129">
        <f>Test!O60</f>
        <v>42.063493000000001</v>
      </c>
      <c r="Y27" s="129">
        <f>('Summary (Full)'!$B$34*V27+'Summary (Full)'!$B$35*W27+'Summary (Full)'!$B$36*X27)/'Summary (Full)'!$B$37</f>
        <v>34.147440312500002</v>
      </c>
      <c r="Z27" s="129">
        <f>Test!P60</f>
        <v>11.050857000000001</v>
      </c>
      <c r="AA27" s="129">
        <f>Test!Q60</f>
        <v>11.147589</v>
      </c>
      <c r="AB27" s="129">
        <f>Test!R60</f>
        <v>22.502592</v>
      </c>
      <c r="AC27" s="129">
        <f>Test!S60</f>
        <v>21.178035000000001</v>
      </c>
      <c r="AD27" s="129">
        <f>Test!T60</f>
        <v>29.478767000000001</v>
      </c>
      <c r="AE27" s="129">
        <f>Test!U60</f>
        <v>35.126848000000003</v>
      </c>
      <c r="AF27" s="129">
        <f>Test!V60</f>
        <v>33.035130000000002</v>
      </c>
      <c r="AG27" s="129">
        <f>Test!W60</f>
        <v>40.720157999999998</v>
      </c>
      <c r="AH27" s="129">
        <f>Test!X60</f>
        <v>42.007081999999997</v>
      </c>
      <c r="AI27" s="129">
        <f>10*LOG10(1/(('Summary (Full)'!$B$41/10^(AF27/10)+'Summary (Full)'!$B$42/10^(AG27/10)+'Summary (Full)'!$B$43/10^(AH27/10))/'Summary (Full)'!$B$44))</f>
        <v>34.484868639507958</v>
      </c>
      <c r="AJ27" s="129">
        <f>Test!Y60</f>
        <v>0.76384300000000005</v>
      </c>
      <c r="AK27" s="129">
        <f>Test!Z60</f>
        <v>0</v>
      </c>
      <c r="AL27" s="129">
        <f t="shared" si="2"/>
        <v>1.1415533098400004</v>
      </c>
      <c r="AM27" s="129">
        <f t="shared" si="3"/>
        <v>0</v>
      </c>
      <c r="AO27" s="242" t="s">
        <v>15</v>
      </c>
      <c r="AP27" s="166">
        <f t="array" ref="AP27">bdRateExtend($C25:$C28,D25:D28,$U25:$U28,V25:V28)</f>
        <v>-0.33286896452767645</v>
      </c>
      <c r="AQ27" s="164"/>
      <c r="AR27" s="164"/>
      <c r="AS27" s="164"/>
      <c r="AT27" s="166">
        <f t="array" ref="AT27">bdRateExtend($C25:$C28,H25:H28,$U25:$U28,Z25:Z28)</f>
        <v>-0.32855429845775685</v>
      </c>
      <c r="AU27" s="164"/>
      <c r="AV27" s="166">
        <f t="array" ref="AV27">bdRateExtend($C25:$C28,I25:I28,$U25:$U28,AA25:AA28)</f>
        <v>-0.34179377428321256</v>
      </c>
      <c r="AW27" s="164"/>
      <c r="AX27" s="166">
        <f t="array" ref="AX27">bdRateExtend($C25:$C28,J25:J28,$U25:$U28,AB25:AB28,"None", FALSE,1)</f>
        <v>-0.40828947804942894</v>
      </c>
      <c r="AY27" s="170"/>
      <c r="AZ27" s="244">
        <f t="array" ref="AZ27">testVMAFRange($C25:$C28,J25:J28,$U25:$U28,AB25:AB28)</f>
        <v>0</v>
      </c>
      <c r="BA27" s="170"/>
      <c r="CL27" s="4">
        <v>297.59058881706972</v>
      </c>
      <c r="CM27" s="4">
        <v>34.691408000000003</v>
      </c>
      <c r="CN27" s="4">
        <v>34.691408000000003</v>
      </c>
      <c r="CO27" s="4">
        <v>42.035740249999996</v>
      </c>
      <c r="CP27" s="4">
        <v>43.553768750000003</v>
      </c>
      <c r="CQ27" s="4">
        <v>35.704326312500001</v>
      </c>
      <c r="CR27" s="4">
        <v>12.8265905</v>
      </c>
      <c r="CS27" s="4">
        <v>12.3075875</v>
      </c>
      <c r="CT27" s="4">
        <v>25.978848499999998</v>
      </c>
      <c r="CU27" s="4">
        <v>24.575193249999998</v>
      </c>
      <c r="CV27" s="4">
        <v>31.098436499999998</v>
      </c>
      <c r="CW27" s="4">
        <v>36.6554395</v>
      </c>
      <c r="CX27" s="4">
        <v>34.612764249999998</v>
      </c>
      <c r="CY27" s="4">
        <v>42.011938499999999</v>
      </c>
      <c r="CZ27" s="4">
        <v>43.504688250000001</v>
      </c>
      <c r="DA27" s="4">
        <v>36.04793047194412</v>
      </c>
      <c r="DB27" s="4">
        <v>0.72537600000000002</v>
      </c>
      <c r="DC27" s="4">
        <v>685.63749999999993</v>
      </c>
      <c r="DE27" s="4">
        <v>393.66488387254492</v>
      </c>
      <c r="DF27" s="4">
        <v>13.992907499999999</v>
      </c>
      <c r="DH27" s="4">
        <v>326.71620415331256</v>
      </c>
      <c r="DI27" s="4">
        <v>12.56502425</v>
      </c>
      <c r="DK27" s="4">
        <v>1492.3531773493994</v>
      </c>
      <c r="DL27" s="4">
        <v>70.62407875000001</v>
      </c>
      <c r="DM27" s="4">
        <v>1799.0533599098449</v>
      </c>
      <c r="DN27" s="4">
        <v>71.829409499999997</v>
      </c>
      <c r="DO27" s="4">
        <v>297.59058881706972</v>
      </c>
      <c r="DP27" s="4">
        <v>31.098436499999998</v>
      </c>
      <c r="DQ27" s="4">
        <v>297.59058881706972</v>
      </c>
      <c r="DR27" s="4">
        <v>36.6554395</v>
      </c>
      <c r="DS27" s="4">
        <v>297.59058881706972</v>
      </c>
      <c r="DT27" s="4">
        <v>34.612764249999998</v>
      </c>
      <c r="DU27" s="4">
        <v>34.612764249999998</v>
      </c>
      <c r="DV27" s="4">
        <v>42.011938499999999</v>
      </c>
      <c r="DW27" s="4">
        <v>43.504688250000001</v>
      </c>
      <c r="DX27" s="4">
        <v>36.04793047194412</v>
      </c>
      <c r="DZ27" s="4">
        <v>239.28204212939417</v>
      </c>
      <c r="EA27" s="4">
        <v>35.174796000000001</v>
      </c>
      <c r="EB27" s="4">
        <v>35.174796000000001</v>
      </c>
      <c r="EC27" s="4">
        <v>42.500773124999995</v>
      </c>
      <c r="ED27" s="4">
        <v>44.151774000000003</v>
      </c>
      <c r="EE27" s="4">
        <v>36.193730695312503</v>
      </c>
      <c r="EF27" s="4">
        <v>13.275766624999999</v>
      </c>
      <c r="EG27" s="4">
        <v>12.677956625</v>
      </c>
      <c r="EH27" s="4">
        <v>35.708592375000002</v>
      </c>
      <c r="EI27" s="4">
        <v>33.733402624999997</v>
      </c>
      <c r="EJ27" s="4">
        <v>31.6564725</v>
      </c>
      <c r="EK27" s="4">
        <v>37.058233874999999</v>
      </c>
      <c r="EL27" s="4">
        <v>35.102929000000003</v>
      </c>
      <c r="EM27" s="4">
        <v>42.476120625</v>
      </c>
      <c r="EN27" s="4">
        <v>44.103644124999995</v>
      </c>
      <c r="EO27" s="4">
        <v>36.540491118109159</v>
      </c>
      <c r="EP27" s="4">
        <v>0.72724337500000003</v>
      </c>
      <c r="EQ27" s="4">
        <v>0</v>
      </c>
      <c r="ER27" s="4">
        <v>290.21050498313866</v>
      </c>
      <c r="ES27" s="4">
        <v>14.073035875</v>
      </c>
      <c r="ET27" s="4">
        <v>263.51880820876539</v>
      </c>
      <c r="EU27" s="4">
        <v>12.932836249999999</v>
      </c>
      <c r="EV27" s="7">
        <v>426.97785417459562</v>
      </c>
      <c r="EW27" s="7">
        <v>50.415981500000001</v>
      </c>
      <c r="EX27" s="7">
        <v>470.18827299999998</v>
      </c>
      <c r="EY27" s="7">
        <v>50.499054999999998</v>
      </c>
      <c r="EZ27" s="7">
        <v>239.28204212939417</v>
      </c>
      <c r="FA27" s="7">
        <v>31.6564725</v>
      </c>
      <c r="FB27" s="7">
        <v>245.38011565755576</v>
      </c>
      <c r="FC27" s="7">
        <v>37.164939000000004</v>
      </c>
      <c r="FD27" s="4">
        <v>239.28204212939417</v>
      </c>
      <c r="FE27" s="4">
        <v>35.102929000000003</v>
      </c>
      <c r="FF27" s="4">
        <v>35.102929000000003</v>
      </c>
      <c r="FG27" s="4">
        <v>42.476120625</v>
      </c>
      <c r="FH27" s="4">
        <v>44.103644124999995</v>
      </c>
      <c r="FI27" s="4">
        <v>36.540491118109159</v>
      </c>
      <c r="FK27" s="4">
        <v>297.59058881706972</v>
      </c>
      <c r="FL27" s="4">
        <v>35.704326312500001</v>
      </c>
      <c r="FM27" s="4">
        <v>297.59058881706972</v>
      </c>
      <c r="FN27" s="4">
        <v>36.04793047194412</v>
      </c>
      <c r="FP27" s="4">
        <v>239.28204212939417</v>
      </c>
      <c r="FQ27" s="4">
        <v>36.193730695312503</v>
      </c>
      <c r="FR27" s="4">
        <v>239.28204212939417</v>
      </c>
      <c r="FS27" s="4">
        <v>36.540491118109159</v>
      </c>
    </row>
    <row r="28" spans="1:175" ht="14" customHeight="1" thickBot="1" x14ac:dyDescent="0.2">
      <c r="A28" s="236"/>
      <c r="B28" s="38">
        <v>235</v>
      </c>
      <c r="C28" s="129">
        <f>Anchor!L61</f>
        <v>81.370936999999998</v>
      </c>
      <c r="D28" s="129">
        <f>Anchor!M61</f>
        <v>29.274193</v>
      </c>
      <c r="E28" s="129">
        <f>Anchor!N61</f>
        <v>37.512279999999997</v>
      </c>
      <c r="F28" s="129">
        <f>Anchor!O61</f>
        <v>38.298240999999997</v>
      </c>
      <c r="G28" s="130">
        <f>('Summary (Full)'!$B$34*D28+'Summary (Full)'!$B$35*E28+'Summary (Full)'!$B$36*F28)/'Summary (Full)'!$B$37</f>
        <v>30.3530764375</v>
      </c>
      <c r="H28" s="129">
        <f>Anchor!P61</f>
        <v>7.8252990000000002</v>
      </c>
      <c r="I28" s="129">
        <f>Anchor!Q61</f>
        <v>8.6486129999999992</v>
      </c>
      <c r="J28" s="129">
        <f>Anchor!R61</f>
        <v>2.545334</v>
      </c>
      <c r="K28" s="129">
        <f>Anchor!S61</f>
        <v>2.3048660000000001</v>
      </c>
      <c r="L28" s="129">
        <f>Anchor!T61</f>
        <v>25.639800000000001</v>
      </c>
      <c r="M28" s="129">
        <f>Anchor!U61</f>
        <v>31.615832999999999</v>
      </c>
      <c r="N28" s="129">
        <f>Anchor!V61</f>
        <v>29.186813999999998</v>
      </c>
      <c r="O28" s="129">
        <f>Anchor!W61</f>
        <v>37.483767999999998</v>
      </c>
      <c r="P28" s="129">
        <f>Anchor!X61</f>
        <v>38.240285999999998</v>
      </c>
      <c r="Q28" s="131">
        <f>10*LOG10(1/(('Summary (Full)'!$B$41/10^(N28/10)+'Summary (Full)'!$B$42/10^(O28/10)+'Summary (Full)'!$B$43/10^(P28/10))/'Summary (Full)'!$B$44))</f>
        <v>30.661641368825002</v>
      </c>
      <c r="R28" s="129">
        <f>Anchor!Y61</f>
        <v>0.85744100000000001</v>
      </c>
      <c r="S28" s="129">
        <f>Anchor!Z61</f>
        <v>631.69000000000005</v>
      </c>
      <c r="T28" s="132"/>
      <c r="U28" s="129">
        <f>Test!L61</f>
        <v>60.865903000000003</v>
      </c>
      <c r="V28" s="129">
        <f>Test!M61</f>
        <v>30.072568</v>
      </c>
      <c r="W28" s="129">
        <f>Test!N61</f>
        <v>38.119765000000001</v>
      </c>
      <c r="X28" s="129">
        <f>Test!O61</f>
        <v>39.346310000000003</v>
      </c>
      <c r="Y28" s="129">
        <f>('Summary (Full)'!$B$34*V28+'Summary (Full)'!$B$35*W28+'Summary (Full)'!$B$36*X28)/'Summary (Full)'!$B$37</f>
        <v>31.155126687500001</v>
      </c>
      <c r="Z28" s="129">
        <f>Test!P61</f>
        <v>8.4677340000000001</v>
      </c>
      <c r="AA28" s="129">
        <f>Test!Q61</f>
        <v>9.2065819999999992</v>
      </c>
      <c r="AB28" s="129">
        <f>Test!R61</f>
        <v>8.8628660000000004</v>
      </c>
      <c r="AC28" s="129">
        <f>Test!S61</f>
        <v>8.2097429999999996</v>
      </c>
      <c r="AD28" s="129">
        <f>Test!T61</f>
        <v>26.454941999999999</v>
      </c>
      <c r="AE28" s="129">
        <f>Test!U61</f>
        <v>32.331406999999999</v>
      </c>
      <c r="AF28" s="129">
        <f>Test!V61</f>
        <v>29.999603</v>
      </c>
      <c r="AG28" s="129">
        <f>Test!W61</f>
        <v>38.094962000000002</v>
      </c>
      <c r="AH28" s="129">
        <f>Test!X61</f>
        <v>39.297432999999998</v>
      </c>
      <c r="AI28" s="129">
        <f>10*LOG10(1/(('Summary (Full)'!$B$41/10^(AF28/10)+'Summary (Full)'!$B$42/10^(AG28/10)+'Summary (Full)'!$B$43/10^(AH28/10))/'Summary (Full)'!$B$44))</f>
        <v>31.47419747578013</v>
      </c>
      <c r="AJ28" s="129">
        <f>Test!Y61</f>
        <v>0.916628</v>
      </c>
      <c r="AK28" s="129">
        <f>Test!Z61</f>
        <v>0</v>
      </c>
      <c r="AL28" s="129">
        <f t="shared" si="2"/>
        <v>1.0690274899380832</v>
      </c>
      <c r="AM28" s="129">
        <f t="shared" si="3"/>
        <v>0</v>
      </c>
      <c r="AO28" s="179"/>
      <c r="AP28" s="165"/>
      <c r="AQ28" s="165"/>
      <c r="AR28" s="165"/>
      <c r="AS28" s="165"/>
      <c r="AT28" s="165"/>
      <c r="AU28" s="165"/>
      <c r="AV28" s="165"/>
      <c r="AW28" s="165"/>
      <c r="AX28" s="165"/>
      <c r="AY28" s="171"/>
      <c r="AZ28" s="165"/>
      <c r="BA28" s="171"/>
      <c r="CL28" s="4">
        <v>326.71620415331256</v>
      </c>
      <c r="CM28" s="4">
        <v>35.043108500000002</v>
      </c>
      <c r="CN28" s="4">
        <v>35.043108500000002</v>
      </c>
      <c r="CO28" s="4">
        <v>42.296169624999997</v>
      </c>
      <c r="CP28" s="4">
        <v>43.871471374999999</v>
      </c>
      <c r="CQ28" s="4">
        <v>36.048197500000001</v>
      </c>
      <c r="CR28" s="4">
        <v>13.20187275</v>
      </c>
      <c r="CS28" s="4">
        <v>12.56502425</v>
      </c>
      <c r="CT28" s="4">
        <v>28.243883749999998</v>
      </c>
      <c r="CU28" s="4">
        <v>26.741169124999999</v>
      </c>
      <c r="CV28" s="4">
        <v>31.460929749999998</v>
      </c>
      <c r="CW28" s="4">
        <v>36.96777075</v>
      </c>
      <c r="CX28" s="4">
        <v>34.965484125000003</v>
      </c>
      <c r="CY28" s="4">
        <v>42.27272275</v>
      </c>
      <c r="CZ28" s="4">
        <v>43.823321125</v>
      </c>
      <c r="DA28" s="4">
        <v>36.395910915216987</v>
      </c>
      <c r="DB28" s="4">
        <v>0.70921400000000001</v>
      </c>
      <c r="DC28" s="4">
        <v>718.09375</v>
      </c>
      <c r="DE28" s="4">
        <v>432.04720054032941</v>
      </c>
      <c r="DF28" s="4">
        <v>14.408659999999999</v>
      </c>
      <c r="DH28" s="4">
        <v>358.692385</v>
      </c>
      <c r="DI28" s="4">
        <v>12.822461000000001</v>
      </c>
      <c r="DK28" s="4">
        <v>1642.033044</v>
      </c>
      <c r="DL28" s="4">
        <v>72.834117000000006</v>
      </c>
      <c r="DM28" s="4">
        <v>2348.6936903614887</v>
      </c>
      <c r="DN28" s="4">
        <v>76.452195750000001</v>
      </c>
      <c r="DO28" s="4">
        <v>326.71620415331256</v>
      </c>
      <c r="DP28" s="4">
        <v>31.460929749999998</v>
      </c>
      <c r="DQ28" s="4">
        <v>326.71620415331256</v>
      </c>
      <c r="DR28" s="4">
        <v>36.96777075</v>
      </c>
      <c r="DS28" s="4">
        <v>326.71620415331256</v>
      </c>
      <c r="DT28" s="4">
        <v>34.965484125000003</v>
      </c>
      <c r="DU28" s="4">
        <v>34.965484125000003</v>
      </c>
      <c r="DV28" s="4">
        <v>42.27272275</v>
      </c>
      <c r="DW28" s="4">
        <v>43.823321125</v>
      </c>
      <c r="DX28" s="4">
        <v>36.395910915216987</v>
      </c>
      <c r="DZ28" s="4">
        <v>263.51880820876539</v>
      </c>
      <c r="EA28" s="4">
        <v>35.494303000000002</v>
      </c>
      <c r="EB28" s="4">
        <v>35.494303000000002</v>
      </c>
      <c r="EC28" s="4">
        <v>42.743704249999993</v>
      </c>
      <c r="ED28" s="4">
        <v>44.444755999999998</v>
      </c>
      <c r="EE28" s="4">
        <v>36.506793890624998</v>
      </c>
      <c r="EF28" s="4">
        <v>13.674401249999999</v>
      </c>
      <c r="EG28" s="4">
        <v>12.932836249999999</v>
      </c>
      <c r="EH28" s="4">
        <v>38.066807750000002</v>
      </c>
      <c r="EI28" s="4">
        <v>36.029707250000001</v>
      </c>
      <c r="EJ28" s="4">
        <v>32.015579000000002</v>
      </c>
      <c r="EK28" s="4">
        <v>37.334544749999999</v>
      </c>
      <c r="EL28" s="4">
        <v>35.424342000000003</v>
      </c>
      <c r="EM28" s="4">
        <v>42.719797249999999</v>
      </c>
      <c r="EN28" s="4">
        <v>44.398178250000001</v>
      </c>
      <c r="EO28" s="4">
        <v>36.857628639117394</v>
      </c>
      <c r="EP28" s="4">
        <v>0.70611674999999996</v>
      </c>
      <c r="EQ28" s="4">
        <v>0</v>
      </c>
      <c r="ER28" s="4">
        <v>319.60579123386793</v>
      </c>
      <c r="ES28" s="4">
        <v>14.4716705</v>
      </c>
      <c r="ET28" s="4">
        <v>290.21050498313866</v>
      </c>
      <c r="EU28" s="4">
        <v>13.187715874999999</v>
      </c>
      <c r="EV28" s="7">
        <v>438.10046166168974</v>
      </c>
      <c r="EW28" s="7">
        <v>51.062147500000002</v>
      </c>
      <c r="EX28" s="7">
        <v>482.1262365337264</v>
      </c>
      <c r="EY28" s="7">
        <v>51.087692750000002</v>
      </c>
      <c r="EZ28" s="7">
        <v>263.51880820876539</v>
      </c>
      <c r="FA28" s="7">
        <v>32.015579000000002</v>
      </c>
      <c r="FB28" s="7">
        <v>270.70580294942306</v>
      </c>
      <c r="FC28" s="7">
        <v>37.462045000000003</v>
      </c>
      <c r="FD28" s="4">
        <v>263.51880820876539</v>
      </c>
      <c r="FE28" s="4">
        <v>35.424342000000003</v>
      </c>
      <c r="FF28" s="4">
        <v>35.424342000000003</v>
      </c>
      <c r="FG28" s="4">
        <v>42.719797249999999</v>
      </c>
      <c r="FH28" s="4">
        <v>44.398178250000001</v>
      </c>
      <c r="FI28" s="4">
        <v>36.857628639117394</v>
      </c>
      <c r="FK28" s="4">
        <v>326.71620415331256</v>
      </c>
      <c r="FL28" s="4">
        <v>36.048197500000001</v>
      </c>
      <c r="FM28" s="4">
        <v>326.71620415331256</v>
      </c>
      <c r="FN28" s="4">
        <v>36.395910915216987</v>
      </c>
      <c r="FP28" s="4">
        <v>263.51880820876539</v>
      </c>
      <c r="FQ28" s="4">
        <v>36.506793890624998</v>
      </c>
      <c r="FR28" s="4">
        <v>263.51880820876539</v>
      </c>
      <c r="FS28" s="4">
        <v>36.857628639117394</v>
      </c>
    </row>
    <row r="29" spans="1:175" ht="13" customHeight="1" x14ac:dyDescent="0.15">
      <c r="A29" s="234" t="s">
        <v>85</v>
      </c>
      <c r="B29" s="38">
        <v>110</v>
      </c>
      <c r="C29" s="129">
        <f>Anchor!L62</f>
        <v>2442.8138020000001</v>
      </c>
      <c r="D29" s="129">
        <f>Anchor!M62</f>
        <v>40.639873999999999</v>
      </c>
      <c r="E29" s="129">
        <f>Anchor!N62</f>
        <v>46.612043</v>
      </c>
      <c r="F29" s="129">
        <f>Anchor!O62</f>
        <v>49.446224000000001</v>
      </c>
      <c r="G29" s="130">
        <f>('Summary (Full)'!$B$34*D29+'Summary (Full)'!$B$35*E29+'Summary (Full)'!$B$36*F29)/'Summary (Full)'!$B$37</f>
        <v>41.563531437499996</v>
      </c>
      <c r="H29" s="129">
        <f>Anchor!P62</f>
        <v>22.297044</v>
      </c>
      <c r="I29" s="129">
        <f>Anchor!Q62</f>
        <v>17.547090000000001</v>
      </c>
      <c r="J29" s="129">
        <f>Anchor!R62</f>
        <v>77.769786999999994</v>
      </c>
      <c r="K29" s="129">
        <f>Anchor!S62</f>
        <v>75.258182000000005</v>
      </c>
      <c r="L29" s="129">
        <f>Anchor!T62</f>
        <v>38.665129999999998</v>
      </c>
      <c r="M29" s="129">
        <f>Anchor!U62</f>
        <v>41.739168999999997</v>
      </c>
      <c r="N29" s="129">
        <f>Anchor!V62</f>
        <v>40.617165999999997</v>
      </c>
      <c r="O29" s="129">
        <f>Anchor!W62</f>
        <v>46.598514000000002</v>
      </c>
      <c r="P29" s="129">
        <f>Anchor!X62</f>
        <v>49.422573</v>
      </c>
      <c r="Q29" s="131">
        <f>10*LOG10(1/(('Summary (Full)'!$B$41/10^(N29/10)+'Summary (Full)'!$B$42/10^(O29/10)+'Summary (Full)'!$B$43/10^(P29/10))/'Summary (Full)'!$B$44))</f>
        <v>41.980040991862914</v>
      </c>
      <c r="R29" s="129">
        <f>Anchor!Y62</f>
        <v>0.46675299999999997</v>
      </c>
      <c r="S29" s="129">
        <f>Anchor!Z62</f>
        <v>2894</v>
      </c>
      <c r="T29" s="132"/>
      <c r="U29" s="129">
        <f>Test!L62</f>
        <v>2153.024821</v>
      </c>
      <c r="V29" s="129">
        <f>Test!M62</f>
        <v>40.805647999999998</v>
      </c>
      <c r="W29" s="129">
        <f>Test!N62</f>
        <v>46.986820000000002</v>
      </c>
      <c r="X29" s="129">
        <f>Test!O62</f>
        <v>49.896011999999999</v>
      </c>
      <c r="Y29" s="129">
        <f>('Summary (Full)'!$B$34*V29+'Summary (Full)'!$B$35*W29+'Summary (Full)'!$B$36*X29)/'Summary (Full)'!$B$37</f>
        <v>41.760118999999996</v>
      </c>
      <c r="Z29" s="129">
        <f>Test!P62</f>
        <v>22.736962999999999</v>
      </c>
      <c r="AA29" s="129">
        <f>Test!Q62</f>
        <v>17.738226000000001</v>
      </c>
      <c r="AB29" s="129">
        <f>Test!R62</f>
        <v>79.353181000000006</v>
      </c>
      <c r="AC29" s="129">
        <f>Test!S62</f>
        <v>76.932827000000003</v>
      </c>
      <c r="AD29" s="129">
        <f>Test!T62</f>
        <v>38.985368999999999</v>
      </c>
      <c r="AE29" s="129">
        <f>Test!U62</f>
        <v>41.956522999999997</v>
      </c>
      <c r="AF29" s="129">
        <f>Test!V62</f>
        <v>40.786175999999998</v>
      </c>
      <c r="AG29" s="129">
        <f>Test!W62</f>
        <v>46.976922999999999</v>
      </c>
      <c r="AH29" s="129">
        <f>Test!X62</f>
        <v>49.877318000000002</v>
      </c>
      <c r="AI29" s="129">
        <f>10*LOG10(1/(('Summary (Full)'!$B$41/10^(AF29/10)+'Summary (Full)'!$B$42/10^(AG29/10)+'Summary (Full)'!$B$43/10^(AH29/10))/'Summary (Full)'!$B$44))</f>
        <v>42.169166528907738</v>
      </c>
      <c r="AJ29" s="129">
        <f>Test!Y62</f>
        <v>0.43604700000000002</v>
      </c>
      <c r="AK29" s="129">
        <f>Test!Z62</f>
        <v>0</v>
      </c>
      <c r="AL29" s="129">
        <f t="shared" si="2"/>
        <v>0.93421359905560342</v>
      </c>
      <c r="AM29" s="129">
        <f t="shared" si="3"/>
        <v>0</v>
      </c>
      <c r="AO29" s="245" t="s">
        <v>13</v>
      </c>
      <c r="AP29" s="172">
        <f t="array" ref="AP29">bdRateExtend($C29:$C32,D29:D32,$U29:$U32,V29:V32)</f>
        <v>-0.2705779276253989</v>
      </c>
      <c r="AQ29" s="172">
        <f t="array" ref="AQ29">bdRateExtend($C29:$C34,D29:D34,$U29:$U34,V29:V34)</f>
        <v>-0.3114066432556728</v>
      </c>
      <c r="AR29" s="172">
        <f t="array" ref="AR29">bdRateExtend($C29:$C34,E29:E34,$U29:$U34,W29:W34)</f>
        <v>-0.35566896878977738</v>
      </c>
      <c r="AS29" s="172">
        <f t="array" ref="AS29">bdRateExtend($C29:$C34,F29:F34,$U29:$U34,X29:X34)</f>
        <v>-0.3493340878529948</v>
      </c>
      <c r="AT29" s="172">
        <f t="array" ref="AT29">bdRateExtend($C29:$C32,H29:H32,$U29:$U32,Z29:Z32)</f>
        <v>-0.25973027270865712</v>
      </c>
      <c r="AU29" s="172">
        <f t="array" ref="AU29">bdRateExtend($C29:$C34,H29:H34,$U29:$U34,Z29:Z34)</f>
        <v>-0.29394509885439335</v>
      </c>
      <c r="AV29" s="172">
        <f t="array" ref="AV29">bdRateExtend($C29:$C32,I29:I32,$U29:$U32,AA29:AA32)</f>
        <v>-0.27339581736600926</v>
      </c>
      <c r="AW29" s="172">
        <f t="array" ref="AW29">bdRateExtend($C29:$C34,I29:I34,$U29:$U34,AA29:AA34)</f>
        <v>-0.31239163822788496</v>
      </c>
      <c r="AX29" s="172">
        <f t="array" ref="AX29">bdRateExtend($C29:$C32,J29:J32,$U29:$U32,AB29:AB32,"None", FALSE,1)</f>
        <v>-0.31273758649360495</v>
      </c>
      <c r="AY29" s="188">
        <f t="array" ref="AY29">bdRateExtend($C29:$C34,J29:J34,$U29:$U34,AB29:AB34,"None", FALSE,TRUE)</f>
        <v>-0.3790407439733251</v>
      </c>
      <c r="AZ29" s="241">
        <f t="array" ref="AZ29">testVMAFRange($C29:$C32,J29:J32,$U29:$U32,AB29:AB32)</f>
        <v>0</v>
      </c>
      <c r="BA29" s="190">
        <f t="array" ref="BA29">testVMAFRange($C29:$C34,J29:J34,$U29:$U34,AB29:AB34)</f>
        <v>0</v>
      </c>
      <c r="CL29" s="4">
        <v>358.692385</v>
      </c>
      <c r="CM29" s="4">
        <v>35.394809000000002</v>
      </c>
      <c r="CN29" s="4">
        <v>35.394809000000002</v>
      </c>
      <c r="CO29" s="4">
        <v>42.556598999999999</v>
      </c>
      <c r="CP29" s="4">
        <v>44.189174000000001</v>
      </c>
      <c r="CQ29" s="4">
        <v>36.3920686875</v>
      </c>
      <c r="CR29" s="4">
        <v>13.577154999999999</v>
      </c>
      <c r="CS29" s="4">
        <v>12.822461000000001</v>
      </c>
      <c r="CT29" s="4">
        <v>30.508918999999999</v>
      </c>
      <c r="CU29" s="4">
        <v>28.907145</v>
      </c>
      <c r="CV29" s="4">
        <v>31.823422999999998</v>
      </c>
      <c r="CW29" s="4">
        <v>37.280101999999999</v>
      </c>
      <c r="CX29" s="4">
        <v>35.318204000000001</v>
      </c>
      <c r="CY29" s="4">
        <v>42.533507</v>
      </c>
      <c r="CZ29" s="4">
        <v>44.141953999999998</v>
      </c>
      <c r="DA29" s="4">
        <v>36.743891358489861</v>
      </c>
      <c r="DB29" s="4">
        <v>0.693052</v>
      </c>
      <c r="DC29" s="4">
        <v>750.55</v>
      </c>
      <c r="DE29" s="4">
        <v>474.17179215601919</v>
      </c>
      <c r="DF29" s="4">
        <v>14.824412500000001</v>
      </c>
      <c r="DH29" s="4">
        <v>393.66488387254492</v>
      </c>
      <c r="DI29" s="4">
        <v>13.069674000000001</v>
      </c>
      <c r="DK29" s="4">
        <v>1799.0533599098449</v>
      </c>
      <c r="DL29" s="4">
        <v>74.261049874999998</v>
      </c>
      <c r="DM29" s="4">
        <v>2584.8994080000002</v>
      </c>
      <c r="DN29" s="4">
        <v>78.310169999999999</v>
      </c>
      <c r="DO29" s="4">
        <v>358.692385</v>
      </c>
      <c r="DP29" s="4">
        <v>31.823422999999998</v>
      </c>
      <c r="DQ29" s="4">
        <v>358.692385</v>
      </c>
      <c r="DR29" s="4">
        <v>37.280101999999999</v>
      </c>
      <c r="DS29" s="4">
        <v>358.692385</v>
      </c>
      <c r="DT29" s="4">
        <v>35.318204000000001</v>
      </c>
      <c r="DU29" s="4">
        <v>35.318204000000001</v>
      </c>
      <c r="DV29" s="4">
        <v>42.533507</v>
      </c>
      <c r="DW29" s="4">
        <v>44.141953999999998</v>
      </c>
      <c r="DX29" s="4">
        <v>36.743891358489861</v>
      </c>
      <c r="DZ29" s="4">
        <v>298.693307</v>
      </c>
      <c r="EA29" s="4">
        <v>35.933869999999999</v>
      </c>
      <c r="EB29" s="4">
        <v>35.933869999999999</v>
      </c>
      <c r="EC29" s="4">
        <v>42.997269000000003</v>
      </c>
      <c r="ED29" s="4">
        <v>44.725678000000002</v>
      </c>
      <c r="EE29" s="4">
        <v>36.924820437499996</v>
      </c>
      <c r="EF29" s="4">
        <v>14.074422999999999</v>
      </c>
      <c r="EG29" s="4">
        <v>13.233642</v>
      </c>
      <c r="EH29" s="4">
        <v>41.709761</v>
      </c>
      <c r="EI29" s="4">
        <v>39.610069000000003</v>
      </c>
      <c r="EJ29" s="4">
        <v>32.467204000000002</v>
      </c>
      <c r="EK29" s="4">
        <v>37.674624999999999</v>
      </c>
      <c r="EL29" s="4">
        <v>35.864372000000003</v>
      </c>
      <c r="EM29" s="4">
        <v>42.971116000000002</v>
      </c>
      <c r="EN29" s="4">
        <v>44.67651</v>
      </c>
      <c r="EO29" s="4">
        <v>37.284879145702533</v>
      </c>
      <c r="EP29" s="4">
        <v>0.61509400000000003</v>
      </c>
      <c r="EQ29" s="4">
        <v>0</v>
      </c>
      <c r="ER29" s="4">
        <v>351.97851227391482</v>
      </c>
      <c r="ES29" s="4">
        <v>14.870305125</v>
      </c>
      <c r="ET29" s="4">
        <v>319.60579123386793</v>
      </c>
      <c r="EU29" s="4">
        <v>13.442595499999999</v>
      </c>
      <c r="EV29" s="7">
        <v>470.18827299999998</v>
      </c>
      <c r="EW29" s="7">
        <v>52.907848000000001</v>
      </c>
      <c r="EX29" s="7">
        <v>530.57626799232753</v>
      </c>
      <c r="EY29" s="7">
        <v>53.383217500000001</v>
      </c>
      <c r="EZ29" s="7">
        <v>290.21050498313866</v>
      </c>
      <c r="FA29" s="7">
        <v>32.374685499999998</v>
      </c>
      <c r="FB29" s="7">
        <v>298.645355</v>
      </c>
      <c r="FC29" s="7">
        <v>37.759151000000003</v>
      </c>
      <c r="FD29" s="4">
        <v>298.693307</v>
      </c>
      <c r="FE29" s="4">
        <v>35.864372000000003</v>
      </c>
      <c r="FF29" s="4">
        <v>35.864372000000003</v>
      </c>
      <c r="FG29" s="4">
        <v>42.971116000000002</v>
      </c>
      <c r="FH29" s="4">
        <v>44.67651</v>
      </c>
      <c r="FI29" s="4">
        <v>37.284879145702533</v>
      </c>
      <c r="FK29" s="4">
        <v>358.692385</v>
      </c>
      <c r="FL29" s="4">
        <v>36.3920686875</v>
      </c>
      <c r="FM29" s="4">
        <v>358.692385</v>
      </c>
      <c r="FN29" s="4">
        <v>36.743891358489861</v>
      </c>
      <c r="FP29" s="4">
        <v>298.693307</v>
      </c>
      <c r="FQ29" s="4">
        <v>36.924820437499996</v>
      </c>
      <c r="FR29" s="4">
        <v>298.693307</v>
      </c>
      <c r="FS29" s="4">
        <v>37.284879145702533</v>
      </c>
    </row>
    <row r="30" spans="1:175" x14ac:dyDescent="0.15">
      <c r="A30" s="235"/>
      <c r="B30" s="38">
        <v>135</v>
      </c>
      <c r="C30" s="129">
        <f>Anchor!L63</f>
        <v>1199.9409820000001</v>
      </c>
      <c r="D30" s="129">
        <f>Anchor!M63</f>
        <v>39.162089999999999</v>
      </c>
      <c r="E30" s="129">
        <f>Anchor!N63</f>
        <v>45.347755999999997</v>
      </c>
      <c r="F30" s="129">
        <f>Anchor!O63</f>
        <v>47.779836000000003</v>
      </c>
      <c r="G30" s="130">
        <f>('Summary (Full)'!$B$34*D30+'Summary (Full)'!$B$35*E30+'Summary (Full)'!$B$36*F30)/'Summary (Full)'!$B$37</f>
        <v>40.087303250000005</v>
      </c>
      <c r="H30" s="129">
        <f>Anchor!P63</f>
        <v>18.970680000000002</v>
      </c>
      <c r="I30" s="129">
        <f>Anchor!Q63</f>
        <v>16.025552000000001</v>
      </c>
      <c r="J30" s="129">
        <f>Anchor!R63</f>
        <v>65.128291000000004</v>
      </c>
      <c r="K30" s="129">
        <f>Anchor!S63</f>
        <v>62.660027999999997</v>
      </c>
      <c r="L30" s="129">
        <f>Anchor!T63</f>
        <v>36.386051000000002</v>
      </c>
      <c r="M30" s="129">
        <f>Anchor!U63</f>
        <v>40.441724999999998</v>
      </c>
      <c r="N30" s="129">
        <f>Anchor!V63</f>
        <v>39.119413000000002</v>
      </c>
      <c r="O30" s="129">
        <f>Anchor!W63</f>
        <v>45.330382999999998</v>
      </c>
      <c r="P30" s="129">
        <f>Anchor!X63</f>
        <v>47.749870000000001</v>
      </c>
      <c r="Q30" s="131">
        <f>10*LOG10(1/(('Summary (Full)'!$B$41/10^(N30/10)+'Summary (Full)'!$B$42/10^(O30/10)+'Summary (Full)'!$B$43/10^(P30/10))/'Summary (Full)'!$B$44))</f>
        <v>40.489803164059317</v>
      </c>
      <c r="R30" s="129">
        <f>Anchor!Y63</f>
        <v>0.51974399999999998</v>
      </c>
      <c r="S30" s="129">
        <f>Anchor!Z63</f>
        <v>1915.14</v>
      </c>
      <c r="T30" s="132"/>
      <c r="U30" s="129">
        <f>Test!L63</f>
        <v>1024.440175</v>
      </c>
      <c r="V30" s="129">
        <f>Test!M63</f>
        <v>39.451357999999999</v>
      </c>
      <c r="W30" s="129">
        <f>Test!N63</f>
        <v>45.839803000000003</v>
      </c>
      <c r="X30" s="129">
        <f>Test!O63</f>
        <v>48.272219</v>
      </c>
      <c r="Y30" s="129">
        <f>('Summary (Full)'!$B$34*V30+'Summary (Full)'!$B$35*W30+'Summary (Full)'!$B$36*X30)/'Summary (Full)'!$B$37</f>
        <v>40.40193962499999</v>
      </c>
      <c r="Z30" s="129">
        <f>Test!P63</f>
        <v>19.500025999999998</v>
      </c>
      <c r="AA30" s="129">
        <f>Test!Q63</f>
        <v>16.316704000000001</v>
      </c>
      <c r="AB30" s="129">
        <f>Test!R63</f>
        <v>68.013281000000006</v>
      </c>
      <c r="AC30" s="129">
        <f>Test!S63</f>
        <v>65.518493000000007</v>
      </c>
      <c r="AD30" s="129">
        <f>Test!T63</f>
        <v>36.826492999999999</v>
      </c>
      <c r="AE30" s="129">
        <f>Test!U63</f>
        <v>40.753073999999998</v>
      </c>
      <c r="AF30" s="129">
        <f>Test!V63</f>
        <v>39.414997999999997</v>
      </c>
      <c r="AG30" s="129">
        <f>Test!W63</f>
        <v>45.826743999999998</v>
      </c>
      <c r="AH30" s="129">
        <f>Test!X63</f>
        <v>48.245516000000002</v>
      </c>
      <c r="AI30" s="129">
        <f>10*LOG10(1/(('Summary (Full)'!$B$41/10^(AF30/10)+'Summary (Full)'!$B$42/10^(AG30/10)+'Summary (Full)'!$B$43/10^(AH30/10))/'Summary (Full)'!$B$44))</f>
        <v>40.80227260564169</v>
      </c>
      <c r="AJ30" s="129">
        <f>Test!Y63</f>
        <v>0.49025299999999999</v>
      </c>
      <c r="AK30" s="129">
        <f>Test!Z63</f>
        <v>0</v>
      </c>
      <c r="AL30" s="129">
        <f t="shared" si="2"/>
        <v>0.94325860423593155</v>
      </c>
      <c r="AM30" s="129">
        <f t="shared" si="3"/>
        <v>0</v>
      </c>
      <c r="AO30" s="179"/>
      <c r="AP30" s="165"/>
      <c r="AQ30" s="164"/>
      <c r="AR30" s="164"/>
      <c r="AS30" s="164"/>
      <c r="AT30" s="165"/>
      <c r="AU30" s="164"/>
      <c r="AV30" s="165"/>
      <c r="AW30" s="164"/>
      <c r="AX30" s="165"/>
      <c r="AY30" s="170"/>
      <c r="AZ30" s="165"/>
      <c r="BA30" s="170"/>
      <c r="CL30" s="4">
        <v>393.66488387254492</v>
      </c>
      <c r="CM30" s="4">
        <v>35.690382249999999</v>
      </c>
      <c r="CN30" s="4">
        <v>35.690382249999999</v>
      </c>
      <c r="CO30" s="4">
        <v>42.782618999999997</v>
      </c>
      <c r="CP30" s="4">
        <v>44.483283</v>
      </c>
      <c r="CQ30" s="4">
        <v>36.683203343750002</v>
      </c>
      <c r="CR30" s="4">
        <v>13.992907499999999</v>
      </c>
      <c r="CS30" s="4">
        <v>13.069674000000001</v>
      </c>
      <c r="CT30" s="4">
        <v>32.830136875000001</v>
      </c>
      <c r="CU30" s="4">
        <v>31.147323</v>
      </c>
      <c r="CV30" s="4">
        <v>32.156778875000001</v>
      </c>
      <c r="CW30" s="4">
        <v>37.541342749999998</v>
      </c>
      <c r="CX30" s="4">
        <v>35.6165685</v>
      </c>
      <c r="CY30" s="4">
        <v>42.759924374999997</v>
      </c>
      <c r="CZ30" s="4">
        <v>44.437842249999996</v>
      </c>
      <c r="DA30" s="4">
        <v>37.03881087951784</v>
      </c>
      <c r="DB30" s="4">
        <v>0.67770587500000001</v>
      </c>
      <c r="DC30" s="4">
        <v>788.65374999999995</v>
      </c>
      <c r="DE30" s="4">
        <v>520.40353043663265</v>
      </c>
      <c r="DF30" s="4">
        <v>15.240165000000001</v>
      </c>
      <c r="DH30" s="4">
        <v>432.04720054032941</v>
      </c>
      <c r="DI30" s="4">
        <v>13.316887000000001</v>
      </c>
      <c r="DK30" s="4">
        <v>1971.0888301727134</v>
      </c>
      <c r="DL30" s="4">
        <v>75.687982750000003</v>
      </c>
      <c r="DM30" s="4">
        <v>3409.409052</v>
      </c>
      <c r="DN30" s="4">
        <v>81.826133999999996</v>
      </c>
      <c r="DO30" s="4">
        <v>425.68948497300062</v>
      </c>
      <c r="DP30" s="4">
        <v>32.462576874999996</v>
      </c>
      <c r="DQ30" s="4">
        <v>393.66488387254492</v>
      </c>
      <c r="DR30" s="4">
        <v>37.541342749999998</v>
      </c>
      <c r="DS30" s="4">
        <v>393.66488387254492</v>
      </c>
      <c r="DT30" s="4">
        <v>35.6165685</v>
      </c>
      <c r="DU30" s="4">
        <v>35.6165685</v>
      </c>
      <c r="DV30" s="4">
        <v>42.759924374999997</v>
      </c>
      <c r="DW30" s="4">
        <v>44.437842249999996</v>
      </c>
      <c r="DX30" s="4">
        <v>37.03881087951784</v>
      </c>
      <c r="DZ30" s="4">
        <v>328.70971976498174</v>
      </c>
      <c r="EA30" s="4">
        <v>36.236795125</v>
      </c>
      <c r="EB30" s="4">
        <v>36.236795125</v>
      </c>
      <c r="EC30" s="4">
        <v>43.240567375000005</v>
      </c>
      <c r="ED30" s="4">
        <v>45.016195750000001</v>
      </c>
      <c r="EE30" s="4">
        <v>37.2232434296875</v>
      </c>
      <c r="EF30" s="4">
        <v>14.4901605</v>
      </c>
      <c r="EG30" s="4">
        <v>13.487660875</v>
      </c>
      <c r="EH30" s="4">
        <v>44.047857624999999</v>
      </c>
      <c r="EI30" s="4">
        <v>41.905593750000001</v>
      </c>
      <c r="EJ30" s="4">
        <v>32.827981000000001</v>
      </c>
      <c r="EK30" s="4">
        <v>37.935722374999997</v>
      </c>
      <c r="EL30" s="4">
        <v>36.169596000000006</v>
      </c>
      <c r="EM30" s="4">
        <v>43.215606749999999</v>
      </c>
      <c r="EN30" s="4">
        <v>44.969417499999999</v>
      </c>
      <c r="EO30" s="4">
        <v>37.586842598921457</v>
      </c>
      <c r="EP30" s="4">
        <v>0.60278187500000002</v>
      </c>
      <c r="EQ30" s="4">
        <v>0</v>
      </c>
      <c r="ER30" s="4">
        <v>387.63025107985044</v>
      </c>
      <c r="ES30" s="4">
        <v>15.268939750000001</v>
      </c>
      <c r="ET30" s="4">
        <v>351.97851227391482</v>
      </c>
      <c r="EU30" s="4">
        <v>13.697475125</v>
      </c>
      <c r="EV30" s="7">
        <v>530.57626799232753</v>
      </c>
      <c r="EW30" s="7">
        <v>55.738340750000006</v>
      </c>
      <c r="EX30" s="7">
        <v>583.89516028127048</v>
      </c>
      <c r="EY30" s="7">
        <v>55.678742249999999</v>
      </c>
      <c r="EZ30" s="7">
        <v>319.60579123386793</v>
      </c>
      <c r="FA30" s="7">
        <v>32.733792000000001</v>
      </c>
      <c r="FB30" s="7">
        <v>328.90723382509424</v>
      </c>
      <c r="FC30" s="7">
        <v>38.003149500000006</v>
      </c>
      <c r="FD30" s="4">
        <v>328.70971976498174</v>
      </c>
      <c r="FE30" s="4">
        <v>36.169596000000006</v>
      </c>
      <c r="FF30" s="4">
        <v>36.169596000000006</v>
      </c>
      <c r="FG30" s="4">
        <v>43.215606749999999</v>
      </c>
      <c r="FH30" s="4">
        <v>44.969417499999999</v>
      </c>
      <c r="FI30" s="4">
        <v>37.586842598921457</v>
      </c>
      <c r="FK30" s="4">
        <v>393.66488387254492</v>
      </c>
      <c r="FL30" s="4">
        <v>36.683203343750002</v>
      </c>
      <c r="FM30" s="4">
        <v>393.66488387254492</v>
      </c>
      <c r="FN30" s="4">
        <v>37.03881087951784</v>
      </c>
      <c r="FP30" s="4">
        <v>319.60579123386793</v>
      </c>
      <c r="FQ30" s="4">
        <v>37.132920281249994</v>
      </c>
      <c r="FR30" s="4">
        <v>328.70971976498174</v>
      </c>
      <c r="FS30" s="4">
        <v>37.586842598921457</v>
      </c>
    </row>
    <row r="31" spans="1:175" ht="13" customHeight="1" x14ac:dyDescent="0.15">
      <c r="A31" s="235"/>
      <c r="B31" s="38">
        <v>160</v>
      </c>
      <c r="C31" s="129">
        <f>Anchor!L64</f>
        <v>563.49927000000002</v>
      </c>
      <c r="D31" s="129">
        <f>Anchor!M64</f>
        <v>36.932301000000002</v>
      </c>
      <c r="E31" s="129">
        <f>Anchor!N64</f>
        <v>43.625931999999999</v>
      </c>
      <c r="F31" s="129">
        <f>Anchor!O64</f>
        <v>45.525046000000003</v>
      </c>
      <c r="G31" s="130">
        <f>('Summary (Full)'!$B$34*D31+'Summary (Full)'!$B$35*E31+'Summary (Full)'!$B$36*F31)/'Summary (Full)'!$B$37</f>
        <v>37.887699500000004</v>
      </c>
      <c r="H31" s="129">
        <f>Anchor!P64</f>
        <v>15.405925999999999</v>
      </c>
      <c r="I31" s="129">
        <f>Anchor!Q64</f>
        <v>14.028822999999999</v>
      </c>
      <c r="J31" s="129">
        <f>Anchor!R64</f>
        <v>46.299165000000002</v>
      </c>
      <c r="K31" s="129">
        <f>Anchor!S64</f>
        <v>44.312527000000003</v>
      </c>
      <c r="L31" s="129">
        <f>Anchor!T64</f>
        <v>33.57376</v>
      </c>
      <c r="M31" s="129">
        <f>Anchor!U64</f>
        <v>38.536323000000003</v>
      </c>
      <c r="N31" s="129">
        <f>Anchor!V64</f>
        <v>36.863728000000002</v>
      </c>
      <c r="O31" s="129">
        <f>Anchor!W64</f>
        <v>43.606819999999999</v>
      </c>
      <c r="P31" s="129">
        <f>Anchor!X64</f>
        <v>45.489603000000002</v>
      </c>
      <c r="Q31" s="131">
        <f>10*LOG10(1/(('Summary (Full)'!$B$41/10^(N31/10)+'Summary (Full)'!$B$42/10^(O31/10)+'Summary (Full)'!$B$43/10^(P31/10))/'Summary (Full)'!$B$44))</f>
        <v>38.26144249872678</v>
      </c>
      <c r="R31" s="129">
        <f>Anchor!Y64</f>
        <v>0.58449300000000004</v>
      </c>
      <c r="S31" s="129">
        <f>Anchor!Z64</f>
        <v>1375.56</v>
      </c>
      <c r="T31" s="132"/>
      <c r="U31" s="129">
        <f>Test!L64</f>
        <v>470.13294400000001</v>
      </c>
      <c r="V31" s="129">
        <f>Test!M64</f>
        <v>37.411344999999997</v>
      </c>
      <c r="W31" s="129">
        <f>Test!N64</f>
        <v>44.201290999999998</v>
      </c>
      <c r="X31" s="129">
        <f>Test!O64</f>
        <v>46.202648000000003</v>
      </c>
      <c r="Y31" s="129">
        <f>('Summary (Full)'!$B$34*V31+'Summary (Full)'!$B$35*W31+'Summary (Full)'!$B$36*X31)/'Summary (Full)'!$B$37</f>
        <v>38.385173062499995</v>
      </c>
      <c r="Z31" s="129">
        <f>Test!P64</f>
        <v>16.066209000000001</v>
      </c>
      <c r="AA31" s="129">
        <f>Test!Q64</f>
        <v>14.462114</v>
      </c>
      <c r="AB31" s="129">
        <f>Test!R64</f>
        <v>52.216099999999997</v>
      </c>
      <c r="AC31" s="129">
        <f>Test!S64</f>
        <v>49.807535000000001</v>
      </c>
      <c r="AD31" s="129">
        <f>Test!T64</f>
        <v>34.170217999999998</v>
      </c>
      <c r="AE31" s="129">
        <f>Test!U64</f>
        <v>38.99241</v>
      </c>
      <c r="AF31" s="129">
        <f>Test!V64</f>
        <v>37.352820000000001</v>
      </c>
      <c r="AG31" s="129">
        <f>Test!W64</f>
        <v>44.181857000000001</v>
      </c>
      <c r="AH31" s="129">
        <f>Test!X64</f>
        <v>46.165382999999999</v>
      </c>
      <c r="AI31" s="129">
        <f>10*LOG10(1/(('Summary (Full)'!$B$41/10^(AF31/10)+'Summary (Full)'!$B$42/10^(AG31/10)+'Summary (Full)'!$B$43/10^(AH31/10))/'Summary (Full)'!$B$44))</f>
        <v>38.760453765166766</v>
      </c>
      <c r="AJ31" s="129">
        <f>Test!Y64</f>
        <v>0.57935700000000001</v>
      </c>
      <c r="AK31" s="129">
        <f>Test!Z64</f>
        <v>0</v>
      </c>
      <c r="AL31" s="129">
        <f t="shared" si="2"/>
        <v>0.99121289733153339</v>
      </c>
      <c r="AM31" s="129">
        <f t="shared" si="3"/>
        <v>0</v>
      </c>
      <c r="AO31" s="242" t="s">
        <v>14</v>
      </c>
      <c r="AP31" s="166">
        <f t="array" ref="AP31">bdRateExtend($C30:$C33,D30:D33,$U30:$U33,V30:V33)</f>
        <v>-0.30139991179506953</v>
      </c>
      <c r="AQ31" s="164"/>
      <c r="AR31" s="164"/>
      <c r="AS31" s="164"/>
      <c r="AT31" s="166">
        <f t="array" ref="AT31">bdRateExtend($C30:$C33,H30:H33,$U30:$U33,Z30:Z33)</f>
        <v>-0.29620114347718718</v>
      </c>
      <c r="AU31" s="164"/>
      <c r="AV31" s="166">
        <f t="array" ref="AV31">bdRateExtend($C30:$C33,I30:I33,$U30:$U33,AA30:AA33)</f>
        <v>-0.30792731369880644</v>
      </c>
      <c r="AW31" s="164"/>
      <c r="AX31" s="166">
        <f t="array" ref="AX31">bdRateExtend($C30:$C33,J30:J33,$U30:$U33,AB30:AB33,"None", FALSE,1)</f>
        <v>-0.36923042122681538</v>
      </c>
      <c r="AY31" s="170"/>
      <c r="AZ31" s="244">
        <f t="array" ref="AZ31">testVMAFRange($C30:$C33,J30:J33,$U30:$U33,AB30:AB33)</f>
        <v>0</v>
      </c>
      <c r="BA31" s="170"/>
      <c r="CL31" s="4">
        <v>432.04720054032941</v>
      </c>
      <c r="CM31" s="4">
        <v>35.985955500000003</v>
      </c>
      <c r="CN31" s="4">
        <v>35.985955500000003</v>
      </c>
      <c r="CO31" s="4">
        <v>43.008639000000002</v>
      </c>
      <c r="CP31" s="4">
        <v>44.777391999999999</v>
      </c>
      <c r="CQ31" s="4">
        <v>36.974338000000003</v>
      </c>
      <c r="CR31" s="4">
        <v>14.408659999999999</v>
      </c>
      <c r="CS31" s="4">
        <v>13.316887000000001</v>
      </c>
      <c r="CT31" s="4">
        <v>35.151354749999996</v>
      </c>
      <c r="CU31" s="4">
        <v>33.387501</v>
      </c>
      <c r="CV31" s="4">
        <v>32.490134749999996</v>
      </c>
      <c r="CW31" s="4">
        <v>37.802583499999997</v>
      </c>
      <c r="CX31" s="4">
        <v>35.914933000000005</v>
      </c>
      <c r="CY31" s="4">
        <v>42.986341750000001</v>
      </c>
      <c r="CZ31" s="4">
        <v>44.7337305</v>
      </c>
      <c r="DA31" s="4">
        <v>37.333730400545818</v>
      </c>
      <c r="DB31" s="4">
        <v>0.66235975000000002</v>
      </c>
      <c r="DC31" s="4">
        <v>826.75749999999994</v>
      </c>
      <c r="DE31" s="4">
        <v>571.14286208278293</v>
      </c>
      <c r="DF31" s="4">
        <v>15.655917500000001</v>
      </c>
      <c r="DH31" s="4">
        <v>474.17179215601919</v>
      </c>
      <c r="DI31" s="4">
        <v>13.5641</v>
      </c>
      <c r="DK31" s="4">
        <v>2348.6936903614887</v>
      </c>
      <c r="DL31" s="4">
        <v>78.745671874999999</v>
      </c>
      <c r="DM31" s="4">
        <v>3570.9447479999999</v>
      </c>
      <c r="DN31" s="4">
        <v>82.426996000000003</v>
      </c>
      <c r="DO31" s="4">
        <v>467.40469203942661</v>
      </c>
      <c r="DP31" s="4">
        <v>32.83297125</v>
      </c>
      <c r="DQ31" s="4">
        <v>432.04720054032941</v>
      </c>
      <c r="DR31" s="4">
        <v>37.802583499999997</v>
      </c>
      <c r="DS31" s="4">
        <v>432.04720054032941</v>
      </c>
      <c r="DT31" s="4">
        <v>35.914933000000005</v>
      </c>
      <c r="DU31" s="4">
        <v>35.914933000000005</v>
      </c>
      <c r="DV31" s="4">
        <v>42.986341750000001</v>
      </c>
      <c r="DW31" s="4">
        <v>44.7337305</v>
      </c>
      <c r="DX31" s="4">
        <v>37.333730400545818</v>
      </c>
      <c r="DZ31" s="4">
        <v>351.97851227391482</v>
      </c>
      <c r="EA31" s="4">
        <v>36.452824</v>
      </c>
      <c r="EB31" s="4">
        <v>36.452824</v>
      </c>
      <c r="EC31" s="4">
        <v>43.472497624999995</v>
      </c>
      <c r="ED31" s="4">
        <v>45.323702000000004</v>
      </c>
      <c r="EE31" s="4">
        <v>37.445983476562496</v>
      </c>
      <c r="EF31" s="4">
        <v>14.870305125</v>
      </c>
      <c r="EG31" s="4">
        <v>13.697475125</v>
      </c>
      <c r="EH31" s="4">
        <v>45.141453874999996</v>
      </c>
      <c r="EI31" s="4">
        <v>42.918621125000001</v>
      </c>
      <c r="EJ31" s="4">
        <v>33.092898499999997</v>
      </c>
      <c r="EK31" s="4">
        <v>38.163477374999999</v>
      </c>
      <c r="EL31" s="4">
        <v>36.388581000000002</v>
      </c>
      <c r="EM31" s="4">
        <v>43.450827125000004</v>
      </c>
      <c r="EN31" s="4">
        <v>45.281780624999996</v>
      </c>
      <c r="EO31" s="4">
        <v>37.809041202142076</v>
      </c>
      <c r="EP31" s="4">
        <v>0.64273687499999999</v>
      </c>
      <c r="EQ31" s="4">
        <v>0</v>
      </c>
      <c r="ER31" s="4">
        <v>398.94106905496994</v>
      </c>
      <c r="ES31" s="4">
        <v>15.393920625</v>
      </c>
      <c r="ET31" s="4">
        <v>387.63025107985044</v>
      </c>
      <c r="EU31" s="4">
        <v>13.95235475</v>
      </c>
      <c r="EV31" s="7">
        <v>583.89516028127048</v>
      </c>
      <c r="EW31" s="7">
        <v>58.076437375000005</v>
      </c>
      <c r="EX31" s="7">
        <v>642.57219699999996</v>
      </c>
      <c r="EY31" s="7">
        <v>57.974266999999998</v>
      </c>
      <c r="EZ31" s="7">
        <v>351.97851227391482</v>
      </c>
      <c r="FA31" s="7">
        <v>33.092898499999997</v>
      </c>
      <c r="FB31" s="7">
        <v>387.63025107985044</v>
      </c>
      <c r="FC31" s="7">
        <v>38.439788249999999</v>
      </c>
      <c r="FD31" s="4">
        <v>351.97851227391482</v>
      </c>
      <c r="FE31" s="4">
        <v>36.388581000000002</v>
      </c>
      <c r="FF31" s="4">
        <v>36.388581000000002</v>
      </c>
      <c r="FG31" s="4">
        <v>43.450827125000004</v>
      </c>
      <c r="FH31" s="4">
        <v>45.281780624999996</v>
      </c>
      <c r="FI31" s="4">
        <v>37.809041202142076</v>
      </c>
      <c r="FK31" s="4">
        <v>432.04720054032941</v>
      </c>
      <c r="FL31" s="4">
        <v>36.974338000000003</v>
      </c>
      <c r="FM31" s="4">
        <v>432.04720054032941</v>
      </c>
      <c r="FN31" s="4">
        <v>37.333730400545818</v>
      </c>
      <c r="FP31" s="4">
        <v>328.70971976498174</v>
      </c>
      <c r="FQ31" s="4">
        <v>37.2232434296875</v>
      </c>
      <c r="FR31" s="4">
        <v>351.97851227391482</v>
      </c>
      <c r="FS31" s="4">
        <v>37.809041202142076</v>
      </c>
    </row>
    <row r="32" spans="1:175" x14ac:dyDescent="0.15">
      <c r="A32" s="235"/>
      <c r="B32" s="38">
        <v>185</v>
      </c>
      <c r="C32" s="129">
        <f>Anchor!L65</f>
        <v>266.74248799999998</v>
      </c>
      <c r="D32" s="129">
        <f>Anchor!M65</f>
        <v>34.233263999999998</v>
      </c>
      <c r="E32" s="129">
        <f>Anchor!N65</f>
        <v>41.582534000000003</v>
      </c>
      <c r="F32" s="129">
        <f>Anchor!O65</f>
        <v>42.996977000000001</v>
      </c>
      <c r="G32" s="130">
        <f>('Summary (Full)'!$B$34*D32+'Summary (Full)'!$B$35*E32+'Summary (Full)'!$B$36*F32)/'Summary (Full)'!$B$37</f>
        <v>35.240325437499997</v>
      </c>
      <c r="H32" s="129">
        <f>Anchor!P65</f>
        <v>12.176731999999999</v>
      </c>
      <c r="I32" s="129">
        <f>Anchor!Q65</f>
        <v>11.913821</v>
      </c>
      <c r="J32" s="129">
        <f>Anchor!R65</f>
        <v>25.818528000000001</v>
      </c>
      <c r="K32" s="129">
        <f>Anchor!S65</f>
        <v>24.551777000000001</v>
      </c>
      <c r="L32" s="129">
        <f>Anchor!T65</f>
        <v>30.610605</v>
      </c>
      <c r="M32" s="129">
        <f>Anchor!U65</f>
        <v>36.207642999999997</v>
      </c>
      <c r="N32" s="129">
        <f>Anchor!V65</f>
        <v>34.148372000000002</v>
      </c>
      <c r="O32" s="129">
        <f>Anchor!W65</f>
        <v>41.561044000000003</v>
      </c>
      <c r="P32" s="129">
        <f>Anchor!X65</f>
        <v>42.957512999999999</v>
      </c>
      <c r="Q32" s="131">
        <f>10*LOG10(1/(('Summary (Full)'!$B$41/10^(N32/10)+'Summary (Full)'!$B$42/10^(O32/10)+'Summary (Full)'!$B$43/10^(P32/10))/'Summary (Full)'!$B$44))</f>
        <v>35.582101602133093</v>
      </c>
      <c r="R32" s="129">
        <f>Anchor!Y65</f>
        <v>0.71262499999999995</v>
      </c>
      <c r="S32" s="129">
        <f>Anchor!Z65</f>
        <v>1047.7</v>
      </c>
      <c r="T32" s="132"/>
      <c r="U32" s="129">
        <f>Test!L65</f>
        <v>217.274418</v>
      </c>
      <c r="V32" s="129">
        <f>Test!M65</f>
        <v>34.855288999999999</v>
      </c>
      <c r="W32" s="129">
        <f>Test!N65</f>
        <v>42.257841999999997</v>
      </c>
      <c r="X32" s="129">
        <f>Test!O65</f>
        <v>43.858792000000001</v>
      </c>
      <c r="Y32" s="129">
        <f>('Summary (Full)'!$B$34*V32+'Summary (Full)'!$B$35*W32+'Summary (Full)'!$B$36*X32)/'Summary (Full)'!$B$37</f>
        <v>35.880667500000001</v>
      </c>
      <c r="Z32" s="129">
        <f>Test!P65</f>
        <v>12.877132</v>
      </c>
      <c r="AA32" s="129">
        <f>Test!Q65</f>
        <v>12.423076999999999</v>
      </c>
      <c r="AB32" s="129">
        <f>Test!R65</f>
        <v>33.350377000000002</v>
      </c>
      <c r="AC32" s="129">
        <f>Test!S65</f>
        <v>31.437097999999999</v>
      </c>
      <c r="AD32" s="129">
        <f>Test!T65</f>
        <v>31.297366</v>
      </c>
      <c r="AE32" s="129">
        <f>Test!U65</f>
        <v>36.781922999999999</v>
      </c>
      <c r="AF32" s="129">
        <f>Test!V65</f>
        <v>34.781516000000003</v>
      </c>
      <c r="AG32" s="129">
        <f>Test!W65</f>
        <v>42.232444000000001</v>
      </c>
      <c r="AH32" s="129">
        <f>Test!X65</f>
        <v>43.809109999999997</v>
      </c>
      <c r="AI32" s="129">
        <f>10*LOG10(1/(('Summary (Full)'!$B$41/10^(AF32/10)+'Summary (Full)'!$B$42/10^(AG32/10)+'Summary (Full)'!$B$43/10^(AH32/10))/'Summary (Full)'!$B$44))</f>
        <v>36.223353597100932</v>
      </c>
      <c r="AJ32" s="129">
        <f>Test!Y65</f>
        <v>0.74836999999999998</v>
      </c>
      <c r="AK32" s="129">
        <f>Test!Z65</f>
        <v>0</v>
      </c>
      <c r="AL32" s="129">
        <f t="shared" si="2"/>
        <v>1.050159621119102</v>
      </c>
      <c r="AM32" s="129">
        <f t="shared" si="3"/>
        <v>0</v>
      </c>
      <c r="AO32" s="179"/>
      <c r="AP32" s="165"/>
      <c r="AQ32" s="164"/>
      <c r="AR32" s="164"/>
      <c r="AS32" s="164"/>
      <c r="AT32" s="165"/>
      <c r="AU32" s="164"/>
      <c r="AV32" s="165"/>
      <c r="AW32" s="164"/>
      <c r="AX32" s="165"/>
      <c r="AY32" s="170"/>
      <c r="AZ32" s="165"/>
      <c r="BA32" s="170"/>
      <c r="CL32" s="4">
        <v>467.40469203942661</v>
      </c>
      <c r="CM32" s="4">
        <v>36.257541750000001</v>
      </c>
      <c r="CN32" s="4">
        <v>36.257541750000001</v>
      </c>
      <c r="CO32" s="4">
        <v>43.1150825</v>
      </c>
      <c r="CP32" s="4">
        <v>44.893028749999999</v>
      </c>
      <c r="CQ32" s="4">
        <v>37.225855984375002</v>
      </c>
      <c r="CR32" s="4">
        <v>14.598627499999999</v>
      </c>
      <c r="CS32" s="4">
        <v>13.5000725</v>
      </c>
      <c r="CT32" s="4">
        <v>41.179005750000002</v>
      </c>
      <c r="CU32" s="4">
        <v>39.372339500000002</v>
      </c>
      <c r="CV32" s="4">
        <v>32.83297125</v>
      </c>
      <c r="CW32" s="4">
        <v>37.954153000000005</v>
      </c>
      <c r="CX32" s="4">
        <v>36.184888999999998</v>
      </c>
      <c r="CY32" s="4">
        <v>43.095376000000002</v>
      </c>
      <c r="CZ32" s="4">
        <v>44.8565805</v>
      </c>
      <c r="DA32" s="4">
        <v>37.591607274578358</v>
      </c>
      <c r="DB32" s="4">
        <v>0.61652600000000002</v>
      </c>
      <c r="DC32" s="4">
        <v>1293.595</v>
      </c>
      <c r="DE32" s="4">
        <v>626.82927733871895</v>
      </c>
      <c r="DF32" s="4">
        <v>16.071670000000001</v>
      </c>
      <c r="DH32" s="4">
        <v>520.40353043663265</v>
      </c>
      <c r="DI32" s="4">
        <v>13.811313</v>
      </c>
      <c r="DK32" s="4">
        <v>2584.8994080000002</v>
      </c>
      <c r="DL32" s="4">
        <v>80.617649999999998</v>
      </c>
      <c r="DM32" s="4">
        <v>4706.2789748814484</v>
      </c>
      <c r="DN32" s="4">
        <v>85.107635250000001</v>
      </c>
      <c r="DO32" s="4">
        <v>513.20775789030245</v>
      </c>
      <c r="DP32" s="4">
        <v>33.203365625000004</v>
      </c>
      <c r="DQ32" s="4">
        <v>474.17179215601919</v>
      </c>
      <c r="DR32" s="4">
        <v>38.063824249999996</v>
      </c>
      <c r="DS32" s="4">
        <v>467.40469203942661</v>
      </c>
      <c r="DT32" s="4">
        <v>36.184888999999998</v>
      </c>
      <c r="DU32" s="4">
        <v>36.184888999999998</v>
      </c>
      <c r="DV32" s="4">
        <v>43.095376000000002</v>
      </c>
      <c r="DW32" s="4">
        <v>44.8565805</v>
      </c>
      <c r="DX32" s="4">
        <v>37.591607274578358</v>
      </c>
      <c r="DZ32" s="4">
        <v>387.63025107985044</v>
      </c>
      <c r="EA32" s="4">
        <v>36.772330999999994</v>
      </c>
      <c r="EB32" s="4">
        <v>36.772330999999994</v>
      </c>
      <c r="EC32" s="4">
        <v>43.715428750000001</v>
      </c>
      <c r="ED32" s="4">
        <v>45.616684000000006</v>
      </c>
      <c r="EE32" s="4">
        <v>37.759046671874998</v>
      </c>
      <c r="EF32" s="4">
        <v>15.268939750000001</v>
      </c>
      <c r="EG32" s="4">
        <v>13.95235475</v>
      </c>
      <c r="EH32" s="4">
        <v>47.499669249999997</v>
      </c>
      <c r="EI32" s="4">
        <v>45.214925749999999</v>
      </c>
      <c r="EJ32" s="4">
        <v>33.452005</v>
      </c>
      <c r="EK32" s="4">
        <v>38.439788249999999</v>
      </c>
      <c r="EL32" s="4">
        <v>36.709994000000002</v>
      </c>
      <c r="EM32" s="4">
        <v>43.694503750000003</v>
      </c>
      <c r="EN32" s="4">
        <v>45.576314749999995</v>
      </c>
      <c r="EO32" s="4">
        <v>38.126178723150304</v>
      </c>
      <c r="EP32" s="4">
        <v>0.62161025000000003</v>
      </c>
      <c r="EQ32" s="4">
        <v>0</v>
      </c>
      <c r="ER32" s="4">
        <v>439.36596128239188</v>
      </c>
      <c r="ES32" s="4">
        <v>15.804202499999999</v>
      </c>
      <c r="ET32" s="4">
        <v>426.89313782682075</v>
      </c>
      <c r="EU32" s="4">
        <v>14.207234374999999</v>
      </c>
      <c r="EV32" s="7">
        <v>642.57219699999996</v>
      </c>
      <c r="EW32" s="7">
        <v>60.414534000000003</v>
      </c>
      <c r="EX32" s="7">
        <v>708.61535485233571</v>
      </c>
      <c r="EY32" s="7">
        <v>59.86393425</v>
      </c>
      <c r="EZ32" s="7">
        <v>387.63025107985044</v>
      </c>
      <c r="FA32" s="7">
        <v>33.452005</v>
      </c>
      <c r="FB32" s="7">
        <v>426.89313782682075</v>
      </c>
      <c r="FC32" s="7">
        <v>38.716099125</v>
      </c>
      <c r="FD32" s="4">
        <v>387.63025107985044</v>
      </c>
      <c r="FE32" s="4">
        <v>36.709994000000002</v>
      </c>
      <c r="FF32" s="4">
        <v>36.709994000000002</v>
      </c>
      <c r="FG32" s="4">
        <v>43.694503750000003</v>
      </c>
      <c r="FH32" s="4">
        <v>45.576314749999995</v>
      </c>
      <c r="FI32" s="4">
        <v>38.126178723150304</v>
      </c>
      <c r="FK32" s="4">
        <v>513.20775789030245</v>
      </c>
      <c r="FL32" s="4">
        <v>37.556777742187506</v>
      </c>
      <c r="FM32" s="4">
        <v>513.20775789030245</v>
      </c>
      <c r="FN32" s="4">
        <v>37.926524886652572</v>
      </c>
      <c r="FP32" s="4">
        <v>351.97851227391482</v>
      </c>
      <c r="FQ32" s="4">
        <v>37.445983476562496</v>
      </c>
      <c r="FR32" s="4">
        <v>387.63025107985044</v>
      </c>
      <c r="FS32" s="4">
        <v>38.126178723150304</v>
      </c>
    </row>
    <row r="33" spans="1:175" ht="13" customHeight="1" x14ac:dyDescent="0.15">
      <c r="A33" s="235"/>
      <c r="B33" s="38">
        <v>210</v>
      </c>
      <c r="C33" s="129">
        <f>Anchor!L66</f>
        <v>124.524091</v>
      </c>
      <c r="D33" s="129">
        <f>Anchor!M66</f>
        <v>31.207440999999999</v>
      </c>
      <c r="E33" s="129">
        <f>Anchor!N66</f>
        <v>39.306821999999997</v>
      </c>
      <c r="F33" s="129">
        <f>Anchor!O66</f>
        <v>40.323737999999999</v>
      </c>
      <c r="G33" s="130">
        <f>('Summary (Full)'!$B$34*D33+'Summary (Full)'!$B$35*E33+'Summary (Full)'!$B$36*F33)/'Summary (Full)'!$B$37</f>
        <v>32.283420875000004</v>
      </c>
      <c r="H33" s="129">
        <f>Anchor!P66</f>
        <v>9.3067209999999996</v>
      </c>
      <c r="I33" s="129">
        <f>Anchor!Q66</f>
        <v>9.8221950000000007</v>
      </c>
      <c r="J33" s="129">
        <f>Anchor!R66</f>
        <v>7.5506099999999998</v>
      </c>
      <c r="K33" s="129">
        <f>Anchor!S66</f>
        <v>7.0025589999999998</v>
      </c>
      <c r="L33" s="129">
        <f>Anchor!T66</f>
        <v>27.551869</v>
      </c>
      <c r="M33" s="129">
        <f>Anchor!U66</f>
        <v>33.470827</v>
      </c>
      <c r="N33" s="129">
        <f>Anchor!V66</f>
        <v>31.120293</v>
      </c>
      <c r="O33" s="129">
        <f>Anchor!W66</f>
        <v>39.28058</v>
      </c>
      <c r="P33" s="129">
        <f>Anchor!X66</f>
        <v>40.254727000000003</v>
      </c>
      <c r="Q33" s="131">
        <f>10*LOG10(1/(('Summary (Full)'!$B$41/10^(N33/10)+'Summary (Full)'!$B$42/10^(O33/10)+'Summary (Full)'!$B$43/10^(P33/10))/'Summary (Full)'!$B$44))</f>
        <v>32.592645668553743</v>
      </c>
      <c r="R33" s="129">
        <f>Anchor!Y66</f>
        <v>0.81094599999999994</v>
      </c>
      <c r="S33" s="129">
        <f>Anchor!Z66</f>
        <v>733.98</v>
      </c>
      <c r="T33" s="132"/>
      <c r="U33" s="129">
        <f>Test!L66</f>
        <v>97.161914999999993</v>
      </c>
      <c r="V33" s="129">
        <f>Test!M66</f>
        <v>31.925602000000001</v>
      </c>
      <c r="W33" s="129">
        <f>Test!N66</f>
        <v>39.933683000000002</v>
      </c>
      <c r="X33" s="129">
        <f>Test!O66</f>
        <v>41.158369999999998</v>
      </c>
      <c r="Y33" s="129">
        <f>('Summary (Full)'!$B$34*V33+'Summary (Full)'!$B$35*W33+'Summary (Full)'!$B$36*X33)/'Summary (Full)'!$B$37</f>
        <v>33.003155062499999</v>
      </c>
      <c r="Z33" s="129">
        <f>Test!P66</f>
        <v>9.9525109999999994</v>
      </c>
      <c r="AA33" s="129">
        <f>Test!Q66</f>
        <v>10.344944999999999</v>
      </c>
      <c r="AB33" s="129">
        <f>Test!R66</f>
        <v>16.196676</v>
      </c>
      <c r="AC33" s="129">
        <f>Test!S66</f>
        <v>15.151239</v>
      </c>
      <c r="AD33" s="129">
        <f>Test!T66</f>
        <v>28.294709000000001</v>
      </c>
      <c r="AE33" s="129">
        <f>Test!U66</f>
        <v>34.116053000000001</v>
      </c>
      <c r="AF33" s="129">
        <f>Test!V66</f>
        <v>31.850411000000001</v>
      </c>
      <c r="AG33" s="129">
        <f>Test!W66</f>
        <v>39.907622000000003</v>
      </c>
      <c r="AH33" s="129">
        <f>Test!X66</f>
        <v>41.095492999999998</v>
      </c>
      <c r="AI33" s="129">
        <f>10*LOG10(1/(('Summary (Full)'!$B$41/10^(AF33/10)+'Summary (Full)'!$B$42/10^(AG33/10)+'Summary (Full)'!$B$43/10^(AH33/10))/'Summary (Full)'!$B$44))</f>
        <v>33.322155906986161</v>
      </c>
      <c r="AJ33" s="129">
        <f>Test!Y66</f>
        <v>0.92914799999999997</v>
      </c>
      <c r="AK33" s="129">
        <f>Test!Z66</f>
        <v>0</v>
      </c>
      <c r="AL33" s="129">
        <f t="shared" si="2"/>
        <v>1.1457581639221355</v>
      </c>
      <c r="AM33" s="129">
        <f t="shared" si="3"/>
        <v>0</v>
      </c>
      <c r="AO33" s="242" t="s">
        <v>15</v>
      </c>
      <c r="AP33" s="166">
        <f t="array" ref="AP33">bdRateExtend($C31:$C34,D31:D34,$U31:$U34,V31:V34)</f>
        <v>-0.33663321102398547</v>
      </c>
      <c r="AQ33" s="164"/>
      <c r="AR33" s="164"/>
      <c r="AS33" s="164"/>
      <c r="AT33" s="166">
        <f t="array" ref="AT33">bdRateExtend($C31:$C34,H31:H34,$U31:$U34,Z31:Z34)</f>
        <v>-0.33544923456961218</v>
      </c>
      <c r="AU33" s="164"/>
      <c r="AV33" s="166">
        <f t="array" ref="AV33">bdRateExtend($C31:$C34,I31:I34,$U31:$U34,AA31:AA34)</f>
        <v>-0.34617347810355836</v>
      </c>
      <c r="AW33" s="164"/>
      <c r="AX33" s="166">
        <f t="array" ref="AX33">bdRateExtend($C31:$C34,J31:J34,$U31:$U34,AB31:AB34,"None", FALSE,1)</f>
        <v>-0.44097583011376618</v>
      </c>
      <c r="AY33" s="170"/>
      <c r="AZ33" s="244">
        <f t="array" ref="AZ33">testVMAFRange($C31:$C34,J31:J34,$U31:$U34,AB31:AB34)</f>
        <v>0</v>
      </c>
      <c r="BA33" s="170"/>
      <c r="CL33" s="4">
        <v>513.20775789030245</v>
      </c>
      <c r="CM33" s="4">
        <v>36.594921374999998</v>
      </c>
      <c r="CN33" s="4">
        <v>36.594921374999998</v>
      </c>
      <c r="CO33" s="4">
        <v>43.370507250000003</v>
      </c>
      <c r="CP33" s="4">
        <v>45.209037375000001</v>
      </c>
      <c r="CQ33" s="4">
        <v>37.556777742187506</v>
      </c>
      <c r="CR33" s="4">
        <v>15.00227675</v>
      </c>
      <c r="CS33" s="4">
        <v>13.764447749999999</v>
      </c>
      <c r="CT33" s="4">
        <v>43.739085375000002</v>
      </c>
      <c r="CU33" s="4">
        <v>41.842433249999999</v>
      </c>
      <c r="CV33" s="4">
        <v>33.203365625000004</v>
      </c>
      <c r="CW33" s="4">
        <v>38.245238000000001</v>
      </c>
      <c r="CX33" s="4">
        <v>36.524308500000004</v>
      </c>
      <c r="CY33" s="4">
        <v>43.351098</v>
      </c>
      <c r="CZ33" s="4">
        <v>45.173091750000005</v>
      </c>
      <c r="DA33" s="4">
        <v>37.926524886652572</v>
      </c>
      <c r="DB33" s="4">
        <v>0.60050950000000003</v>
      </c>
      <c r="DC33" s="4">
        <v>1334.5774999999999</v>
      </c>
      <c r="DE33" s="4">
        <v>687.94511673688783</v>
      </c>
      <c r="DF33" s="4">
        <v>16.487422500000001</v>
      </c>
      <c r="DH33" s="4">
        <v>563.49927000000002</v>
      </c>
      <c r="DI33" s="4">
        <v>14.028822999999999</v>
      </c>
      <c r="DK33" s="4">
        <v>3409.409052</v>
      </c>
      <c r="DL33" s="4">
        <v>84.249579999999995</v>
      </c>
      <c r="DM33" s="4">
        <v>5200.5587159375291</v>
      </c>
      <c r="DN33" s="4">
        <v>86.240546125000009</v>
      </c>
      <c r="DO33" s="4">
        <v>563.49927000000002</v>
      </c>
      <c r="DP33" s="4">
        <v>33.57376</v>
      </c>
      <c r="DQ33" s="4">
        <v>520.40353043663265</v>
      </c>
      <c r="DR33" s="4">
        <v>38.325064999999995</v>
      </c>
      <c r="DS33" s="4">
        <v>513.20775789030245</v>
      </c>
      <c r="DT33" s="4">
        <v>36.524308500000004</v>
      </c>
      <c r="DU33" s="4">
        <v>36.524308500000004</v>
      </c>
      <c r="DV33" s="4">
        <v>43.351098</v>
      </c>
      <c r="DW33" s="4">
        <v>45.173091750000005</v>
      </c>
      <c r="DX33" s="4">
        <v>37.926524886652572</v>
      </c>
      <c r="DZ33" s="4">
        <v>426.89313782682075</v>
      </c>
      <c r="EA33" s="4">
        <v>37.091837999999996</v>
      </c>
      <c r="EB33" s="4">
        <v>37.091837999999996</v>
      </c>
      <c r="EC33" s="4">
        <v>43.958359874999999</v>
      </c>
      <c r="ED33" s="4">
        <v>45.909666000000001</v>
      </c>
      <c r="EE33" s="4">
        <v>38.072109867187493</v>
      </c>
      <c r="EF33" s="4">
        <v>15.667574375000001</v>
      </c>
      <c r="EG33" s="4">
        <v>14.207234374999999</v>
      </c>
      <c r="EH33" s="4">
        <v>49.857884624999997</v>
      </c>
      <c r="EI33" s="4">
        <v>47.511230375000004</v>
      </c>
      <c r="EJ33" s="4">
        <v>33.811111499999996</v>
      </c>
      <c r="EK33" s="4">
        <v>38.716099125</v>
      </c>
      <c r="EL33" s="4">
        <v>37.031407000000002</v>
      </c>
      <c r="EM33" s="4">
        <v>43.938180375000002</v>
      </c>
      <c r="EN33" s="4">
        <v>45.870848875</v>
      </c>
      <c r="EO33" s="4">
        <v>38.443316244158538</v>
      </c>
      <c r="EP33" s="4">
        <v>0.60048362499999997</v>
      </c>
      <c r="EQ33" s="4">
        <v>0</v>
      </c>
      <c r="ER33" s="4">
        <v>483.88712746694137</v>
      </c>
      <c r="ES33" s="4">
        <v>16.214484374999998</v>
      </c>
      <c r="ET33" s="4">
        <v>470.13294400000001</v>
      </c>
      <c r="EU33" s="4">
        <v>14.462114</v>
      </c>
      <c r="EV33" s="7">
        <v>708.61535485233571</v>
      </c>
      <c r="EW33" s="7">
        <v>62.313396250000004</v>
      </c>
      <c r="EX33" s="7">
        <v>832.00615473302241</v>
      </c>
      <c r="EY33" s="7">
        <v>63.213594999999998</v>
      </c>
      <c r="EZ33" s="7">
        <v>398.09493855404207</v>
      </c>
      <c r="FA33" s="7">
        <v>33.549534999999999</v>
      </c>
      <c r="FB33" s="7">
        <v>470.13294400000001</v>
      </c>
      <c r="FC33" s="7">
        <v>38.99241</v>
      </c>
      <c r="FD33" s="4">
        <v>426.89313782682075</v>
      </c>
      <c r="FE33" s="4">
        <v>37.031407000000002</v>
      </c>
      <c r="FF33" s="4">
        <v>37.031407000000002</v>
      </c>
      <c r="FG33" s="4">
        <v>43.938180375000002</v>
      </c>
      <c r="FH33" s="4">
        <v>45.870848875</v>
      </c>
      <c r="FI33" s="4">
        <v>38.443316244158538</v>
      </c>
      <c r="FK33" s="4">
        <v>563.49927000000002</v>
      </c>
      <c r="FL33" s="4">
        <v>37.887699500000004</v>
      </c>
      <c r="FM33" s="4">
        <v>563.49927000000002</v>
      </c>
      <c r="FN33" s="4">
        <v>38.26144249872678</v>
      </c>
      <c r="FP33" s="4">
        <v>387.63025107985044</v>
      </c>
      <c r="FQ33" s="4">
        <v>37.759046671874998</v>
      </c>
      <c r="FR33" s="4">
        <v>426.89313782682075</v>
      </c>
      <c r="FS33" s="4">
        <v>38.443316244158538</v>
      </c>
    </row>
    <row r="34" spans="1:175" ht="14" customHeight="1" thickBot="1" x14ac:dyDescent="0.2">
      <c r="A34" s="236"/>
      <c r="B34" s="38">
        <v>235</v>
      </c>
      <c r="C34" s="129">
        <f>Anchor!L67</f>
        <v>61.577807</v>
      </c>
      <c r="D34" s="129">
        <f>Anchor!M67</f>
        <v>28.174464</v>
      </c>
      <c r="E34" s="129">
        <f>Anchor!N67</f>
        <v>36.966307</v>
      </c>
      <c r="F34" s="129">
        <f>Anchor!O67</f>
        <v>37.681739999999998</v>
      </c>
      <c r="G34" s="130">
        <f>('Summary (Full)'!$B$34*D34+'Summary (Full)'!$B$35*E34+'Summary (Full)'!$B$36*F34)/'Summary (Full)'!$B$37</f>
        <v>29.318158937500002</v>
      </c>
      <c r="H34" s="129">
        <f>Anchor!P67</f>
        <v>7.1253630000000001</v>
      </c>
      <c r="I34" s="129">
        <f>Anchor!Q67</f>
        <v>8.0891439999999992</v>
      </c>
      <c r="J34" s="129">
        <f>Anchor!R67</f>
        <v>0.46010299999999998</v>
      </c>
      <c r="K34" s="129">
        <f>Anchor!S67</f>
        <v>0.380575</v>
      </c>
      <c r="L34" s="129">
        <f>Anchor!T67</f>
        <v>24.586888999999999</v>
      </c>
      <c r="M34" s="129">
        <f>Anchor!U67</f>
        <v>30.679082000000001</v>
      </c>
      <c r="N34" s="129">
        <f>Anchor!V67</f>
        <v>28.090761000000001</v>
      </c>
      <c r="O34" s="129">
        <f>Anchor!W67</f>
        <v>36.931384000000001</v>
      </c>
      <c r="P34" s="129">
        <f>Anchor!X67</f>
        <v>37.628590000000003</v>
      </c>
      <c r="Q34" s="131">
        <f>10*LOG10(1/(('Summary (Full)'!$B$41/10^(N34/10)+'Summary (Full)'!$B$42/10^(O34/10)+'Summary (Full)'!$B$43/10^(P34/10))/'Summary (Full)'!$B$44))</f>
        <v>29.596743865606921</v>
      </c>
      <c r="R34" s="129">
        <f>Anchor!Y67</f>
        <v>0.99809400000000004</v>
      </c>
      <c r="S34" s="129">
        <f>Anchor!Z67</f>
        <v>434.16</v>
      </c>
      <c r="T34" s="132"/>
      <c r="U34" s="129">
        <f>Test!L67</f>
        <v>44.182279000000001</v>
      </c>
      <c r="V34" s="129">
        <f>Test!M67</f>
        <v>29.000734000000001</v>
      </c>
      <c r="W34" s="129">
        <f>Test!N67</f>
        <v>37.518853999999997</v>
      </c>
      <c r="X34" s="129">
        <f>Test!O67</f>
        <v>38.097799999999999</v>
      </c>
      <c r="Y34" s="129">
        <f>('Summary (Full)'!$B$34*V34+'Summary (Full)'!$B$35*W34+'Summary (Full)'!$B$36*X34)/'Summary (Full)'!$B$37</f>
        <v>30.101683125000001</v>
      </c>
      <c r="Z34" s="129">
        <f>Test!P67</f>
        <v>7.7274339999999997</v>
      </c>
      <c r="AA34" s="129">
        <f>Test!Q67</f>
        <v>8.6177630000000001</v>
      </c>
      <c r="AB34" s="129">
        <f>Test!R67</f>
        <v>4.9970439999999998</v>
      </c>
      <c r="AC34" s="129">
        <f>Test!S67</f>
        <v>4.709308</v>
      </c>
      <c r="AD34" s="129">
        <f>Test!T67</f>
        <v>25.408480999999998</v>
      </c>
      <c r="AE34" s="129">
        <f>Test!U67</f>
        <v>31.360219000000001</v>
      </c>
      <c r="AF34" s="129">
        <f>Test!V67</f>
        <v>28.930475999999999</v>
      </c>
      <c r="AG34" s="129">
        <f>Test!W67</f>
        <v>37.469352999999998</v>
      </c>
      <c r="AH34" s="129">
        <f>Test!X67</f>
        <v>38.020386999999999</v>
      </c>
      <c r="AI34" s="129">
        <f>10*LOG10(1/(('Summary (Full)'!$B$41/10^(AF34/10)+'Summary (Full)'!$B$42/10^(AG34/10)+'Summary (Full)'!$B$43/10^(AH34/10))/'Summary (Full)'!$B$44))</f>
        <v>30.414521476020081</v>
      </c>
      <c r="AJ34" s="129">
        <f>Test!Y67</f>
        <v>1.129947</v>
      </c>
      <c r="AK34" s="129">
        <f>Test!Z67</f>
        <v>0</v>
      </c>
      <c r="AL34" s="129">
        <f t="shared" si="2"/>
        <v>1.1321047917330431</v>
      </c>
      <c r="AM34" s="129">
        <f t="shared" si="3"/>
        <v>0</v>
      </c>
      <c r="AO34" s="179"/>
      <c r="AP34" s="165"/>
      <c r="AQ34" s="165"/>
      <c r="AR34" s="165"/>
      <c r="AS34" s="165"/>
      <c r="AT34" s="165"/>
      <c r="AU34" s="165"/>
      <c r="AV34" s="165"/>
      <c r="AW34" s="165"/>
      <c r="AX34" s="165"/>
      <c r="AY34" s="171"/>
      <c r="AZ34" s="165"/>
      <c r="BA34" s="171"/>
      <c r="CL34" s="4">
        <v>563.49927000000002</v>
      </c>
      <c r="CM34" s="4">
        <v>36.932301000000002</v>
      </c>
      <c r="CN34" s="4">
        <v>36.932301000000002</v>
      </c>
      <c r="CO34" s="4">
        <v>43.625931999999999</v>
      </c>
      <c r="CP34" s="4">
        <v>45.525046000000003</v>
      </c>
      <c r="CQ34" s="4">
        <v>37.887699500000004</v>
      </c>
      <c r="CR34" s="4">
        <v>15.405925999999999</v>
      </c>
      <c r="CS34" s="4">
        <v>14.028822999999999</v>
      </c>
      <c r="CT34" s="4">
        <v>46.299165000000002</v>
      </c>
      <c r="CU34" s="4">
        <v>44.312527000000003</v>
      </c>
      <c r="CV34" s="4">
        <v>33.57376</v>
      </c>
      <c r="CW34" s="4">
        <v>38.536323000000003</v>
      </c>
      <c r="CX34" s="4">
        <v>36.863728000000002</v>
      </c>
      <c r="CY34" s="4">
        <v>43.606819999999999</v>
      </c>
      <c r="CZ34" s="4">
        <v>45.489603000000002</v>
      </c>
      <c r="DA34" s="4">
        <v>38.26144249872678</v>
      </c>
      <c r="DB34" s="4">
        <v>0.58449300000000004</v>
      </c>
      <c r="DC34" s="4">
        <v>1375.56</v>
      </c>
      <c r="DE34" s="4">
        <v>755.01974900000005</v>
      </c>
      <c r="DF34" s="4">
        <v>16.903175000000001</v>
      </c>
      <c r="DH34" s="4">
        <v>619.3364976148606</v>
      </c>
      <c r="DI34" s="4">
        <v>14.278414124999999</v>
      </c>
      <c r="DK34" s="4">
        <v>4706.2789748814484</v>
      </c>
      <c r="DL34" s="4">
        <v>87.337756499999998</v>
      </c>
      <c r="DM34" s="4">
        <v>5746.7504799999997</v>
      </c>
      <c r="DN34" s="4">
        <v>87.373457000000002</v>
      </c>
      <c r="DO34" s="4">
        <v>619.3364976148606</v>
      </c>
      <c r="DP34" s="4">
        <v>33.925296375000002</v>
      </c>
      <c r="DQ34" s="4">
        <v>571.14286208278293</v>
      </c>
      <c r="DR34" s="4">
        <v>38.586305750000001</v>
      </c>
      <c r="DS34" s="4">
        <v>563.49927000000002</v>
      </c>
      <c r="DT34" s="4">
        <v>36.863728000000002</v>
      </c>
      <c r="DU34" s="4">
        <v>36.863728000000002</v>
      </c>
      <c r="DV34" s="4">
        <v>43.606819999999999</v>
      </c>
      <c r="DW34" s="4">
        <v>45.489603000000002</v>
      </c>
      <c r="DX34" s="4">
        <v>38.26144249872678</v>
      </c>
      <c r="DZ34" s="4">
        <v>470.13294400000001</v>
      </c>
      <c r="EA34" s="4">
        <v>37.411344999999997</v>
      </c>
      <c r="EB34" s="4">
        <v>37.411344999999997</v>
      </c>
      <c r="EC34" s="4">
        <v>44.201290999999998</v>
      </c>
      <c r="ED34" s="4">
        <v>46.202648000000003</v>
      </c>
      <c r="EE34" s="4">
        <v>38.385173062499995</v>
      </c>
      <c r="EF34" s="4">
        <v>16.066209000000001</v>
      </c>
      <c r="EG34" s="4">
        <v>14.462114</v>
      </c>
      <c r="EH34" s="4">
        <v>52.216099999999997</v>
      </c>
      <c r="EI34" s="4">
        <v>49.807535000000001</v>
      </c>
      <c r="EJ34" s="4">
        <v>34.170217999999998</v>
      </c>
      <c r="EK34" s="4">
        <v>38.99241</v>
      </c>
      <c r="EL34" s="4">
        <v>37.352820000000001</v>
      </c>
      <c r="EM34" s="4">
        <v>44.181857000000001</v>
      </c>
      <c r="EN34" s="4">
        <v>46.165382999999999</v>
      </c>
      <c r="EO34" s="4">
        <v>38.760453765166766</v>
      </c>
      <c r="EP34" s="4">
        <v>0.57935700000000001</v>
      </c>
      <c r="EQ34" s="4">
        <v>0</v>
      </c>
      <c r="ER34" s="4">
        <v>532.91964503758084</v>
      </c>
      <c r="ES34" s="4">
        <v>16.62476625</v>
      </c>
      <c r="ET34" s="4">
        <v>530.57626799232753</v>
      </c>
      <c r="EU34" s="4">
        <v>14.757755250000001</v>
      </c>
      <c r="EV34" s="7">
        <v>832.00615473302241</v>
      </c>
      <c r="EW34" s="7">
        <v>65.66788600000001</v>
      </c>
      <c r="EX34" s="7">
        <v>915.03069589318966</v>
      </c>
      <c r="EY34" s="7">
        <v>65.332684999999998</v>
      </c>
      <c r="EZ34" s="7">
        <v>426.89313782682075</v>
      </c>
      <c r="FA34" s="7">
        <v>33.811111499999996</v>
      </c>
      <c r="FB34" s="7">
        <v>518.20777478008074</v>
      </c>
      <c r="FC34" s="7">
        <v>39.212493000000002</v>
      </c>
      <c r="FD34" s="4">
        <v>470.13294400000001</v>
      </c>
      <c r="FE34" s="4">
        <v>37.352820000000001</v>
      </c>
      <c r="FF34" s="4">
        <v>37.352820000000001</v>
      </c>
      <c r="FG34" s="4">
        <v>44.181857000000001</v>
      </c>
      <c r="FH34" s="4">
        <v>46.165382999999999</v>
      </c>
      <c r="FI34" s="4">
        <v>38.760453765166766</v>
      </c>
      <c r="FK34" s="4">
        <v>619.3364976148606</v>
      </c>
      <c r="FL34" s="4">
        <v>38.162649968750003</v>
      </c>
      <c r="FM34" s="4">
        <v>619.3364976148606</v>
      </c>
      <c r="FN34" s="4">
        <v>38.539987581893349</v>
      </c>
      <c r="FP34" s="4">
        <v>426.89313782682075</v>
      </c>
      <c r="FQ34" s="4">
        <v>38.072109867187493</v>
      </c>
      <c r="FR34" s="4">
        <v>470.13294400000001</v>
      </c>
      <c r="FS34" s="4">
        <v>38.760453765166766</v>
      </c>
    </row>
    <row r="35" spans="1:175" ht="13" customHeight="1" x14ac:dyDescent="0.15">
      <c r="A35" s="234" t="s">
        <v>86</v>
      </c>
      <c r="B35" s="38">
        <v>110</v>
      </c>
      <c r="C35" s="129">
        <f>Anchor!L68</f>
        <v>1505.594713</v>
      </c>
      <c r="D35" s="129">
        <f>Anchor!M68</f>
        <v>39.345936999999999</v>
      </c>
      <c r="E35" s="129">
        <f>Anchor!N68</f>
        <v>45.739424999999997</v>
      </c>
      <c r="F35" s="129">
        <f>Anchor!O68</f>
        <v>48.329017</v>
      </c>
      <c r="G35" s="130">
        <f>('Summary (Full)'!$B$34*D35+'Summary (Full)'!$B$35*E35+'Summary (Full)'!$B$36*F35)/'Summary (Full)'!$B$37</f>
        <v>40.306972500000001</v>
      </c>
      <c r="H35" s="129">
        <f>Anchor!P68</f>
        <v>20.132152000000001</v>
      </c>
      <c r="I35" s="129">
        <f>Anchor!Q68</f>
        <v>16.33765</v>
      </c>
      <c r="J35" s="129">
        <f>Anchor!R68</f>
        <v>62.296011</v>
      </c>
      <c r="K35" s="129">
        <f>Anchor!S68</f>
        <v>59.963310999999997</v>
      </c>
      <c r="L35" s="129">
        <f>Anchor!T68</f>
        <v>36.525294000000002</v>
      </c>
      <c r="M35" s="129">
        <f>Anchor!U68</f>
        <v>40.837521000000002</v>
      </c>
      <c r="N35" s="129">
        <f>Anchor!V68</f>
        <v>39.308427999999999</v>
      </c>
      <c r="O35" s="129">
        <f>Anchor!W68</f>
        <v>45.721238</v>
      </c>
      <c r="P35" s="129">
        <f>Anchor!X68</f>
        <v>48.298569999999998</v>
      </c>
      <c r="Q35" s="131">
        <f>10*LOG10(1/(('Summary (Full)'!$B$41/10^(N35/10)+'Summary (Full)'!$B$42/10^(O35/10)+'Summary (Full)'!$B$43/10^(P35/10))/'Summary (Full)'!$B$44))</f>
        <v>40.700467124855876</v>
      </c>
      <c r="R35" s="129">
        <f>Anchor!Y68</f>
        <v>0.488174</v>
      </c>
      <c r="S35" s="129">
        <f>Anchor!Z68</f>
        <v>1506.47</v>
      </c>
      <c r="T35" s="132"/>
      <c r="U35" s="129">
        <f>Test!L68</f>
        <v>1332.716514</v>
      </c>
      <c r="V35" s="129">
        <f>Test!M68</f>
        <v>39.547905</v>
      </c>
      <c r="W35" s="129">
        <f>Test!N68</f>
        <v>46.088514000000004</v>
      </c>
      <c r="X35" s="129">
        <f>Test!O68</f>
        <v>48.771709000000001</v>
      </c>
      <c r="Y35" s="129">
        <f>('Summary (Full)'!$B$34*V35+'Summary (Full)'!$B$35*W35+'Summary (Full)'!$B$36*X35)/'Summary (Full)'!$B$37</f>
        <v>40.533180812499999</v>
      </c>
      <c r="Z35" s="129">
        <f>Test!P68</f>
        <v>20.579937999999999</v>
      </c>
      <c r="AA35" s="129">
        <f>Test!Q68</f>
        <v>16.537178000000001</v>
      </c>
      <c r="AB35" s="129">
        <f>Test!R68</f>
        <v>64.50806</v>
      </c>
      <c r="AC35" s="129">
        <f>Test!S68</f>
        <v>62.140253000000001</v>
      </c>
      <c r="AD35" s="129">
        <f>Test!T68</f>
        <v>36.825814999999999</v>
      </c>
      <c r="AE35" s="129">
        <f>Test!U68</f>
        <v>41.069951000000003</v>
      </c>
      <c r="AF35" s="129">
        <f>Test!V68</f>
        <v>39.513623000000003</v>
      </c>
      <c r="AG35" s="129">
        <f>Test!W68</f>
        <v>46.072083999999997</v>
      </c>
      <c r="AH35" s="129">
        <f>Test!X68</f>
        <v>48.745368999999997</v>
      </c>
      <c r="AI35" s="129">
        <f>10*LOG10(1/(('Summary (Full)'!$B$41/10^(AF35/10)+'Summary (Full)'!$B$42/10^(AG35/10)+'Summary (Full)'!$B$43/10^(AH35/10))/'Summary (Full)'!$B$44))</f>
        <v>40.920008509245747</v>
      </c>
      <c r="AJ35" s="129">
        <f>Test!Y68</f>
        <v>0.46912700000000002</v>
      </c>
      <c r="AK35" s="129">
        <f>Test!Z68</f>
        <v>0</v>
      </c>
      <c r="AL35" s="129">
        <f t="shared" si="2"/>
        <v>0.9609831740322099</v>
      </c>
      <c r="AM35" s="129">
        <f t="shared" si="3"/>
        <v>0</v>
      </c>
      <c r="AO35" s="245" t="s">
        <v>13</v>
      </c>
      <c r="AP35" s="172">
        <f t="array" ref="AP35">bdRateExtend($C35:$C38,D35:D38,$U35:$U38,V35:V38)</f>
        <v>-0.27291556106563331</v>
      </c>
      <c r="AQ35" s="172">
        <f t="array" ref="AQ35">bdRateExtend($C35:$C40,D35:D40,$U35:$U40,V35:V40)</f>
        <v>-0.32541484590182701</v>
      </c>
      <c r="AR35" s="172">
        <f t="array" ref="AR35">bdRateExtend($C35:$C40,E35:E40,$U35:$U40,W35:W40)</f>
        <v>-0.36176121240111403</v>
      </c>
      <c r="AS35" s="172">
        <f t="array" ref="AS35">bdRateExtend($C35:$C40,F35:F40,$U35:$U40,X35:X40)</f>
        <v>-0.35944819293156194</v>
      </c>
      <c r="AT35" s="172">
        <f t="array" ref="AT35">bdRateExtend($C35:$C38,H35:H38,$U35:$U38,Z35:Z38)</f>
        <v>-0.25973814654583605</v>
      </c>
      <c r="AU35" s="172">
        <f t="array" ref="AU35">bdRateExtend($C35:$C40,H35:H40,$U35:$U40,Z35:Z40)</f>
        <v>-0.30143384392887751</v>
      </c>
      <c r="AV35" s="172">
        <f t="array" ref="AV35">bdRateExtend($C35:$C38,I35:I38,$U35:$U38,AA35:AA38)</f>
        <v>-0.27118682090349622</v>
      </c>
      <c r="AW35" s="172">
        <f t="array" ref="AW35">bdRateExtend($C35:$C40,I35:I40,$U35:$U40,AA35:AA40)</f>
        <v>-0.32029674498617033</v>
      </c>
      <c r="AX35" s="172">
        <f t="array" ref="AX35">bdRateExtend($C35:$C38,J35:J38,$U35:$U38,AB35:AB38,"None", FALSE,1)</f>
        <v>-0.31951247940716898</v>
      </c>
      <c r="AY35" s="188">
        <f t="array" ref="AY35">bdRateExtend($C35:$C40,J35:J40,$U35:$U40,AB35:AB40,"None", FALSE,TRUE)</f>
        <v>-0.39888503427524358</v>
      </c>
      <c r="AZ35" s="241">
        <f t="array" ref="AZ35">testVMAFRange($C35:$C38,J35:J38,$U35:$U38,AB35:AB38)</f>
        <v>0</v>
      </c>
      <c r="BA35" s="190">
        <f t="array" ref="BA35">testVMAFRange($C35:$C40,J35:J40,$U35:$U40,AB35:AB40)</f>
        <v>0</v>
      </c>
      <c r="CL35" s="4">
        <v>619.3364976148606</v>
      </c>
      <c r="CM35" s="4">
        <v>37.211024625</v>
      </c>
      <c r="CN35" s="4">
        <v>37.211024625</v>
      </c>
      <c r="CO35" s="4">
        <v>43.841160000000002</v>
      </c>
      <c r="CP35" s="4">
        <v>45.806894750000005</v>
      </c>
      <c r="CQ35" s="4">
        <v>38.162649968750003</v>
      </c>
      <c r="CR35" s="4">
        <v>15.85152025</v>
      </c>
      <c r="CS35" s="4">
        <v>14.278414124999999</v>
      </c>
      <c r="CT35" s="4">
        <v>48.652805749999999</v>
      </c>
      <c r="CU35" s="4">
        <v>46.605964624999999</v>
      </c>
      <c r="CV35" s="4">
        <v>33.925296375000002</v>
      </c>
      <c r="CW35" s="4">
        <v>38.774498250000001</v>
      </c>
      <c r="CX35" s="4">
        <v>37.145688625000005</v>
      </c>
      <c r="CY35" s="4">
        <v>43.822265375000001</v>
      </c>
      <c r="CZ35" s="4">
        <v>45.772136375000002</v>
      </c>
      <c r="DA35" s="4">
        <v>38.539987581893349</v>
      </c>
      <c r="DB35" s="4">
        <v>0.57639937500000005</v>
      </c>
      <c r="DC35" s="4">
        <v>1443.0074999999999</v>
      </c>
      <c r="DE35" s="4">
        <v>823.05154173284427</v>
      </c>
      <c r="DF35" s="4">
        <v>17.306797125000003</v>
      </c>
      <c r="DH35" s="4">
        <v>680.70664453184281</v>
      </c>
      <c r="DI35" s="4">
        <v>14.52800525</v>
      </c>
      <c r="DK35" s="4">
        <v>5200.5587159375291</v>
      </c>
      <c r="DL35" s="4">
        <v>88.45777425</v>
      </c>
      <c r="DM35" s="4">
        <v>8916.7202030000008</v>
      </c>
      <c r="DN35" s="4">
        <v>90.059962999999996</v>
      </c>
      <c r="DO35" s="4">
        <v>680.70664453184281</v>
      </c>
      <c r="DP35" s="4">
        <v>34.276832749999997</v>
      </c>
      <c r="DQ35" s="4">
        <v>626.82927733871895</v>
      </c>
      <c r="DR35" s="4">
        <v>38.8475465</v>
      </c>
      <c r="DS35" s="4">
        <v>619.3364976148606</v>
      </c>
      <c r="DT35" s="4">
        <v>37.145688625000005</v>
      </c>
      <c r="DU35" s="4">
        <v>37.145688625000005</v>
      </c>
      <c r="DV35" s="4">
        <v>43.822265375000001</v>
      </c>
      <c r="DW35" s="4">
        <v>45.772136375000002</v>
      </c>
      <c r="DX35" s="4">
        <v>38.539987581893349</v>
      </c>
      <c r="DZ35" s="4">
        <v>583.89516028127048</v>
      </c>
      <c r="EA35" s="4">
        <v>38.054345874999996</v>
      </c>
      <c r="EB35" s="4">
        <v>38.054345874999996</v>
      </c>
      <c r="EC35" s="4">
        <v>44.700357624999995</v>
      </c>
      <c r="ED35" s="4">
        <v>46.759302249999998</v>
      </c>
      <c r="EE35" s="4">
        <v>39.013781382812496</v>
      </c>
      <c r="EF35" s="4">
        <v>16.984585500000001</v>
      </c>
      <c r="EG35" s="4">
        <v>15.011774125000001</v>
      </c>
      <c r="EH35" s="4">
        <v>58.076437375000005</v>
      </c>
      <c r="EI35" s="4">
        <v>55.678742249999999</v>
      </c>
      <c r="EJ35" s="4">
        <v>34.992643000000001</v>
      </c>
      <c r="EK35" s="4">
        <v>39.502306625000003</v>
      </c>
      <c r="EL35" s="4">
        <v>38.00094</v>
      </c>
      <c r="EM35" s="4">
        <v>44.682551250000003</v>
      </c>
      <c r="EN35" s="4">
        <v>46.726862500000003</v>
      </c>
      <c r="EO35" s="4">
        <v>39.398623318235025</v>
      </c>
      <c r="EP35" s="4">
        <v>0.52890912499999998</v>
      </c>
      <c r="EQ35" s="4">
        <v>0</v>
      </c>
      <c r="ER35" s="4">
        <v>571.19863917156761</v>
      </c>
      <c r="ES35" s="4">
        <v>16.924663250000002</v>
      </c>
      <c r="ET35" s="4">
        <v>583.89516028127048</v>
      </c>
      <c r="EU35" s="4">
        <v>15.011774125000001</v>
      </c>
      <c r="EV35" s="7">
        <v>915.03069589318966</v>
      </c>
      <c r="EW35" s="7">
        <v>67.794559000000007</v>
      </c>
      <c r="EX35" s="7">
        <v>1006.340121</v>
      </c>
      <c r="EY35" s="7">
        <v>67.451774999999998</v>
      </c>
      <c r="EZ35" s="7">
        <v>438.10046166168974</v>
      </c>
      <c r="FA35" s="7">
        <v>33.910312000000005</v>
      </c>
      <c r="FB35" s="7">
        <v>642.57219699999996</v>
      </c>
      <c r="FC35" s="7">
        <v>39.763404000000001</v>
      </c>
      <c r="FD35" s="4">
        <v>583.89516028127048</v>
      </c>
      <c r="FE35" s="4">
        <v>38.00094</v>
      </c>
      <c r="FF35" s="4">
        <v>38.00094</v>
      </c>
      <c r="FG35" s="4">
        <v>44.682551250000003</v>
      </c>
      <c r="FH35" s="4">
        <v>46.726862500000003</v>
      </c>
      <c r="FI35" s="4">
        <v>39.398623318235025</v>
      </c>
      <c r="FK35" s="4">
        <v>764.363022</v>
      </c>
      <c r="FL35" s="4">
        <v>38.815318500000004</v>
      </c>
      <c r="FM35" s="4">
        <v>764.363022</v>
      </c>
      <c r="FN35" s="4">
        <v>39.203975052391854</v>
      </c>
      <c r="FP35" s="4">
        <v>470.13294400000001</v>
      </c>
      <c r="FQ35" s="4">
        <v>38.385173062499995</v>
      </c>
      <c r="FR35" s="4">
        <v>583.89516028127048</v>
      </c>
      <c r="FS35" s="4">
        <v>39.398623318235025</v>
      </c>
    </row>
    <row r="36" spans="1:175" x14ac:dyDescent="0.15">
      <c r="A36" s="235"/>
      <c r="B36" s="38">
        <v>135</v>
      </c>
      <c r="C36" s="129">
        <f>Anchor!L69</f>
        <v>755.01974900000005</v>
      </c>
      <c r="D36" s="129">
        <f>Anchor!M69</f>
        <v>37.759394999999998</v>
      </c>
      <c r="E36" s="129">
        <f>Anchor!N69</f>
        <v>44.364758999999999</v>
      </c>
      <c r="F36" s="129">
        <f>Anchor!O69</f>
        <v>46.542045999999999</v>
      </c>
      <c r="G36" s="130">
        <f>('Summary (Full)'!$B$34*D36+'Summary (Full)'!$B$35*E36+'Summary (Full)'!$B$36*F36)/'Summary (Full)'!$B$37</f>
        <v>38.721145937500005</v>
      </c>
      <c r="H36" s="129">
        <f>Anchor!P69</f>
        <v>16.903175000000001</v>
      </c>
      <c r="I36" s="129">
        <f>Anchor!Q69</f>
        <v>14.800165</v>
      </c>
      <c r="J36" s="129">
        <f>Anchor!R69</f>
        <v>49.078662000000001</v>
      </c>
      <c r="K36" s="129">
        <f>Anchor!S69</f>
        <v>46.828569000000002</v>
      </c>
      <c r="L36" s="129">
        <f>Anchor!T69</f>
        <v>34.490270000000002</v>
      </c>
      <c r="M36" s="129">
        <f>Anchor!U69</f>
        <v>39.370027999999998</v>
      </c>
      <c r="N36" s="129">
        <f>Anchor!V69</f>
        <v>37.705120000000001</v>
      </c>
      <c r="O36" s="129">
        <f>Anchor!W69</f>
        <v>44.344845999999997</v>
      </c>
      <c r="P36" s="129">
        <f>Anchor!X69</f>
        <v>46.509059999999998</v>
      </c>
      <c r="Q36" s="131">
        <f>10*LOG10(1/(('Summary (Full)'!$B$41/10^(N36/10)+'Summary (Full)'!$B$42/10^(O36/10)+'Summary (Full)'!$B$43/10^(P36/10))/'Summary (Full)'!$B$44))</f>
        <v>39.103247526713687</v>
      </c>
      <c r="R36" s="129">
        <f>Anchor!Y69</f>
        <v>0.57028299999999998</v>
      </c>
      <c r="S36" s="129">
        <f>Anchor!Z69</f>
        <v>1055.3800000000001</v>
      </c>
      <c r="T36" s="132"/>
      <c r="U36" s="129">
        <f>Test!L69</f>
        <v>646.39360599999998</v>
      </c>
      <c r="V36" s="129">
        <f>Test!M69</f>
        <v>38.089013999999999</v>
      </c>
      <c r="W36" s="129">
        <f>Test!N69</f>
        <v>44.828974000000002</v>
      </c>
      <c r="X36" s="129">
        <f>Test!O69</f>
        <v>47.068407999999998</v>
      </c>
      <c r="Y36" s="129">
        <f>('Summary (Full)'!$B$34*V36+'Summary (Full)'!$B$35*W36+'Summary (Full)'!$B$36*X36)/'Summary (Full)'!$B$37</f>
        <v>39.071473624999996</v>
      </c>
      <c r="Z36" s="129">
        <f>Test!P69</f>
        <v>17.445329999999998</v>
      </c>
      <c r="AA36" s="129">
        <f>Test!Q69</f>
        <v>15.105179</v>
      </c>
      <c r="AB36" s="129">
        <f>Test!R69</f>
        <v>52.496701000000002</v>
      </c>
      <c r="AC36" s="129">
        <f>Test!S69</f>
        <v>50.136705999999997</v>
      </c>
      <c r="AD36" s="129">
        <f>Test!T69</f>
        <v>34.910003000000003</v>
      </c>
      <c r="AE36" s="129">
        <f>Test!U69</f>
        <v>39.711139000000003</v>
      </c>
      <c r="AF36" s="129">
        <f>Test!V69</f>
        <v>38.040711000000002</v>
      </c>
      <c r="AG36" s="129">
        <f>Test!W69</f>
        <v>44.808031999999997</v>
      </c>
      <c r="AH36" s="129">
        <f>Test!X69</f>
        <v>47.034847999999997</v>
      </c>
      <c r="AI36" s="129">
        <f>10*LOG10(1/(('Summary (Full)'!$B$41/10^(AF36/10)+'Summary (Full)'!$B$42/10^(AG36/10)+'Summary (Full)'!$B$43/10^(AH36/10))/'Summary (Full)'!$B$44))</f>
        <v>39.450759622893571</v>
      </c>
      <c r="AJ36" s="129">
        <f>Test!Y69</f>
        <v>0.54890600000000001</v>
      </c>
      <c r="AK36" s="129">
        <f>Test!Z69</f>
        <v>0</v>
      </c>
      <c r="AL36" s="129">
        <f t="shared" si="2"/>
        <v>0.96251510215103731</v>
      </c>
      <c r="AM36" s="129">
        <f t="shared" si="3"/>
        <v>0</v>
      </c>
      <c r="AO36" s="179"/>
      <c r="AP36" s="165"/>
      <c r="AQ36" s="164"/>
      <c r="AR36" s="164"/>
      <c r="AS36" s="164"/>
      <c r="AT36" s="165"/>
      <c r="AU36" s="164"/>
      <c r="AV36" s="165"/>
      <c r="AW36" s="164"/>
      <c r="AX36" s="165"/>
      <c r="AY36" s="170"/>
      <c r="AZ36" s="165"/>
      <c r="BA36" s="170"/>
      <c r="CL36" s="4">
        <v>764.363022</v>
      </c>
      <c r="CM36" s="4">
        <v>37.889375999999999</v>
      </c>
      <c r="CN36" s="4">
        <v>37.889375999999999</v>
      </c>
      <c r="CO36" s="4">
        <v>44.267471999999998</v>
      </c>
      <c r="CP36" s="4">
        <v>46.326360000000001</v>
      </c>
      <c r="CQ36" s="4">
        <v>38.815318500000004</v>
      </c>
      <c r="CR36" s="4">
        <v>16.74061</v>
      </c>
      <c r="CS36" s="4">
        <v>14.842943999999999</v>
      </c>
      <c r="CT36" s="4">
        <v>55.153810999999997</v>
      </c>
      <c r="CU36" s="4">
        <v>53.020713999999998</v>
      </c>
      <c r="CV36" s="4">
        <v>34.731397000000001</v>
      </c>
      <c r="CW36" s="4">
        <v>39.311388000000001</v>
      </c>
      <c r="CX36" s="4">
        <v>37.827888000000002</v>
      </c>
      <c r="CY36" s="4">
        <v>44.247064000000002</v>
      </c>
      <c r="CZ36" s="4">
        <v>46.288598</v>
      </c>
      <c r="DA36" s="4">
        <v>39.203975052391854</v>
      </c>
      <c r="DB36" s="4">
        <v>0.50460499999999997</v>
      </c>
      <c r="DC36" s="4">
        <v>2132.33</v>
      </c>
      <c r="DE36" s="4">
        <v>897.21340567054733</v>
      </c>
      <c r="DF36" s="4">
        <v>17.710419250000001</v>
      </c>
      <c r="DH36" s="4">
        <v>764.363022</v>
      </c>
      <c r="DI36" s="4">
        <v>14.842943999999999</v>
      </c>
      <c r="DK36" s="4">
        <v>5746.7504799999997</v>
      </c>
      <c r="DL36" s="4">
        <v>89.577792000000002</v>
      </c>
      <c r="DM36" s="4">
        <v>18521.120725000001</v>
      </c>
      <c r="DN36" s="4">
        <v>92.828951000000004</v>
      </c>
      <c r="DO36" s="4">
        <v>764.363022</v>
      </c>
      <c r="DP36" s="4">
        <v>34.731397000000001</v>
      </c>
      <c r="DQ36" s="4">
        <v>687.94511673688783</v>
      </c>
      <c r="DR36" s="4">
        <v>39.108787249999999</v>
      </c>
      <c r="DS36" s="4">
        <v>764.363022</v>
      </c>
      <c r="DT36" s="4">
        <v>37.827888000000002</v>
      </c>
      <c r="DU36" s="4">
        <v>37.827888000000002</v>
      </c>
      <c r="DV36" s="4">
        <v>44.247064000000002</v>
      </c>
      <c r="DW36" s="4">
        <v>46.288598</v>
      </c>
      <c r="DX36" s="4">
        <v>39.203975052391854</v>
      </c>
      <c r="DZ36" s="4">
        <v>642.57219699999996</v>
      </c>
      <c r="EA36" s="4">
        <v>38.357270999999997</v>
      </c>
      <c r="EB36" s="4">
        <v>38.357270999999997</v>
      </c>
      <c r="EC36" s="4">
        <v>44.943655999999997</v>
      </c>
      <c r="ED36" s="4">
        <v>47.049819999999997</v>
      </c>
      <c r="EE36" s="4">
        <v>39.312204375</v>
      </c>
      <c r="EF36" s="4">
        <v>17.400323</v>
      </c>
      <c r="EG36" s="4">
        <v>15.265793</v>
      </c>
      <c r="EH36" s="4">
        <v>60.414534000000003</v>
      </c>
      <c r="EI36" s="4">
        <v>57.974266999999998</v>
      </c>
      <c r="EJ36" s="4">
        <v>35.35342</v>
      </c>
      <c r="EK36" s="4">
        <v>39.763404000000001</v>
      </c>
      <c r="EL36" s="4">
        <v>38.306164000000003</v>
      </c>
      <c r="EM36" s="4">
        <v>44.927042</v>
      </c>
      <c r="EN36" s="4">
        <v>47.019770000000001</v>
      </c>
      <c r="EO36" s="4">
        <v>39.700586771453949</v>
      </c>
      <c r="EP36" s="4">
        <v>0.51659699999999997</v>
      </c>
      <c r="EQ36" s="4">
        <v>0</v>
      </c>
      <c r="ER36" s="4">
        <v>629.60824069054809</v>
      </c>
      <c r="ES36" s="4">
        <v>17.353890374999999</v>
      </c>
      <c r="ET36" s="4">
        <v>642.57219699999996</v>
      </c>
      <c r="EU36" s="4">
        <v>15.265793</v>
      </c>
      <c r="EV36" s="7">
        <v>1006.340121</v>
      </c>
      <c r="EW36" s="7">
        <v>69.921232000000003</v>
      </c>
      <c r="EX36" s="7">
        <v>1110.7320618821152</v>
      </c>
      <c r="EY36" s="7">
        <v>69.075482374999993</v>
      </c>
      <c r="EZ36" s="7">
        <v>482.1262365337264</v>
      </c>
      <c r="FA36" s="7">
        <v>34.271089000000003</v>
      </c>
      <c r="FB36" s="7">
        <v>708.61535485233571</v>
      </c>
      <c r="FC36" s="7">
        <v>39.966464000000002</v>
      </c>
      <c r="FD36" s="4">
        <v>642.57219699999996</v>
      </c>
      <c r="FE36" s="4">
        <v>38.306164000000003</v>
      </c>
      <c r="FF36" s="4">
        <v>38.306164000000003</v>
      </c>
      <c r="FG36" s="4">
        <v>44.927042</v>
      </c>
      <c r="FH36" s="4">
        <v>47.019770000000001</v>
      </c>
      <c r="FI36" s="4">
        <v>39.700586771453949</v>
      </c>
      <c r="FK36" s="4">
        <v>841.02701611486191</v>
      </c>
      <c r="FL36" s="4">
        <v>39.071746609375005</v>
      </c>
      <c r="FM36" s="4">
        <v>841.02701611486191</v>
      </c>
      <c r="FN36" s="4">
        <v>39.463238868145346</v>
      </c>
      <c r="FP36" s="4">
        <v>583.89516028127048</v>
      </c>
      <c r="FQ36" s="4">
        <v>39.013781382812496</v>
      </c>
      <c r="FR36" s="4">
        <v>642.57219699999996</v>
      </c>
      <c r="FS36" s="4">
        <v>39.700586771453949</v>
      </c>
    </row>
    <row r="37" spans="1:175" ht="13" customHeight="1" x14ac:dyDescent="0.15">
      <c r="A37" s="235"/>
      <c r="B37" s="38">
        <v>160</v>
      </c>
      <c r="C37" s="129">
        <f>Anchor!L70</f>
        <v>358.692385</v>
      </c>
      <c r="D37" s="129">
        <f>Anchor!M70</f>
        <v>35.394809000000002</v>
      </c>
      <c r="E37" s="129">
        <f>Anchor!N70</f>
        <v>42.556598999999999</v>
      </c>
      <c r="F37" s="129">
        <f>Anchor!O70</f>
        <v>44.189174000000001</v>
      </c>
      <c r="G37" s="130">
        <f>('Summary (Full)'!$B$34*D37+'Summary (Full)'!$B$35*E37+'Summary (Full)'!$B$36*F37)/'Summary (Full)'!$B$37</f>
        <v>36.3920686875</v>
      </c>
      <c r="H37" s="129">
        <f>Anchor!P70</f>
        <v>13.577154999999999</v>
      </c>
      <c r="I37" s="129">
        <f>Anchor!Q70</f>
        <v>12.822461000000001</v>
      </c>
      <c r="J37" s="129">
        <f>Anchor!R70</f>
        <v>30.508918999999999</v>
      </c>
      <c r="K37" s="129">
        <f>Anchor!S70</f>
        <v>28.907145</v>
      </c>
      <c r="L37" s="129">
        <f>Anchor!T70</f>
        <v>31.823422999999998</v>
      </c>
      <c r="M37" s="129">
        <f>Anchor!U70</f>
        <v>37.280101999999999</v>
      </c>
      <c r="N37" s="129">
        <f>Anchor!V70</f>
        <v>35.318204000000001</v>
      </c>
      <c r="O37" s="129">
        <f>Anchor!W70</f>
        <v>42.533507</v>
      </c>
      <c r="P37" s="129">
        <f>Anchor!X70</f>
        <v>44.141953999999998</v>
      </c>
      <c r="Q37" s="131">
        <f>10*LOG10(1/(('Summary (Full)'!$B$41/10^(N37/10)+'Summary (Full)'!$B$42/10^(O37/10)+'Summary (Full)'!$B$43/10^(P37/10))/'Summary (Full)'!$B$44))</f>
        <v>36.743891358489861</v>
      </c>
      <c r="R37" s="129">
        <f>Anchor!Y70</f>
        <v>0.693052</v>
      </c>
      <c r="S37" s="129">
        <f>Anchor!Z70</f>
        <v>750.55</v>
      </c>
      <c r="T37" s="132"/>
      <c r="U37" s="129">
        <f>Test!L70</f>
        <v>298.645355</v>
      </c>
      <c r="V37" s="129">
        <f>Test!M70</f>
        <v>35.887670999999997</v>
      </c>
      <c r="W37" s="129">
        <f>Test!N70</f>
        <v>43.116253999999998</v>
      </c>
      <c r="X37" s="129">
        <f>Test!O70</f>
        <v>44.867308000000001</v>
      </c>
      <c r="Y37" s="129">
        <f>('Summary (Full)'!$B$34*V37+'Summary (Full)'!$B$35*W37+'Summary (Full)'!$B$36*X37)/'Summary (Full)'!$B$37</f>
        <v>36.900684749999996</v>
      </c>
      <c r="Z37" s="129">
        <f>Test!P70</f>
        <v>14.163074999999999</v>
      </c>
      <c r="AA37" s="129">
        <f>Test!Q70</f>
        <v>13.219878</v>
      </c>
      <c r="AB37" s="129">
        <f>Test!R70</f>
        <v>36.127352999999999</v>
      </c>
      <c r="AC37" s="129">
        <f>Test!S70</f>
        <v>34.189481999999998</v>
      </c>
      <c r="AD37" s="129">
        <f>Test!T70</f>
        <v>32.377817</v>
      </c>
      <c r="AE37" s="129">
        <f>Test!U70</f>
        <v>37.759151000000003</v>
      </c>
      <c r="AF37" s="129">
        <f>Test!V70</f>
        <v>35.817331000000003</v>
      </c>
      <c r="AG37" s="129">
        <f>Test!W70</f>
        <v>43.095564000000003</v>
      </c>
      <c r="AH37" s="129">
        <f>Test!X70</f>
        <v>44.828135000000003</v>
      </c>
      <c r="AI37" s="129">
        <f>10*LOG10(1/(('Summary (Full)'!$B$41/10^(AF37/10)+'Summary (Full)'!$B$42/10^(AG37/10)+'Summary (Full)'!$B$43/10^(AH37/10))/'Summary (Full)'!$B$44))</f>
        <v>37.251326759628796</v>
      </c>
      <c r="AJ37" s="129">
        <f>Test!Y70</f>
        <v>0.68660100000000002</v>
      </c>
      <c r="AK37" s="129">
        <f>Test!Z70</f>
        <v>0</v>
      </c>
      <c r="AL37" s="129">
        <f t="shared" si="2"/>
        <v>0.99069189613477782</v>
      </c>
      <c r="AM37" s="129">
        <f t="shared" si="3"/>
        <v>0</v>
      </c>
      <c r="AO37" s="242" t="s">
        <v>14</v>
      </c>
      <c r="AP37" s="166">
        <f t="array" ref="AP37">bdRateExtend($C36:$C39,D36:D39,$U36:$U39,V36:V39)</f>
        <v>-0.31262346058394741</v>
      </c>
      <c r="AQ37" s="164"/>
      <c r="AR37" s="164"/>
      <c r="AS37" s="164"/>
      <c r="AT37" s="166">
        <f t="array" ref="AT37">bdRateExtend($C36:$C39,H36:H39,$U36:$U39,Z36:Z39)</f>
        <v>-0.30280250217406368</v>
      </c>
      <c r="AU37" s="164"/>
      <c r="AV37" s="166">
        <f t="array" ref="AV37">bdRateExtend($C36:$C39,I36:I39,$U36:$U39,AA36:AA39)</f>
        <v>-0.31377857882259852</v>
      </c>
      <c r="AW37" s="164"/>
      <c r="AX37" s="166">
        <f t="array" ref="AX37">bdRateExtend($C36:$C39,J36:J39,$U36:$U39,AB36:AB39,"None", FALSE,1)</f>
        <v>-0.39245915842872092</v>
      </c>
      <c r="AY37" s="170"/>
      <c r="AZ37" s="244">
        <f t="array" ref="AZ37">testVMAFRange($C36:$C39,J36:J39,$U36:$U39,AB36:AB39)</f>
        <v>0</v>
      </c>
      <c r="BA37" s="170"/>
      <c r="CL37" s="4">
        <v>841.02701611486191</v>
      </c>
      <c r="CM37" s="4">
        <v>38.147600499999996</v>
      </c>
      <c r="CN37" s="4">
        <v>38.147600499999996</v>
      </c>
      <c r="CO37" s="4">
        <v>44.478284625000001</v>
      </c>
      <c r="CP37" s="4">
        <v>46.603254124999999</v>
      </c>
      <c r="CQ37" s="4">
        <v>39.071746609375005</v>
      </c>
      <c r="CR37" s="4">
        <v>17.196200624999999</v>
      </c>
      <c r="CS37" s="4">
        <v>15.086197374999999</v>
      </c>
      <c r="CT37" s="4">
        <v>57.363849250000001</v>
      </c>
      <c r="CU37" s="4">
        <v>55.193287999999995</v>
      </c>
      <c r="CV37" s="4">
        <v>35.086098624999998</v>
      </c>
      <c r="CW37" s="4">
        <v>39.531902875</v>
      </c>
      <c r="CX37" s="4">
        <v>38.089330875000002</v>
      </c>
      <c r="CY37" s="4">
        <v>44.458655750000005</v>
      </c>
      <c r="CZ37" s="4">
        <v>46.566894375000004</v>
      </c>
      <c r="DA37" s="4">
        <v>39.463238868145346</v>
      </c>
      <c r="DB37" s="4">
        <v>0.50042599999999993</v>
      </c>
      <c r="DC37" s="4">
        <v>2235.1387500000001</v>
      </c>
      <c r="DE37" s="4">
        <v>978.05769687293275</v>
      </c>
      <c r="DF37" s="4">
        <v>18.114041374999999</v>
      </c>
      <c r="DH37" s="4">
        <v>822.29305445205102</v>
      </c>
      <c r="DI37" s="4">
        <v>15.0271875</v>
      </c>
      <c r="DK37" s="4">
        <v>8916.7202030000008</v>
      </c>
      <c r="DL37" s="4">
        <v>92.083670999999995</v>
      </c>
      <c r="DO37" s="4">
        <v>841.02701611486191</v>
      </c>
      <c r="DP37" s="4">
        <v>35.086098624999998</v>
      </c>
      <c r="DQ37" s="4">
        <v>755.01974900000005</v>
      </c>
      <c r="DR37" s="4">
        <v>39.370027999999998</v>
      </c>
      <c r="DS37" s="4">
        <v>841.02701611486191</v>
      </c>
      <c r="DT37" s="4">
        <v>38.089330875000002</v>
      </c>
      <c r="DU37" s="4">
        <v>38.089330875000002</v>
      </c>
      <c r="DV37" s="4">
        <v>44.458655750000005</v>
      </c>
      <c r="DW37" s="4">
        <v>46.566894375000004</v>
      </c>
      <c r="DX37" s="4">
        <v>39.463238868145346</v>
      </c>
      <c r="DZ37" s="4">
        <v>708.61535485233571</v>
      </c>
      <c r="EA37" s="4">
        <v>38.591217374999999</v>
      </c>
      <c r="EB37" s="4">
        <v>38.591217374999999</v>
      </c>
      <c r="EC37" s="4">
        <v>45.134530124999998</v>
      </c>
      <c r="ED37" s="4">
        <v>47.305294749999995</v>
      </c>
      <c r="EE37" s="4">
        <v>39.544804257812501</v>
      </c>
      <c r="EF37" s="4">
        <v>17.838960624999999</v>
      </c>
      <c r="EG37" s="4">
        <v>15.490527625</v>
      </c>
      <c r="EH37" s="4">
        <v>62.313396250000004</v>
      </c>
      <c r="EI37" s="4">
        <v>59.86393425</v>
      </c>
      <c r="EJ37" s="4">
        <v>35.686917749999999</v>
      </c>
      <c r="EK37" s="4">
        <v>39.966464000000002</v>
      </c>
      <c r="EL37" s="4">
        <v>38.542840375000004</v>
      </c>
      <c r="EM37" s="4">
        <v>45.118563999999999</v>
      </c>
      <c r="EN37" s="4">
        <v>47.276401749999998</v>
      </c>
      <c r="EO37" s="4">
        <v>39.935515810531641</v>
      </c>
      <c r="EP37" s="4">
        <v>0.505904625</v>
      </c>
      <c r="EQ37" s="4">
        <v>0</v>
      </c>
      <c r="ER37" s="4">
        <v>693.99068828380291</v>
      </c>
      <c r="ES37" s="4">
        <v>17.783117499999999</v>
      </c>
      <c r="ET37" s="4">
        <v>708.61535485233571</v>
      </c>
      <c r="EU37" s="4">
        <v>15.490527625</v>
      </c>
      <c r="EV37" s="7">
        <v>1110.7320618821152</v>
      </c>
      <c r="EW37" s="7">
        <v>71.537164000000004</v>
      </c>
      <c r="EX37" s="7">
        <v>1384.180128</v>
      </c>
      <c r="EY37" s="7">
        <v>73.169396000000006</v>
      </c>
      <c r="EZ37" s="7">
        <v>530.57626799232753</v>
      </c>
      <c r="FA37" s="7">
        <v>34.631866000000002</v>
      </c>
      <c r="FB37" s="7">
        <v>781.4463860665627</v>
      </c>
      <c r="FC37" s="7">
        <v>40.169524000000003</v>
      </c>
      <c r="FD37" s="4">
        <v>708.61535485233571</v>
      </c>
      <c r="FE37" s="4">
        <v>38.542840375000004</v>
      </c>
      <c r="FF37" s="4">
        <v>38.542840375000004</v>
      </c>
      <c r="FG37" s="4">
        <v>45.118563999999999</v>
      </c>
      <c r="FH37" s="4">
        <v>47.276401749999998</v>
      </c>
      <c r="FI37" s="4">
        <v>39.935515810531641</v>
      </c>
      <c r="FK37" s="4">
        <v>993.32931863051931</v>
      </c>
      <c r="FL37" s="4">
        <v>39.537402312500006</v>
      </c>
      <c r="FM37" s="4">
        <v>993.32931863051931</v>
      </c>
      <c r="FN37" s="4">
        <v>39.932712997726185</v>
      </c>
      <c r="FP37" s="4">
        <v>642.57219699999996</v>
      </c>
      <c r="FQ37" s="4">
        <v>39.312204375</v>
      </c>
      <c r="FR37" s="4">
        <v>708.61535485233571</v>
      </c>
      <c r="FS37" s="4">
        <v>39.935515810531641</v>
      </c>
    </row>
    <row r="38" spans="1:175" x14ac:dyDescent="0.15">
      <c r="A38" s="235"/>
      <c r="B38" s="38">
        <v>185</v>
      </c>
      <c r="C38" s="129">
        <f>Anchor!L71</f>
        <v>169.94574700000001</v>
      </c>
      <c r="D38" s="129">
        <f>Anchor!M71</f>
        <v>32.581204999999997</v>
      </c>
      <c r="E38" s="129">
        <f>Anchor!N71</f>
        <v>40.473163999999997</v>
      </c>
      <c r="F38" s="129">
        <f>Anchor!O71</f>
        <v>41.647553000000002</v>
      </c>
      <c r="G38" s="130">
        <f>('Summary (Full)'!$B$34*D38+'Summary (Full)'!$B$35*E38+'Summary (Full)'!$B$36*F38)/'Summary (Full)'!$B$37</f>
        <v>33.641099187499997</v>
      </c>
      <c r="H38" s="129">
        <f>Anchor!P71</f>
        <v>10.574897</v>
      </c>
      <c r="I38" s="129">
        <f>Anchor!Q71</f>
        <v>10.762967</v>
      </c>
      <c r="J38" s="129">
        <f>Anchor!R71</f>
        <v>12.388636999999999</v>
      </c>
      <c r="K38" s="129">
        <f>Anchor!S71</f>
        <v>11.579338</v>
      </c>
      <c r="L38" s="129">
        <f>Anchor!T71</f>
        <v>28.923476999999998</v>
      </c>
      <c r="M38" s="129">
        <f>Anchor!U71</f>
        <v>34.781452000000002</v>
      </c>
      <c r="N38" s="129">
        <f>Anchor!V71</f>
        <v>32.496445000000001</v>
      </c>
      <c r="O38" s="129">
        <f>Anchor!W71</f>
        <v>40.447232999999997</v>
      </c>
      <c r="P38" s="129">
        <f>Anchor!X71</f>
        <v>41.592891000000002</v>
      </c>
      <c r="Q38" s="131">
        <f>10*LOG10(1/(('Summary (Full)'!$B$41/10^(N38/10)+'Summary (Full)'!$B$42/10^(O38/10)+'Summary (Full)'!$B$43/10^(P38/10))/'Summary (Full)'!$B$44))</f>
        <v>33.960047812306897</v>
      </c>
      <c r="R38" s="129">
        <f>Anchor!Y71</f>
        <v>0.82234799999999997</v>
      </c>
      <c r="S38" s="129">
        <f>Anchor!Z71</f>
        <v>490.9</v>
      </c>
      <c r="T38" s="132"/>
      <c r="U38" s="129">
        <f>Test!L71</f>
        <v>136.11004399999999</v>
      </c>
      <c r="V38" s="129">
        <f>Test!M71</f>
        <v>33.257927000000002</v>
      </c>
      <c r="W38" s="129">
        <f>Test!N71</f>
        <v>41.066544</v>
      </c>
      <c r="X38" s="129">
        <f>Test!O71</f>
        <v>42.316989</v>
      </c>
      <c r="Y38" s="129">
        <f>('Summary (Full)'!$B$34*V38+'Summary (Full)'!$B$35*W38+'Summary (Full)'!$B$36*X38)/'Summary (Full)'!$B$37</f>
        <v>34.312156937500006</v>
      </c>
      <c r="Z38" s="129">
        <f>Test!P71</f>
        <v>11.233912</v>
      </c>
      <c r="AA38" s="129">
        <f>Test!Q71</f>
        <v>11.260505999999999</v>
      </c>
      <c r="AB38" s="129">
        <f>Test!R71</f>
        <v>20.090972000000001</v>
      </c>
      <c r="AC38" s="129">
        <f>Test!S71</f>
        <v>18.862494000000002</v>
      </c>
      <c r="AD38" s="129">
        <f>Test!T71</f>
        <v>29.622095000000002</v>
      </c>
      <c r="AE38" s="129">
        <f>Test!U71</f>
        <v>35.382303</v>
      </c>
      <c r="AF38" s="129">
        <f>Test!V71</f>
        <v>33.1783</v>
      </c>
      <c r="AG38" s="129">
        <f>Test!W71</f>
        <v>41.041618</v>
      </c>
      <c r="AH38" s="129">
        <f>Test!X71</f>
        <v>42.266444999999997</v>
      </c>
      <c r="AI38" s="129">
        <f>10*LOG10(1/(('Summary (Full)'!$B$41/10^(AF38/10)+'Summary (Full)'!$B$42/10^(AG38/10)+'Summary (Full)'!$B$43/10^(AH38/10))/'Summary (Full)'!$B$44))</f>
        <v>34.638358904326999</v>
      </c>
      <c r="AJ38" s="129">
        <f>Test!Y71</f>
        <v>0.93405499999999997</v>
      </c>
      <c r="AK38" s="129">
        <f>Test!Z71</f>
        <v>0</v>
      </c>
      <c r="AL38" s="129">
        <f t="shared" si="2"/>
        <v>1.1358390851561626</v>
      </c>
      <c r="AM38" s="129">
        <f t="shared" si="3"/>
        <v>0</v>
      </c>
      <c r="AO38" s="179"/>
      <c r="AP38" s="165"/>
      <c r="AQ38" s="164"/>
      <c r="AR38" s="164"/>
      <c r="AS38" s="164"/>
      <c r="AT38" s="165"/>
      <c r="AU38" s="164"/>
      <c r="AV38" s="165"/>
      <c r="AW38" s="164"/>
      <c r="AX38" s="165"/>
      <c r="AY38" s="170"/>
      <c r="AZ38" s="165"/>
      <c r="BA38" s="170"/>
      <c r="CL38" s="4">
        <v>925.38024665859314</v>
      </c>
      <c r="CM38" s="4">
        <v>38.405825</v>
      </c>
      <c r="CN38" s="4">
        <v>38.405825</v>
      </c>
      <c r="CO38" s="4">
        <v>44.689097249999996</v>
      </c>
      <c r="CP38" s="4">
        <v>46.880148250000005</v>
      </c>
      <c r="CQ38" s="4">
        <v>39.328174718750006</v>
      </c>
      <c r="CR38" s="4">
        <v>17.651791250000002</v>
      </c>
      <c r="CS38" s="4">
        <v>15.329450749999999</v>
      </c>
      <c r="CT38" s="4">
        <v>59.573887499999998</v>
      </c>
      <c r="CU38" s="4">
        <v>57.365862</v>
      </c>
      <c r="CV38" s="4">
        <v>35.440800250000002</v>
      </c>
      <c r="CW38" s="4">
        <v>39.752417749999999</v>
      </c>
      <c r="CX38" s="4">
        <v>38.350773750000002</v>
      </c>
      <c r="CY38" s="4">
        <v>44.670247500000002</v>
      </c>
      <c r="CZ38" s="4">
        <v>46.84519075</v>
      </c>
      <c r="DA38" s="4">
        <v>39.722502683898838</v>
      </c>
      <c r="DB38" s="4">
        <v>0.49624699999999999</v>
      </c>
      <c r="DC38" s="4">
        <v>2337.9475000000002</v>
      </c>
      <c r="DE38" s="4">
        <v>1066.1865419826813</v>
      </c>
      <c r="DF38" s="4">
        <v>18.517663500000001</v>
      </c>
      <c r="DH38" s="4">
        <v>841.02701611486191</v>
      </c>
      <c r="DI38" s="4">
        <v>15.086197374999999</v>
      </c>
      <c r="DK38" s="4">
        <v>18521.120725000001</v>
      </c>
      <c r="DL38" s="4">
        <v>94.612509000000003</v>
      </c>
      <c r="DO38" s="4">
        <v>925.38024665859314</v>
      </c>
      <c r="DP38" s="4">
        <v>35.440800250000002</v>
      </c>
      <c r="DQ38" s="4">
        <v>823.05154173284427</v>
      </c>
      <c r="DR38" s="4">
        <v>39.553464624999997</v>
      </c>
      <c r="DS38" s="4">
        <v>925.38024665859314</v>
      </c>
      <c r="DT38" s="4">
        <v>38.350773750000002</v>
      </c>
      <c r="DU38" s="4">
        <v>38.350773750000002</v>
      </c>
      <c r="DV38" s="4">
        <v>44.670247500000002</v>
      </c>
      <c r="DW38" s="4">
        <v>46.84519075</v>
      </c>
      <c r="DX38" s="4">
        <v>39.722502683898838</v>
      </c>
      <c r="DZ38" s="4">
        <v>781.4463860665627</v>
      </c>
      <c r="EA38" s="4">
        <v>38.825163750000002</v>
      </c>
      <c r="EB38" s="4">
        <v>38.825163750000002</v>
      </c>
      <c r="EC38" s="4">
        <v>45.325404249999998</v>
      </c>
      <c r="ED38" s="4">
        <v>47.560769499999999</v>
      </c>
      <c r="EE38" s="4">
        <v>39.777404140625002</v>
      </c>
      <c r="EF38" s="4">
        <v>18.27759825</v>
      </c>
      <c r="EG38" s="4">
        <v>15.71526225</v>
      </c>
      <c r="EH38" s="4">
        <v>64.212258500000004</v>
      </c>
      <c r="EI38" s="4">
        <v>61.753601500000002</v>
      </c>
      <c r="EJ38" s="4">
        <v>36.020415499999999</v>
      </c>
      <c r="EK38" s="4">
        <v>40.169524000000003</v>
      </c>
      <c r="EL38" s="4">
        <v>38.779516749999999</v>
      </c>
      <c r="EM38" s="4">
        <v>45.310085999999998</v>
      </c>
      <c r="EN38" s="4">
        <v>47.533033500000002</v>
      </c>
      <c r="EO38" s="4">
        <v>40.170444849609332</v>
      </c>
      <c r="EP38" s="4">
        <v>0.49521224999999996</v>
      </c>
      <c r="EQ38" s="4">
        <v>0</v>
      </c>
      <c r="ER38" s="4">
        <v>764.95675294272883</v>
      </c>
      <c r="ES38" s="4">
        <v>18.212344625</v>
      </c>
      <c r="ET38" s="4">
        <v>781.4463860665627</v>
      </c>
      <c r="EU38" s="4">
        <v>15.71526225</v>
      </c>
      <c r="EV38" s="7">
        <v>1384.180128</v>
      </c>
      <c r="EW38" s="7">
        <v>75.617568000000006</v>
      </c>
      <c r="EX38" s="7">
        <v>1528.8374241838665</v>
      </c>
      <c r="EY38" s="7">
        <v>74.558909875000012</v>
      </c>
      <c r="EZ38" s="7">
        <v>583.89516028127048</v>
      </c>
      <c r="FA38" s="7">
        <v>34.992643000000001</v>
      </c>
      <c r="FB38" s="7">
        <v>861.76294390874943</v>
      </c>
      <c r="FC38" s="7">
        <v>40.372584000000003</v>
      </c>
      <c r="FD38" s="4">
        <v>781.4463860665627</v>
      </c>
      <c r="FE38" s="4">
        <v>38.779516749999999</v>
      </c>
      <c r="FF38" s="4">
        <v>38.779516749999999</v>
      </c>
      <c r="FG38" s="4">
        <v>45.310085999999998</v>
      </c>
      <c r="FH38" s="4">
        <v>47.533033500000002</v>
      </c>
      <c r="FI38" s="4">
        <v>40.170444849609332</v>
      </c>
      <c r="FK38" s="4">
        <v>1091.7584705633828</v>
      </c>
      <c r="FL38" s="4">
        <v>39.812352781250006</v>
      </c>
      <c r="FM38" s="4">
        <v>1091.7584705633828</v>
      </c>
      <c r="FN38" s="4">
        <v>40.211258080892748</v>
      </c>
      <c r="FP38" s="4">
        <v>708.61535485233571</v>
      </c>
      <c r="FQ38" s="4">
        <v>39.544804257812501</v>
      </c>
      <c r="FR38" s="4">
        <v>781.4463860665627</v>
      </c>
      <c r="FS38" s="4">
        <v>40.170444849609332</v>
      </c>
    </row>
    <row r="39" spans="1:175" ht="13" customHeight="1" x14ac:dyDescent="0.15">
      <c r="A39" s="235"/>
      <c r="B39" s="38">
        <v>210</v>
      </c>
      <c r="C39" s="129">
        <f>Anchor!L72</f>
        <v>79.364328</v>
      </c>
      <c r="D39" s="129">
        <f>Anchor!M72</f>
        <v>29.566416</v>
      </c>
      <c r="E39" s="129">
        <f>Anchor!N72</f>
        <v>37.935093999999999</v>
      </c>
      <c r="F39" s="129">
        <f>Anchor!O72</f>
        <v>38.964080000000003</v>
      </c>
      <c r="G39" s="130">
        <f>('Summary (Full)'!$B$34*D39+'Summary (Full)'!$B$35*E39+'Summary (Full)'!$B$36*F39)/'Summary (Full)'!$B$37</f>
        <v>30.676812375000001</v>
      </c>
      <c r="H39" s="129">
        <f>Anchor!P72</f>
        <v>8.0827840000000002</v>
      </c>
      <c r="I39" s="129">
        <f>Anchor!Q72</f>
        <v>8.8733830000000005</v>
      </c>
      <c r="J39" s="129">
        <f>Anchor!R72</f>
        <v>1.2380599999999999</v>
      </c>
      <c r="K39" s="129">
        <f>Anchor!S72</f>
        <v>1.1146959999999999</v>
      </c>
      <c r="L39" s="129">
        <f>Anchor!T72</f>
        <v>25.950877999999999</v>
      </c>
      <c r="M39" s="129">
        <f>Anchor!U72</f>
        <v>31.940293</v>
      </c>
      <c r="N39" s="129">
        <f>Anchor!V72</f>
        <v>29.480585999999999</v>
      </c>
      <c r="O39" s="129">
        <f>Anchor!W72</f>
        <v>37.894202999999997</v>
      </c>
      <c r="P39" s="129">
        <f>Anchor!X72</f>
        <v>38.893844999999999</v>
      </c>
      <c r="Q39" s="131">
        <f>10*LOG10(1/(('Summary (Full)'!$B$41/10^(N39/10)+'Summary (Full)'!$B$42/10^(O39/10)+'Summary (Full)'!$B$43/10^(P39/10))/'Summary (Full)'!$B$44))</f>
        <v>30.969474016226989</v>
      </c>
      <c r="R39" s="129">
        <f>Anchor!Y72</f>
        <v>1.0231030000000001</v>
      </c>
      <c r="S39" s="129">
        <f>Anchor!Z72</f>
        <v>256.77999999999997</v>
      </c>
      <c r="T39" s="132"/>
      <c r="U39" s="129">
        <f>Test!L72</f>
        <v>60.810574000000003</v>
      </c>
      <c r="V39" s="129">
        <f>Test!M72</f>
        <v>30.379128999999999</v>
      </c>
      <c r="W39" s="129">
        <f>Test!N72</f>
        <v>38.731974000000001</v>
      </c>
      <c r="X39" s="129">
        <f>Test!O72</f>
        <v>39.943981999999998</v>
      </c>
      <c r="Y39" s="129">
        <f>('Summary (Full)'!$B$34*V39+'Summary (Full)'!$B$35*W39+'Summary (Full)'!$B$36*X39)/'Summary (Full)'!$B$37</f>
        <v>31.498985124999997</v>
      </c>
      <c r="Z39" s="129">
        <f>Test!P72</f>
        <v>8.7132729999999992</v>
      </c>
      <c r="AA39" s="129">
        <f>Test!Q72</f>
        <v>9.4028880000000008</v>
      </c>
      <c r="AB39" s="129">
        <f>Test!R72</f>
        <v>7.992845</v>
      </c>
      <c r="AC39" s="129">
        <f>Test!S72</f>
        <v>7.397278</v>
      </c>
      <c r="AD39" s="129">
        <f>Test!T72</f>
        <v>26.771426999999999</v>
      </c>
      <c r="AE39" s="129">
        <f>Test!U72</f>
        <v>32.768810000000002</v>
      </c>
      <c r="AF39" s="129">
        <f>Test!V72</f>
        <v>30.305738999999999</v>
      </c>
      <c r="AG39" s="129">
        <f>Test!W72</f>
        <v>38.706383000000002</v>
      </c>
      <c r="AH39" s="129">
        <f>Test!X72</f>
        <v>39.887101000000001</v>
      </c>
      <c r="AI39" s="129">
        <f>10*LOG10(1/(('Summary (Full)'!$B$41/10^(AF39/10)+'Summary (Full)'!$B$42/10^(AG39/10)+'Summary (Full)'!$B$43/10^(AH39/10))/'Summary (Full)'!$B$44))</f>
        <v>31.798621340181704</v>
      </c>
      <c r="AJ39" s="129">
        <f>Test!Y72</f>
        <v>1.180007</v>
      </c>
      <c r="AK39" s="129">
        <f>Test!Z72</f>
        <v>0</v>
      </c>
      <c r="AL39" s="129">
        <f t="shared" si="2"/>
        <v>1.1533609030566814</v>
      </c>
      <c r="AM39" s="129">
        <f t="shared" si="3"/>
        <v>0</v>
      </c>
      <c r="AO39" s="242" t="s">
        <v>15</v>
      </c>
      <c r="AP39" s="166">
        <f t="array" ref="AP39">bdRateExtend($C37:$C40,D37:D40,$U37:$U40,V37:V40)</f>
        <v>-0.35883193346248488</v>
      </c>
      <c r="AQ39" s="164"/>
      <c r="AR39" s="164"/>
      <c r="AS39" s="164"/>
      <c r="AT39" s="166">
        <f t="array" ref="AT39">bdRateExtend($C37:$C40,H37:H40,$U37:$U40,Z37:Z40)</f>
        <v>-0.35411587608446782</v>
      </c>
      <c r="AU39" s="164"/>
      <c r="AV39" s="166">
        <f t="array" ref="AV39">bdRateExtend($C37:$C40,I37:I40,$U37:$U40,AA37:AA40)</f>
        <v>-0.36486605679126582</v>
      </c>
      <c r="AW39" s="164"/>
      <c r="AX39" s="166">
        <f t="array" ref="AX39">bdRateExtend($C37:$C40,J37:J40,$U37:$U40,AB37:AB40,"None", FALSE,1)</f>
        <v>-0.49999752982786427</v>
      </c>
      <c r="AY39" s="170"/>
      <c r="AZ39" s="244">
        <f t="array" ref="AZ39">testVMAFRange($C37:$C40,J37:J40,$U37:$U40,AB37:AB40)</f>
        <v>0</v>
      </c>
      <c r="BA39" s="170"/>
      <c r="CL39" s="4">
        <v>993.32931863051931</v>
      </c>
      <c r="CM39" s="4">
        <v>38.604642749999996</v>
      </c>
      <c r="CN39" s="4">
        <v>38.604642749999996</v>
      </c>
      <c r="CO39" s="4">
        <v>44.917299999999997</v>
      </c>
      <c r="CP39" s="4">
        <v>47.2161385</v>
      </c>
      <c r="CQ39" s="4">
        <v>39.537402312500006</v>
      </c>
      <c r="CR39" s="4">
        <v>18.0794915</v>
      </c>
      <c r="CS39" s="4">
        <v>15.526369750000001</v>
      </c>
      <c r="CT39" s="4">
        <v>60.421009500000004</v>
      </c>
      <c r="CU39" s="4">
        <v>58.073152749999998</v>
      </c>
      <c r="CV39" s="4">
        <v>35.682978250000005</v>
      </c>
      <c r="CW39" s="4">
        <v>39.965374499999996</v>
      </c>
      <c r="CX39" s="4">
        <v>38.555491750000002</v>
      </c>
      <c r="CY39" s="4">
        <v>44.899492249999994</v>
      </c>
      <c r="CZ39" s="4">
        <v>47.184803250000002</v>
      </c>
      <c r="DA39" s="4">
        <v>39.932712997726185</v>
      </c>
      <c r="DB39" s="4">
        <v>0.53593124999999997</v>
      </c>
      <c r="DC39" s="4">
        <v>1780.2450000000001</v>
      </c>
      <c r="DE39" s="4">
        <v>1162.2563228523652</v>
      </c>
      <c r="DF39" s="4">
        <v>18.921285625000003</v>
      </c>
      <c r="DH39" s="4">
        <v>903.77419718282783</v>
      </c>
      <c r="DI39" s="4">
        <v>15.276778625</v>
      </c>
      <c r="DO39" s="4">
        <v>1018.1939277786137</v>
      </c>
      <c r="DP39" s="4">
        <v>35.795501874999999</v>
      </c>
      <c r="DQ39" s="4">
        <v>897.21340567054733</v>
      </c>
      <c r="DR39" s="4">
        <v>39.736901250000003</v>
      </c>
      <c r="DS39" s="4">
        <v>993.32931863051931</v>
      </c>
      <c r="DT39" s="4">
        <v>38.555491750000002</v>
      </c>
      <c r="DU39" s="4">
        <v>38.555491750000002</v>
      </c>
      <c r="DV39" s="4">
        <v>44.899492249999994</v>
      </c>
      <c r="DW39" s="4">
        <v>47.184803250000002</v>
      </c>
      <c r="DX39" s="4">
        <v>39.932712997726185</v>
      </c>
      <c r="DZ39" s="4">
        <v>915.03069589318966</v>
      </c>
      <c r="EA39" s="4">
        <v>39.233153250000001</v>
      </c>
      <c r="EB39" s="4">
        <v>39.233153250000001</v>
      </c>
      <c r="EC39" s="4">
        <v>45.619550375000003</v>
      </c>
      <c r="ED39" s="4">
        <v>47.909851375000002</v>
      </c>
      <c r="EE39" s="4">
        <v>40.174596703124998</v>
      </c>
      <c r="EF39" s="4">
        <v>18.886735874999999</v>
      </c>
      <c r="EG39" s="4">
        <v>16.081181749999999</v>
      </c>
      <c r="EH39" s="4">
        <v>67.794559000000007</v>
      </c>
      <c r="EI39" s="4">
        <v>65.332684999999998</v>
      </c>
      <c r="EJ39" s="4">
        <v>36.563618250000005</v>
      </c>
      <c r="EK39" s="4">
        <v>40.480227374999998</v>
      </c>
      <c r="EL39" s="4">
        <v>39.191230374999996</v>
      </c>
      <c r="EM39" s="4">
        <v>45.605138250000003</v>
      </c>
      <c r="EN39" s="4">
        <v>47.88333325</v>
      </c>
      <c r="EO39" s="4">
        <v>40.574286724644544</v>
      </c>
      <c r="EP39" s="4">
        <v>0.45729037499999997</v>
      </c>
      <c r="EQ39" s="4">
        <v>0</v>
      </c>
      <c r="ER39" s="4">
        <v>843.17966184783472</v>
      </c>
      <c r="ES39" s="4">
        <v>18.641571749999997</v>
      </c>
      <c r="ET39" s="4">
        <v>861.76294390874943</v>
      </c>
      <c r="EU39" s="4">
        <v>15.939996875</v>
      </c>
      <c r="EV39" s="7">
        <v>1528.8374241838665</v>
      </c>
      <c r="EW39" s="7">
        <v>76.986282625000001</v>
      </c>
      <c r="EX39" s="7">
        <v>1819.4155879114624</v>
      </c>
      <c r="EY39" s="7">
        <v>77.194019249999997</v>
      </c>
      <c r="EZ39" s="7">
        <v>642.57219699999996</v>
      </c>
      <c r="FA39" s="7">
        <v>35.35342</v>
      </c>
      <c r="FB39" s="7">
        <v>929.40148501056171</v>
      </c>
      <c r="FC39" s="7">
        <v>40.532990999999996</v>
      </c>
      <c r="FD39" s="4">
        <v>915.03069589318966</v>
      </c>
      <c r="FE39" s="4">
        <v>39.191230374999996</v>
      </c>
      <c r="FF39" s="4">
        <v>39.191230374999996</v>
      </c>
      <c r="FG39" s="4">
        <v>45.605138250000003</v>
      </c>
      <c r="FH39" s="4">
        <v>47.88333325</v>
      </c>
      <c r="FI39" s="4">
        <v>40.574286724644544</v>
      </c>
      <c r="FK39" s="4">
        <v>1199.9409820000001</v>
      </c>
      <c r="FL39" s="4">
        <v>40.087303250000005</v>
      </c>
      <c r="FM39" s="4">
        <v>1199.9409820000001</v>
      </c>
      <c r="FN39" s="4">
        <v>40.489803164059317</v>
      </c>
      <c r="FP39" s="4">
        <v>781.4463860665627</v>
      </c>
      <c r="FQ39" s="4">
        <v>39.777404140625002</v>
      </c>
      <c r="FR39" s="4">
        <v>915.03069589318966</v>
      </c>
      <c r="FS39" s="4">
        <v>40.574286724644544</v>
      </c>
    </row>
    <row r="40" spans="1:175" ht="14" customHeight="1" x14ac:dyDescent="0.15">
      <c r="A40" s="236"/>
      <c r="B40" s="38">
        <v>235</v>
      </c>
      <c r="C40" s="129">
        <f>Anchor!L73</f>
        <v>40.877276999999999</v>
      </c>
      <c r="D40" s="129">
        <f>Anchor!M73</f>
        <v>26.563267</v>
      </c>
      <c r="E40" s="129">
        <f>Anchor!N73</f>
        <v>35.683363999999997</v>
      </c>
      <c r="F40" s="129">
        <f>Anchor!O73</f>
        <v>36.337822000000003</v>
      </c>
      <c r="G40" s="130">
        <f>('Summary (Full)'!$B$34*D40+'Summary (Full)'!$B$35*E40+'Summary (Full)'!$B$36*F40)/'Summary (Full)'!$B$37</f>
        <v>27.74418275</v>
      </c>
      <c r="H40" s="129">
        <f>Anchor!P73</f>
        <v>6.2209849999999998</v>
      </c>
      <c r="I40" s="129">
        <f>Anchor!Q73</f>
        <v>7.3380080000000003</v>
      </c>
      <c r="J40" s="129">
        <f>Anchor!R73</f>
        <v>3.1480000000000002E-3</v>
      </c>
      <c r="K40" s="129">
        <f>Anchor!S73</f>
        <v>0</v>
      </c>
      <c r="L40" s="129">
        <f>Anchor!T73</f>
        <v>23.031687999999999</v>
      </c>
      <c r="M40" s="129">
        <f>Anchor!U73</f>
        <v>29.070753</v>
      </c>
      <c r="N40" s="129">
        <f>Anchor!V73</f>
        <v>26.484565</v>
      </c>
      <c r="O40" s="129">
        <f>Anchor!W73</f>
        <v>35.647841</v>
      </c>
      <c r="P40" s="129">
        <f>Anchor!X73</f>
        <v>36.215206999999999</v>
      </c>
      <c r="Q40" s="131">
        <f>10*LOG10(1/(('Summary (Full)'!$B$41/10^(N40/10)+'Summary (Full)'!$B$42/10^(O40/10)+'Summary (Full)'!$B$43/10^(P40/10))/'Summary (Full)'!$B$44))</f>
        <v>28.005091395207305</v>
      </c>
      <c r="R40" s="129">
        <f>Anchor!Y73</f>
        <v>1.09117</v>
      </c>
      <c r="S40" s="129">
        <f>Anchor!Z73</f>
        <v>177.76</v>
      </c>
      <c r="T40" s="132"/>
      <c r="U40" s="129">
        <f>Test!L73</f>
        <v>27.970797999999998</v>
      </c>
      <c r="V40" s="129">
        <f>Test!M73</f>
        <v>27.499392</v>
      </c>
      <c r="W40" s="129">
        <f>Test!N73</f>
        <v>36.572524000000001</v>
      </c>
      <c r="X40" s="129">
        <f>Test!O73</f>
        <v>37.399602999999999</v>
      </c>
      <c r="Y40" s="129">
        <f>('Summary (Full)'!$B$34*V40+'Summary (Full)'!$B$35*W40+'Summary (Full)'!$B$36*X40)/'Summary (Full)'!$B$37</f>
        <v>28.6852259375</v>
      </c>
      <c r="Z40" s="129">
        <f>Test!P73</f>
        <v>6.8246909999999996</v>
      </c>
      <c r="AA40" s="129">
        <f>Test!Q73</f>
        <v>7.8705990000000003</v>
      </c>
      <c r="AB40" s="129">
        <f>Test!R73</f>
        <v>0.78866099999999995</v>
      </c>
      <c r="AC40" s="129">
        <f>Test!S73</f>
        <v>0.77380599999999999</v>
      </c>
      <c r="AD40" s="129">
        <f>Test!T73</f>
        <v>23.966905000000001</v>
      </c>
      <c r="AE40" s="129">
        <f>Test!U73</f>
        <v>30.112131000000002</v>
      </c>
      <c r="AF40" s="129">
        <f>Test!V73</f>
        <v>27.440132999999999</v>
      </c>
      <c r="AG40" s="129">
        <f>Test!W73</f>
        <v>36.536614</v>
      </c>
      <c r="AH40" s="129">
        <f>Test!X73</f>
        <v>37.322167</v>
      </c>
      <c r="AI40" s="129">
        <f>10*LOG10(1/(('Summary (Full)'!$B$41/10^(AF40/10)+'Summary (Full)'!$B$42/10^(AG40/10)+'Summary (Full)'!$B$43/10^(AH40/10))/'Summary (Full)'!$B$44))</f>
        <v>28.962473798399898</v>
      </c>
      <c r="AJ40" s="129">
        <f>Test!Y73</f>
        <v>1.3690500000000001</v>
      </c>
      <c r="AK40" s="129">
        <f>Test!Z73</f>
        <v>0</v>
      </c>
      <c r="AL40" s="129">
        <f t="shared" si="2"/>
        <v>1.2546624265696456</v>
      </c>
      <c r="AM40" s="129">
        <f t="shared" si="3"/>
        <v>0</v>
      </c>
      <c r="AO40" s="179"/>
      <c r="AP40" s="165"/>
      <c r="AQ40" s="165"/>
      <c r="AR40" s="165"/>
      <c r="AS40" s="165"/>
      <c r="AT40" s="165"/>
      <c r="AU40" s="165"/>
      <c r="AV40" s="165"/>
      <c r="AW40" s="165"/>
      <c r="AX40" s="165"/>
      <c r="AY40" s="171"/>
      <c r="AZ40" s="165"/>
      <c r="BA40" s="171"/>
      <c r="CL40" s="4">
        <v>1091.7584705633828</v>
      </c>
      <c r="CM40" s="4">
        <v>38.883366375000001</v>
      </c>
      <c r="CN40" s="4">
        <v>38.883366375000001</v>
      </c>
      <c r="CO40" s="4">
        <v>45.132527999999994</v>
      </c>
      <c r="CP40" s="4">
        <v>47.497987250000001</v>
      </c>
      <c r="CQ40" s="4">
        <v>39.812352781250006</v>
      </c>
      <c r="CR40" s="4">
        <v>18.525085750000002</v>
      </c>
      <c r="CS40" s="4">
        <v>15.775960875000001</v>
      </c>
      <c r="CT40" s="4">
        <v>62.774650250000008</v>
      </c>
      <c r="CU40" s="4">
        <v>60.366590375000001</v>
      </c>
      <c r="CV40" s="4">
        <v>36.034514625</v>
      </c>
      <c r="CW40" s="4">
        <v>40.203549750000001</v>
      </c>
      <c r="CX40" s="4">
        <v>38.837452374999998</v>
      </c>
      <c r="CY40" s="4">
        <v>45.114937624999996</v>
      </c>
      <c r="CZ40" s="4">
        <v>47.467336625000002</v>
      </c>
      <c r="DA40" s="4">
        <v>40.211258080892748</v>
      </c>
      <c r="DB40" s="4">
        <v>0.52783762499999998</v>
      </c>
      <c r="DC40" s="4">
        <v>1847.6925000000001</v>
      </c>
      <c r="DE40" s="4">
        <v>1266.982565263183</v>
      </c>
      <c r="DF40" s="4">
        <v>19.324907750000001</v>
      </c>
      <c r="DH40" s="4">
        <v>993.32931863051931</v>
      </c>
      <c r="DI40" s="4">
        <v>15.526369750000001</v>
      </c>
      <c r="DO40" s="4">
        <v>1120.316624769845</v>
      </c>
      <c r="DP40" s="4">
        <v>36.150203500000003</v>
      </c>
      <c r="DQ40" s="4">
        <v>1091.7584705633828</v>
      </c>
      <c r="DR40" s="4">
        <v>40.203549750000001</v>
      </c>
      <c r="DS40" s="4">
        <v>1091.7584705633828</v>
      </c>
      <c r="DT40" s="4">
        <v>38.837452374999998</v>
      </c>
      <c r="DU40" s="4">
        <v>38.837452374999998</v>
      </c>
      <c r="DV40" s="4">
        <v>45.114937624999996</v>
      </c>
      <c r="DW40" s="4">
        <v>47.467336625000002</v>
      </c>
      <c r="DX40" s="4">
        <v>40.211258080892748</v>
      </c>
      <c r="DZ40" s="4">
        <v>1006.340121</v>
      </c>
      <c r="EA40" s="4">
        <v>39.502820999999997</v>
      </c>
      <c r="EB40" s="4">
        <v>39.502820999999997</v>
      </c>
      <c r="EC40" s="4">
        <v>45.839395000000003</v>
      </c>
      <c r="ED40" s="4">
        <v>48.193260000000002</v>
      </c>
      <c r="EE40" s="4">
        <v>40.442009312499998</v>
      </c>
      <c r="EF40" s="4">
        <v>19.318645</v>
      </c>
      <c r="EG40" s="4">
        <v>16.323674</v>
      </c>
      <c r="EH40" s="4">
        <v>69.921232000000003</v>
      </c>
      <c r="EI40" s="4">
        <v>67.451774999999998</v>
      </c>
      <c r="EJ40" s="4">
        <v>36.915714000000001</v>
      </c>
      <c r="EK40" s="4">
        <v>40.714179000000001</v>
      </c>
      <c r="EL40" s="4">
        <v>39.463442999999998</v>
      </c>
      <c r="EM40" s="4">
        <v>45.825772000000001</v>
      </c>
      <c r="EN40" s="4">
        <v>48.16892</v>
      </c>
      <c r="EO40" s="4">
        <v>40.844308387629411</v>
      </c>
      <c r="EP40" s="4">
        <v>0.44989899999999999</v>
      </c>
      <c r="EQ40" s="4">
        <v>0</v>
      </c>
      <c r="ER40" s="4">
        <v>929.40148501056171</v>
      </c>
      <c r="ES40" s="4">
        <v>19.070798874999998</v>
      </c>
      <c r="ET40" s="4">
        <v>1006.340121</v>
      </c>
      <c r="EU40" s="4">
        <v>16.323674</v>
      </c>
      <c r="EV40" s="7">
        <v>1819.4155879114624</v>
      </c>
      <c r="EW40" s="7">
        <v>79.616823999999994</v>
      </c>
      <c r="EX40" s="7">
        <v>2008.1513051205877</v>
      </c>
      <c r="EY40" s="7">
        <v>78.817726625000006</v>
      </c>
      <c r="EZ40" s="7">
        <v>708.61535485233571</v>
      </c>
      <c r="FA40" s="7">
        <v>35.686917749999999</v>
      </c>
      <c r="FB40" s="7">
        <v>1006.340121</v>
      </c>
      <c r="FC40" s="7">
        <v>40.714179000000001</v>
      </c>
      <c r="FD40" s="4">
        <v>1006.340121</v>
      </c>
      <c r="FE40" s="4">
        <v>39.463442999999998</v>
      </c>
      <c r="FF40" s="4">
        <v>39.463442999999998</v>
      </c>
      <c r="FG40" s="4">
        <v>45.825772000000001</v>
      </c>
      <c r="FH40" s="4">
        <v>48.16892</v>
      </c>
      <c r="FI40" s="4">
        <v>40.844308387629411</v>
      </c>
      <c r="FK40" s="4">
        <v>1492.3531773493994</v>
      </c>
      <c r="FL40" s="4">
        <v>40.610315265624997</v>
      </c>
      <c r="FM40" s="4">
        <v>1492.3531773493994</v>
      </c>
      <c r="FN40" s="4">
        <v>41.018821762666306</v>
      </c>
      <c r="FP40" s="4">
        <v>915.03069589318966</v>
      </c>
      <c r="FQ40" s="4">
        <v>40.174596703124998</v>
      </c>
      <c r="FR40" s="4">
        <v>1006.340121</v>
      </c>
      <c r="FS40" s="4">
        <v>40.844308387629411</v>
      </c>
    </row>
    <row r="41" spans="1:175" x14ac:dyDescent="0.15">
      <c r="CL41" s="4">
        <v>1199.9409820000001</v>
      </c>
      <c r="CM41" s="4">
        <v>39.162089999999999</v>
      </c>
      <c r="CN41" s="4">
        <v>39.162089999999999</v>
      </c>
      <c r="CO41" s="4">
        <v>45.347755999999997</v>
      </c>
      <c r="CP41" s="4">
        <v>47.779836000000003</v>
      </c>
      <c r="CQ41" s="4">
        <v>40.087303250000005</v>
      </c>
      <c r="CR41" s="4">
        <v>18.970680000000002</v>
      </c>
      <c r="CS41" s="4">
        <v>16.025552000000001</v>
      </c>
      <c r="CT41" s="4">
        <v>65.128291000000004</v>
      </c>
      <c r="CU41" s="4">
        <v>62.660027999999997</v>
      </c>
      <c r="CV41" s="4">
        <v>36.386051000000002</v>
      </c>
      <c r="CW41" s="4">
        <v>40.441724999999998</v>
      </c>
      <c r="CX41" s="4">
        <v>39.119413000000002</v>
      </c>
      <c r="CY41" s="4">
        <v>45.330382999999998</v>
      </c>
      <c r="CZ41" s="4">
        <v>47.749870000000001</v>
      </c>
      <c r="DA41" s="4">
        <v>40.489803164059317</v>
      </c>
      <c r="DB41" s="4">
        <v>0.51974399999999998</v>
      </c>
      <c r="DC41" s="4">
        <v>1915.14</v>
      </c>
      <c r="DE41" s="4">
        <v>1381.1452681464859</v>
      </c>
      <c r="DF41" s="4">
        <v>19.728529875</v>
      </c>
      <c r="DH41" s="4">
        <v>1091.7584705633828</v>
      </c>
      <c r="DI41" s="4">
        <v>15.775960875000001</v>
      </c>
      <c r="DO41" s="4">
        <v>1232.6820122311685</v>
      </c>
      <c r="DP41" s="4">
        <v>36.504905125000001</v>
      </c>
      <c r="DQ41" s="4">
        <v>1199.9409820000001</v>
      </c>
      <c r="DR41" s="4">
        <v>40.441724999999998</v>
      </c>
      <c r="DS41" s="4">
        <v>1199.9409820000001</v>
      </c>
      <c r="DT41" s="4">
        <v>39.119413000000002</v>
      </c>
      <c r="DU41" s="4">
        <v>39.119413000000002</v>
      </c>
      <c r="DV41" s="4">
        <v>45.330382999999998</v>
      </c>
      <c r="DW41" s="4">
        <v>47.749870000000001</v>
      </c>
      <c r="DX41" s="4">
        <v>40.489803164059317</v>
      </c>
      <c r="DZ41" s="4">
        <v>1110.7320618821152</v>
      </c>
      <c r="EA41" s="4">
        <v>39.698973124999995</v>
      </c>
      <c r="EB41" s="4">
        <v>39.698973124999995</v>
      </c>
      <c r="EC41" s="4">
        <v>46.007977125000004</v>
      </c>
      <c r="ED41" s="4">
        <v>48.419012000000002</v>
      </c>
      <c r="EE41" s="4">
        <v>40.638288304687499</v>
      </c>
      <c r="EF41" s="4">
        <v>19.754943624999999</v>
      </c>
      <c r="EG41" s="4">
        <v>16.527295875</v>
      </c>
      <c r="EH41" s="4">
        <v>71.537164000000004</v>
      </c>
      <c r="EI41" s="4">
        <v>69.075482374999993</v>
      </c>
      <c r="EJ41" s="4">
        <v>37.233109249999998</v>
      </c>
      <c r="EK41" s="4">
        <v>40.886549625000001</v>
      </c>
      <c r="EL41" s="4">
        <v>39.66198</v>
      </c>
      <c r="EM41" s="4">
        <v>45.995104374999997</v>
      </c>
      <c r="EN41" s="4">
        <v>48.395642250000002</v>
      </c>
      <c r="EO41" s="4">
        <v>41.042105341010739</v>
      </c>
      <c r="EP41" s="4">
        <v>0.44235512500000002</v>
      </c>
      <c r="EQ41" s="4">
        <v>0</v>
      </c>
      <c r="ER41" s="4">
        <v>1024.440175</v>
      </c>
      <c r="ES41" s="4">
        <v>19.500025999999998</v>
      </c>
      <c r="ET41" s="4">
        <v>1110.7320618821152</v>
      </c>
      <c r="EU41" s="4">
        <v>16.527295875</v>
      </c>
      <c r="EV41" s="7">
        <v>2008.1513051205877</v>
      </c>
      <c r="EW41" s="7">
        <v>81.232755999999995</v>
      </c>
      <c r="EX41" s="7">
        <v>2216.465381</v>
      </c>
      <c r="EY41" s="7">
        <v>80.441434000000001</v>
      </c>
      <c r="EZ41" s="7">
        <v>781.4463860665627</v>
      </c>
      <c r="FA41" s="7">
        <v>36.020415499999999</v>
      </c>
      <c r="FB41" s="7">
        <v>1024.440175</v>
      </c>
      <c r="FC41" s="7">
        <v>40.753073999999998</v>
      </c>
      <c r="FD41" s="4">
        <v>1110.7320618821152</v>
      </c>
      <c r="FE41" s="4">
        <v>39.66198</v>
      </c>
      <c r="FF41" s="4">
        <v>39.66198</v>
      </c>
      <c r="FG41" s="4">
        <v>45.995104374999997</v>
      </c>
      <c r="FH41" s="4">
        <v>48.395642250000002</v>
      </c>
      <c r="FI41" s="4">
        <v>41.042105341010739</v>
      </c>
      <c r="FK41" s="4">
        <v>1642.033044</v>
      </c>
      <c r="FL41" s="4">
        <v>40.866743374999999</v>
      </c>
      <c r="FM41" s="4">
        <v>1642.033044</v>
      </c>
      <c r="FN41" s="4">
        <v>41.278085578419798</v>
      </c>
      <c r="FP41" s="4">
        <v>1006.340121</v>
      </c>
      <c r="FQ41" s="4">
        <v>40.442009312499998</v>
      </c>
      <c r="FR41" s="4">
        <v>1110.7320618821152</v>
      </c>
      <c r="FS41" s="4">
        <v>41.042105341010739</v>
      </c>
    </row>
    <row r="42" spans="1:175" ht="14" customHeight="1" thickBot="1" x14ac:dyDescent="0.2">
      <c r="CL42" s="4">
        <v>1492.3531773493994</v>
      </c>
      <c r="CM42" s="4">
        <v>39.6969475</v>
      </c>
      <c r="CN42" s="4">
        <v>39.6969475</v>
      </c>
      <c r="CO42" s="4">
        <v>45.743160374999995</v>
      </c>
      <c r="CP42" s="4">
        <v>48.264618875000004</v>
      </c>
      <c r="CQ42" s="4">
        <v>40.610315265624997</v>
      </c>
      <c r="CR42" s="4">
        <v>19.929744375000002</v>
      </c>
      <c r="CS42" s="4">
        <v>16.545717625000002</v>
      </c>
      <c r="CT42" s="4">
        <v>70.62407875000001</v>
      </c>
      <c r="CU42" s="4">
        <v>68.228732000000008</v>
      </c>
      <c r="CV42" s="4">
        <v>37.214308375000002</v>
      </c>
      <c r="CW42" s="4">
        <v>40.854992125000003</v>
      </c>
      <c r="CX42" s="4">
        <v>39.657988125000003</v>
      </c>
      <c r="CY42" s="4">
        <v>45.728206249999999</v>
      </c>
      <c r="CZ42" s="4">
        <v>48.236672624999997</v>
      </c>
      <c r="DA42" s="4">
        <v>41.018821762666306</v>
      </c>
      <c r="DB42" s="4">
        <v>0.475352</v>
      </c>
      <c r="DC42" s="4">
        <v>2851.99125</v>
      </c>
      <c r="DE42" s="4">
        <v>1505.594713</v>
      </c>
      <c r="DF42" s="4">
        <v>20.132152000000001</v>
      </c>
      <c r="DH42" s="4">
        <v>1199.9409820000001</v>
      </c>
      <c r="DI42" s="4">
        <v>16.025552000000001</v>
      </c>
      <c r="DO42" s="4">
        <v>1356.3174103485642</v>
      </c>
      <c r="DP42" s="4">
        <v>36.859606749999998</v>
      </c>
      <c r="DQ42" s="4">
        <v>1311.4483651714474</v>
      </c>
      <c r="DR42" s="4">
        <v>40.603905499999996</v>
      </c>
      <c r="DS42" s="4">
        <v>1492.3531773493994</v>
      </c>
      <c r="DT42" s="4">
        <v>39.657988125000003</v>
      </c>
      <c r="DU42" s="4">
        <v>39.657988125000003</v>
      </c>
      <c r="DV42" s="4">
        <v>45.728206249999999</v>
      </c>
      <c r="DW42" s="4">
        <v>48.236672624999997</v>
      </c>
      <c r="DX42" s="4">
        <v>41.018821762666306</v>
      </c>
      <c r="DZ42" s="4">
        <v>1384.180128</v>
      </c>
      <c r="EA42" s="4">
        <v>40.193724000000003</v>
      </c>
      <c r="EB42" s="4">
        <v>40.193724000000003</v>
      </c>
      <c r="EC42" s="4">
        <v>46.392307000000002</v>
      </c>
      <c r="ED42" s="4">
        <v>48.876092999999997</v>
      </c>
      <c r="EE42" s="4">
        <v>41.123783500000002</v>
      </c>
      <c r="EF42" s="4">
        <v>20.656945</v>
      </c>
      <c r="EG42" s="4">
        <v>17.00337</v>
      </c>
      <c r="EH42" s="4">
        <v>75.617568000000006</v>
      </c>
      <c r="EI42" s="4">
        <v>73.169396000000006</v>
      </c>
      <c r="EJ42" s="4">
        <v>37.956155000000003</v>
      </c>
      <c r="EK42" s="4">
        <v>41.291088000000002</v>
      </c>
      <c r="EL42" s="4">
        <v>40.161698000000001</v>
      </c>
      <c r="EM42" s="4">
        <v>46.381148000000003</v>
      </c>
      <c r="EN42" s="4">
        <v>48.852981</v>
      </c>
      <c r="EO42" s="4">
        <v>41.534443876530375</v>
      </c>
      <c r="EP42" s="4">
        <v>0.385849</v>
      </c>
      <c r="EQ42" s="4">
        <v>0</v>
      </c>
      <c r="ER42" s="4">
        <v>1124.1050685175335</v>
      </c>
      <c r="ES42" s="4">
        <v>19.904643125</v>
      </c>
      <c r="ET42" s="4">
        <v>1155.722851006381</v>
      </c>
      <c r="EU42" s="4">
        <v>16.614200749999998</v>
      </c>
      <c r="EV42" s="7">
        <v>2216.465381</v>
      </c>
      <c r="EW42" s="7">
        <v>82.848687999999996</v>
      </c>
      <c r="EX42" s="7">
        <v>3065.7883649999999</v>
      </c>
      <c r="EY42" s="7">
        <v>84.285506999999996</v>
      </c>
      <c r="EZ42" s="7">
        <v>861.76294390874943</v>
      </c>
      <c r="FA42" s="7">
        <v>36.353913249999998</v>
      </c>
      <c r="FB42" s="7">
        <v>1155.722851006381</v>
      </c>
      <c r="FC42" s="7">
        <v>40.981763999999998</v>
      </c>
      <c r="FD42" s="4">
        <v>1274.5073036156271</v>
      </c>
      <c r="FE42" s="4">
        <v>39.962898625000001</v>
      </c>
      <c r="FF42" s="4">
        <v>39.962898625000001</v>
      </c>
      <c r="FG42" s="4">
        <v>46.267696000000001</v>
      </c>
      <c r="FH42" s="4">
        <v>48.81619225</v>
      </c>
      <c r="FI42" s="4">
        <v>41.345090044997789</v>
      </c>
      <c r="FK42" s="4">
        <v>1799.0533599098449</v>
      </c>
      <c r="FL42" s="4">
        <v>41.034489609375001</v>
      </c>
      <c r="FM42" s="4">
        <v>1799.0533599098449</v>
      </c>
      <c r="FN42" s="4">
        <v>41.447136991170161</v>
      </c>
      <c r="FP42" s="4">
        <v>1110.7320618821152</v>
      </c>
      <c r="FQ42" s="4">
        <v>40.638288304687499</v>
      </c>
      <c r="FR42" s="4">
        <v>1274.5073036156271</v>
      </c>
      <c r="FS42" s="4">
        <v>41.345090044997789</v>
      </c>
    </row>
    <row r="43" spans="1:175" ht="16" x14ac:dyDescent="0.2">
      <c r="A43" s="271" t="s">
        <v>120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60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CL43" s="4">
        <v>1642.033044</v>
      </c>
      <c r="CM43" s="4">
        <v>39.955171999999997</v>
      </c>
      <c r="CN43" s="4">
        <v>39.955171999999997</v>
      </c>
      <c r="CO43" s="4">
        <v>45.953972999999998</v>
      </c>
      <c r="CP43" s="4">
        <v>48.541513000000002</v>
      </c>
      <c r="CQ43" s="4">
        <v>40.866743374999999</v>
      </c>
      <c r="CR43" s="4">
        <v>20.385335000000001</v>
      </c>
      <c r="CS43" s="4">
        <v>16.788971</v>
      </c>
      <c r="CT43" s="4">
        <v>72.834117000000006</v>
      </c>
      <c r="CU43" s="4">
        <v>70.401306000000005</v>
      </c>
      <c r="CV43" s="4">
        <v>37.569009999999999</v>
      </c>
      <c r="CW43" s="4">
        <v>41.075507000000002</v>
      </c>
      <c r="CX43" s="4">
        <v>39.919431000000003</v>
      </c>
      <c r="CY43" s="4">
        <v>45.939798000000003</v>
      </c>
      <c r="CZ43" s="4">
        <v>48.514969000000001</v>
      </c>
      <c r="DA43" s="4">
        <v>41.278085578419798</v>
      </c>
      <c r="DB43" s="4">
        <v>0.47117300000000001</v>
      </c>
      <c r="DC43" s="4">
        <v>2954.8</v>
      </c>
      <c r="DE43" s="4">
        <v>1871.1837425175072</v>
      </c>
      <c r="DF43" s="4">
        <v>21.049657500000002</v>
      </c>
      <c r="DH43" s="4">
        <v>1492.3531773493994</v>
      </c>
      <c r="DI43" s="4">
        <v>16.545717625000002</v>
      </c>
      <c r="DO43" s="4">
        <v>1492.3531773493994</v>
      </c>
      <c r="DP43" s="4">
        <v>37.214308375000002</v>
      </c>
      <c r="DQ43" s="4">
        <v>1642.033044</v>
      </c>
      <c r="DR43" s="4">
        <v>41.075507000000002</v>
      </c>
      <c r="DS43" s="4">
        <v>1642.033044</v>
      </c>
      <c r="DT43" s="4">
        <v>39.919431000000003</v>
      </c>
      <c r="DU43" s="4">
        <v>39.919431000000003</v>
      </c>
      <c r="DV43" s="4">
        <v>45.939798000000003</v>
      </c>
      <c r="DW43" s="4">
        <v>48.514969000000001</v>
      </c>
      <c r="DX43" s="4">
        <v>41.278085578419798</v>
      </c>
      <c r="DZ43" s="4">
        <v>1405.500346</v>
      </c>
      <c r="EA43" s="4">
        <v>40.228842</v>
      </c>
      <c r="EB43" s="4">
        <v>40.228842</v>
      </c>
      <c r="EC43" s="4">
        <v>46.470649000000002</v>
      </c>
      <c r="ED43" s="4">
        <v>49.093617999999999</v>
      </c>
      <c r="EE43" s="4">
        <v>41.1730034375</v>
      </c>
      <c r="EF43" s="4">
        <v>20.909424000000001</v>
      </c>
      <c r="EG43" s="4">
        <v>17.063669999999998</v>
      </c>
      <c r="EH43" s="4">
        <v>75.605431999999993</v>
      </c>
      <c r="EI43" s="4">
        <v>73.091605000000001</v>
      </c>
      <c r="EJ43" s="4">
        <v>38.021402000000002</v>
      </c>
      <c r="EK43" s="4">
        <v>41.387884</v>
      </c>
      <c r="EL43" s="4">
        <v>40.199575000000003</v>
      </c>
      <c r="EM43" s="4">
        <v>46.459218</v>
      </c>
      <c r="EN43" s="4">
        <v>49.072823999999997</v>
      </c>
      <c r="EO43" s="4">
        <v>41.580019084075481</v>
      </c>
      <c r="EP43" s="4">
        <v>0.431058</v>
      </c>
      <c r="EQ43" s="4">
        <v>0</v>
      </c>
      <c r="ER43" s="4">
        <v>1155.722851006381</v>
      </c>
      <c r="ES43" s="4">
        <v>20.032148750000001</v>
      </c>
      <c r="ET43" s="4">
        <v>1274.5073036156271</v>
      </c>
      <c r="EU43" s="4">
        <v>16.838935374999998</v>
      </c>
      <c r="EV43" s="7">
        <v>3065.7883649999999</v>
      </c>
      <c r="EW43" s="7">
        <v>86.567284999999998</v>
      </c>
      <c r="EX43" s="7">
        <v>3460.4540066480899</v>
      </c>
      <c r="EY43" s="7">
        <v>85.120319499999994</v>
      </c>
      <c r="EZ43" s="7">
        <v>915.03069589318966</v>
      </c>
      <c r="FA43" s="7">
        <v>36.563618250000005</v>
      </c>
      <c r="FB43" s="7">
        <v>1274.5073036156271</v>
      </c>
      <c r="FC43" s="7">
        <v>41.184823999999999</v>
      </c>
      <c r="FD43" s="4">
        <v>1384.180128</v>
      </c>
      <c r="FE43" s="4">
        <v>40.161698000000001</v>
      </c>
      <c r="FF43" s="4">
        <v>40.161698000000001</v>
      </c>
      <c r="FG43" s="4">
        <v>46.381148000000003</v>
      </c>
      <c r="FH43" s="4">
        <v>48.852981</v>
      </c>
      <c r="FI43" s="4">
        <v>41.534443876530375</v>
      </c>
      <c r="FK43" s="4">
        <v>1971.0888301727134</v>
      </c>
      <c r="FL43" s="4">
        <v>41.202235843749996</v>
      </c>
      <c r="FM43" s="4">
        <v>1971.0888301727134</v>
      </c>
      <c r="FN43" s="4">
        <v>41.616188403920518</v>
      </c>
      <c r="FP43" s="4">
        <v>1274.5073036156271</v>
      </c>
      <c r="FQ43" s="4">
        <v>40.940403554687499</v>
      </c>
      <c r="FR43" s="4">
        <v>1405.500346</v>
      </c>
      <c r="FS43" s="4">
        <v>41.580019084075481</v>
      </c>
    </row>
    <row r="44" spans="1:175" ht="16" x14ac:dyDescent="0.2">
      <c r="A44" s="272" t="s">
        <v>8</v>
      </c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40"/>
      <c r="M44" s="93"/>
      <c r="N44" s="93"/>
      <c r="O44" s="93"/>
      <c r="P44" s="93"/>
      <c r="Q44" s="249" t="s">
        <v>25</v>
      </c>
      <c r="R44" s="240"/>
      <c r="S44" s="249" t="s">
        <v>26</v>
      </c>
      <c r="T44" s="240"/>
      <c r="U44" s="249" t="s">
        <v>27</v>
      </c>
      <c r="V44" s="240"/>
      <c r="W44" s="249" t="s">
        <v>28</v>
      </c>
      <c r="X44" s="240"/>
      <c r="Y44" s="248" t="s">
        <v>78</v>
      </c>
      <c r="Z44" s="240"/>
      <c r="AA44" s="248" t="s">
        <v>99</v>
      </c>
      <c r="AB44" s="240"/>
      <c r="AC44" s="248" t="s">
        <v>100</v>
      </c>
      <c r="AD44" s="239"/>
      <c r="AE44" s="239"/>
      <c r="AF44" s="239"/>
      <c r="AG44" s="239"/>
      <c r="AH44" s="240"/>
      <c r="AI44" s="268" t="s">
        <v>8</v>
      </c>
      <c r="AJ44" s="240"/>
      <c r="AK44" s="246" t="s">
        <v>9</v>
      </c>
      <c r="AL44" s="247"/>
      <c r="CL44" s="4">
        <v>1799.0533599098449</v>
      </c>
      <c r="CM44" s="4">
        <v>40.121913499999998</v>
      </c>
      <c r="CN44" s="4">
        <v>40.121913499999998</v>
      </c>
      <c r="CO44" s="4">
        <v>46.103730499999998</v>
      </c>
      <c r="CP44" s="4">
        <v>48.741314250000002</v>
      </c>
      <c r="CQ44" s="4">
        <v>41.034489609375001</v>
      </c>
      <c r="CR44" s="4">
        <v>20.7969835</v>
      </c>
      <c r="CS44" s="4">
        <v>16.969336999999999</v>
      </c>
      <c r="CT44" s="4">
        <v>74.261049874999998</v>
      </c>
      <c r="CU44" s="4">
        <v>71.829409499999997</v>
      </c>
      <c r="CV44" s="4">
        <v>37.857078874999999</v>
      </c>
      <c r="CW44" s="4">
        <v>41.222878125000001</v>
      </c>
      <c r="CX44" s="4">
        <v>40.088621250000003</v>
      </c>
      <c r="CY44" s="4">
        <v>46.089927000000003</v>
      </c>
      <c r="CZ44" s="4">
        <v>48.715752000000002</v>
      </c>
      <c r="DA44" s="4">
        <v>41.447136991170161</v>
      </c>
      <c r="DB44" s="4">
        <v>0.46586725000000001</v>
      </c>
      <c r="DC44" s="4">
        <v>3069.91</v>
      </c>
      <c r="DE44" s="4">
        <v>2045.0679632341933</v>
      </c>
      <c r="DF44" s="4">
        <v>21.465453</v>
      </c>
      <c r="DH44" s="4">
        <v>1642.033044</v>
      </c>
      <c r="DI44" s="4">
        <v>16.788971</v>
      </c>
      <c r="DO44" s="4">
        <v>1642.033044</v>
      </c>
      <c r="DP44" s="4">
        <v>37.569009999999999</v>
      </c>
      <c r="DQ44" s="4">
        <v>1799.0533599098449</v>
      </c>
      <c r="DR44" s="4">
        <v>41.222878125000001</v>
      </c>
      <c r="DS44" s="4">
        <v>1799.0533599098449</v>
      </c>
      <c r="DT44" s="4">
        <v>40.088621250000003</v>
      </c>
      <c r="DU44" s="4">
        <v>40.088621250000003</v>
      </c>
      <c r="DV44" s="4">
        <v>46.089927000000003</v>
      </c>
      <c r="DW44" s="4">
        <v>48.715752000000002</v>
      </c>
      <c r="DX44" s="4">
        <v>41.447136991170161</v>
      </c>
      <c r="DZ44" s="4">
        <v>1819.4155879114624</v>
      </c>
      <c r="EA44" s="4">
        <v>40.679733749999997</v>
      </c>
      <c r="EB44" s="4">
        <v>40.679733749999997</v>
      </c>
      <c r="EC44" s="4">
        <v>46.850887749999998</v>
      </c>
      <c r="ED44" s="4">
        <v>49.547772000000002</v>
      </c>
      <c r="EE44" s="4">
        <v>41.619683265625</v>
      </c>
      <c r="EF44" s="4">
        <v>21.936436749999999</v>
      </c>
      <c r="EG44" s="4">
        <v>17.545405250000002</v>
      </c>
      <c r="EH44" s="4">
        <v>79.616823999999994</v>
      </c>
      <c r="EI44" s="4">
        <v>77.194019249999997</v>
      </c>
      <c r="EJ44" s="4">
        <v>38.820085499999998</v>
      </c>
      <c r="EK44" s="4">
        <v>41.748402750000004</v>
      </c>
      <c r="EL44" s="4">
        <v>40.654664999999994</v>
      </c>
      <c r="EM44" s="4">
        <v>46.841766249999999</v>
      </c>
      <c r="EN44" s="4">
        <v>49.529253499999996</v>
      </c>
      <c r="EO44" s="4">
        <v>42.031090107917393</v>
      </c>
      <c r="EP44" s="4">
        <v>0.40463575000000002</v>
      </c>
      <c r="EQ44" s="4">
        <v>0</v>
      </c>
      <c r="ER44" s="4">
        <v>1274.5073036156271</v>
      </c>
      <c r="ES44" s="4">
        <v>20.470786375000003</v>
      </c>
      <c r="ET44" s="4">
        <v>1405.500346</v>
      </c>
      <c r="EU44" s="4">
        <v>17.063669999999998</v>
      </c>
      <c r="EV44" s="7">
        <v>3460.4540066480899</v>
      </c>
      <c r="EW44" s="7">
        <v>87.369804375000001</v>
      </c>
      <c r="EX44" s="7">
        <v>4621.6643209985668</v>
      </c>
      <c r="EY44" s="7">
        <v>87.488957874999997</v>
      </c>
      <c r="EZ44" s="7">
        <v>1006.340121</v>
      </c>
      <c r="FA44" s="7">
        <v>36.915714000000001</v>
      </c>
      <c r="FB44" s="7">
        <v>1405.500346</v>
      </c>
      <c r="FC44" s="7">
        <v>41.387884</v>
      </c>
      <c r="FD44" s="4">
        <v>1405.500346</v>
      </c>
      <c r="FE44" s="4">
        <v>40.199575000000003</v>
      </c>
      <c r="FF44" s="4">
        <v>40.199575000000003</v>
      </c>
      <c r="FG44" s="4">
        <v>46.459218</v>
      </c>
      <c r="FH44" s="4">
        <v>49.072823999999997</v>
      </c>
      <c r="FI44" s="4">
        <v>41.580019084075481</v>
      </c>
      <c r="FK44" s="4">
        <v>2584.8994080000002</v>
      </c>
      <c r="FL44" s="4">
        <v>41.759243749999996</v>
      </c>
      <c r="FM44" s="4">
        <v>2584.8994080000002</v>
      </c>
      <c r="FN44" s="4">
        <v>42.178837301046158</v>
      </c>
      <c r="FP44" s="4">
        <v>1405.500346</v>
      </c>
      <c r="FQ44" s="4">
        <v>41.1730034375</v>
      </c>
      <c r="FR44" s="4">
        <v>1545.1005817491064</v>
      </c>
      <c r="FS44" s="4">
        <v>41.733453797344055</v>
      </c>
    </row>
    <row r="45" spans="1:175" ht="16" x14ac:dyDescent="0.2">
      <c r="A45" s="95"/>
      <c r="B45" s="93"/>
      <c r="C45" s="249" t="s">
        <v>8</v>
      </c>
      <c r="D45" s="239"/>
      <c r="E45" s="239"/>
      <c r="F45" s="240"/>
      <c r="G45" s="93"/>
      <c r="H45" s="93"/>
      <c r="I45" s="93"/>
      <c r="J45" s="93"/>
      <c r="K45" s="93"/>
      <c r="L45" s="93"/>
      <c r="M45" s="249" t="s">
        <v>9</v>
      </c>
      <c r="N45" s="239"/>
      <c r="O45" s="239"/>
      <c r="P45" s="240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CL45" s="4">
        <v>1971.0888301727134</v>
      </c>
      <c r="CM45" s="4">
        <v>40.288654999999999</v>
      </c>
      <c r="CN45" s="4">
        <v>40.288654999999999</v>
      </c>
      <c r="CO45" s="4">
        <v>46.253487999999997</v>
      </c>
      <c r="CP45" s="4">
        <v>48.941115500000002</v>
      </c>
      <c r="CQ45" s="4">
        <v>41.202235843749996</v>
      </c>
      <c r="CR45" s="4">
        <v>21.208632000000001</v>
      </c>
      <c r="CS45" s="4">
        <v>17.149702999999999</v>
      </c>
      <c r="CT45" s="4">
        <v>75.687982750000003</v>
      </c>
      <c r="CU45" s="4">
        <v>73.257513000000003</v>
      </c>
      <c r="CV45" s="4">
        <v>38.14514775</v>
      </c>
      <c r="CW45" s="4">
        <v>41.370249250000001</v>
      </c>
      <c r="CX45" s="4">
        <v>40.257811500000003</v>
      </c>
      <c r="CY45" s="4">
        <v>46.240056000000003</v>
      </c>
      <c r="CZ45" s="4">
        <v>48.916534999999996</v>
      </c>
      <c r="DA45" s="4">
        <v>41.616188403920518</v>
      </c>
      <c r="DB45" s="4">
        <v>0.46056150000000001</v>
      </c>
      <c r="DC45" s="4">
        <v>3185.02</v>
      </c>
      <c r="DE45" s="4">
        <v>2235.1107906805241</v>
      </c>
      <c r="DF45" s="4">
        <v>21.881248499999998</v>
      </c>
      <c r="DH45" s="4">
        <v>1799.0533599098449</v>
      </c>
      <c r="DI45" s="4">
        <v>16.969336999999999</v>
      </c>
      <c r="DO45" s="4">
        <v>1799.0533599098449</v>
      </c>
      <c r="DP45" s="4">
        <v>37.857078874999999</v>
      </c>
      <c r="DQ45" s="4">
        <v>1971.0888301727134</v>
      </c>
      <c r="DR45" s="4">
        <v>41.370249250000001</v>
      </c>
      <c r="DS45" s="4">
        <v>1971.0888301727134</v>
      </c>
      <c r="DT45" s="4">
        <v>40.257811500000003</v>
      </c>
      <c r="DU45" s="4">
        <v>40.257811500000003</v>
      </c>
      <c r="DV45" s="4">
        <v>46.240056000000003</v>
      </c>
      <c r="DW45" s="4">
        <v>48.916534999999996</v>
      </c>
      <c r="DX45" s="4">
        <v>41.616188403920518</v>
      </c>
      <c r="DZ45" s="4">
        <v>2008.1513051205877</v>
      </c>
      <c r="EA45" s="4">
        <v>40.875885875000002</v>
      </c>
      <c r="EB45" s="4">
        <v>40.875885875000002</v>
      </c>
      <c r="EC45" s="4">
        <v>47.019469874999999</v>
      </c>
      <c r="ED45" s="4">
        <v>49.773524000000002</v>
      </c>
      <c r="EE45" s="4">
        <v>41.815962257812494</v>
      </c>
      <c r="EF45" s="4">
        <v>22.372735375000001</v>
      </c>
      <c r="EG45" s="4">
        <v>17.749027125000001</v>
      </c>
      <c r="EH45" s="4">
        <v>81.232755999999995</v>
      </c>
      <c r="EI45" s="4">
        <v>78.817726625000006</v>
      </c>
      <c r="EJ45" s="4">
        <v>39.137480750000002</v>
      </c>
      <c r="EK45" s="4">
        <v>41.920773375000003</v>
      </c>
      <c r="EL45" s="4">
        <v>40.853201999999996</v>
      </c>
      <c r="EM45" s="4">
        <v>47.011098625000002</v>
      </c>
      <c r="EN45" s="4">
        <v>49.755975749999998</v>
      </c>
      <c r="EO45" s="4">
        <v>42.228887061298721</v>
      </c>
      <c r="EP45" s="4">
        <v>0.39709187499999998</v>
      </c>
      <c r="EQ45" s="4">
        <v>0</v>
      </c>
      <c r="ER45" s="4">
        <v>1405.500346</v>
      </c>
      <c r="ES45" s="4">
        <v>20.909424000000001</v>
      </c>
      <c r="ET45" s="4">
        <v>1545.1005817491064</v>
      </c>
      <c r="EU45" s="4">
        <v>17.232183749999997</v>
      </c>
      <c r="EV45" s="7">
        <v>4621.6643209985668</v>
      </c>
      <c r="EW45" s="7">
        <v>89.725484500000007</v>
      </c>
      <c r="EX45" s="7">
        <v>5133.2150929999998</v>
      </c>
      <c r="EY45" s="7">
        <v>88.495746999999994</v>
      </c>
      <c r="EZ45" s="7">
        <v>1110.7320618821152</v>
      </c>
      <c r="FA45" s="7">
        <v>37.233109249999998</v>
      </c>
      <c r="FB45" s="7">
        <v>1545.1005817491064</v>
      </c>
      <c r="FC45" s="7">
        <v>41.521204875000002</v>
      </c>
      <c r="FD45" s="4">
        <v>1545.1005817491064</v>
      </c>
      <c r="FE45" s="4">
        <v>40.353556750000003</v>
      </c>
      <c r="FF45" s="4">
        <v>40.353556750000003</v>
      </c>
      <c r="FG45" s="4">
        <v>46.587894750000004</v>
      </c>
      <c r="FH45" s="4">
        <v>49.256450125000001</v>
      </c>
      <c r="FI45" s="4">
        <v>41.733453797344055</v>
      </c>
      <c r="FK45" s="4">
        <v>3409.409052</v>
      </c>
      <c r="FL45" s="4">
        <v>42.208713249999995</v>
      </c>
      <c r="FM45" s="4">
        <v>3409.409052</v>
      </c>
      <c r="FN45" s="4">
        <v>42.63049688042269</v>
      </c>
      <c r="FP45" s="4">
        <v>1545.1005817491064</v>
      </c>
      <c r="FQ45" s="4">
        <v>41.325469804687501</v>
      </c>
      <c r="FR45" s="4">
        <v>1819.4155879114624</v>
      </c>
      <c r="FS45" s="4">
        <v>42.031090107917393</v>
      </c>
    </row>
    <row r="46" spans="1:175" ht="17" customHeight="1" thickBot="1" x14ac:dyDescent="0.25">
      <c r="A46" s="250" t="s">
        <v>33</v>
      </c>
      <c r="B46" s="251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73" t="s">
        <v>36</v>
      </c>
      <c r="AJ46" s="251"/>
      <c r="AK46" s="274" t="s">
        <v>36</v>
      </c>
      <c r="AL46" s="275"/>
      <c r="AM46" s="157"/>
      <c r="AN46" s="157" t="s">
        <v>121</v>
      </c>
      <c r="AO46" s="158"/>
      <c r="AP46" s="157" t="s">
        <v>122</v>
      </c>
      <c r="CL46" s="4">
        <v>2584.8994080000002</v>
      </c>
      <c r="CM46" s="4">
        <v>40.850439999999999</v>
      </c>
      <c r="CN46" s="4">
        <v>40.850439999999999</v>
      </c>
      <c r="CO46" s="4">
        <v>46.725251999999998</v>
      </c>
      <c r="CP46" s="4">
        <v>49.516488000000003</v>
      </c>
      <c r="CQ46" s="4">
        <v>41.759243749999996</v>
      </c>
      <c r="CR46" s="4">
        <v>22.305174999999998</v>
      </c>
      <c r="CS46" s="4">
        <v>17.710319999999999</v>
      </c>
      <c r="CT46" s="4">
        <v>80.617649999999998</v>
      </c>
      <c r="CU46" s="4">
        <v>78.310169999999999</v>
      </c>
      <c r="CV46" s="4">
        <v>39.041919999999998</v>
      </c>
      <c r="CW46" s="4">
        <v>41.824793999999997</v>
      </c>
      <c r="CX46" s="4">
        <v>40.825507000000002</v>
      </c>
      <c r="CY46" s="4">
        <v>46.713408000000001</v>
      </c>
      <c r="CZ46" s="4">
        <v>49.495865999999999</v>
      </c>
      <c r="DA46" s="4">
        <v>42.178837301046158</v>
      </c>
      <c r="DB46" s="4">
        <v>0.41343999999999997</v>
      </c>
      <c r="DC46" s="4">
        <v>6096.37</v>
      </c>
      <c r="DE46" s="4">
        <v>2442.8138020000001</v>
      </c>
      <c r="DF46" s="4">
        <v>22.297044</v>
      </c>
      <c r="DH46" s="4">
        <v>1971.0888301727134</v>
      </c>
      <c r="DI46" s="4">
        <v>17.149702999999999</v>
      </c>
      <c r="DO46" s="4">
        <v>1971.0888301727134</v>
      </c>
      <c r="DP46" s="4">
        <v>38.14514775</v>
      </c>
      <c r="DQ46" s="4">
        <v>2235.1107906805241</v>
      </c>
      <c r="DR46" s="4">
        <v>41.576988499999999</v>
      </c>
      <c r="DS46" s="4">
        <v>2584.8994080000002</v>
      </c>
      <c r="DT46" s="4">
        <v>40.825507000000002</v>
      </c>
      <c r="DU46" s="4">
        <v>40.825507000000002</v>
      </c>
      <c r="DV46" s="4">
        <v>46.713408000000001</v>
      </c>
      <c r="DW46" s="4">
        <v>49.495865999999999</v>
      </c>
      <c r="DX46" s="4">
        <v>42.178837301046158</v>
      </c>
      <c r="DZ46" s="4">
        <v>2216.465381</v>
      </c>
      <c r="EA46" s="4">
        <v>41.072037999999999</v>
      </c>
      <c r="EB46" s="4">
        <v>41.072037999999999</v>
      </c>
      <c r="EC46" s="4">
        <v>47.188051999999999</v>
      </c>
      <c r="ED46" s="4">
        <v>49.999276000000002</v>
      </c>
      <c r="EE46" s="4">
        <v>42.012241249999995</v>
      </c>
      <c r="EF46" s="4">
        <v>22.809034</v>
      </c>
      <c r="EG46" s="4">
        <v>17.952649000000001</v>
      </c>
      <c r="EH46" s="4">
        <v>82.848687999999996</v>
      </c>
      <c r="EI46" s="4">
        <v>80.441434000000001</v>
      </c>
      <c r="EJ46" s="4">
        <v>39.454875999999999</v>
      </c>
      <c r="EK46" s="4">
        <v>42.093144000000002</v>
      </c>
      <c r="EL46" s="4">
        <v>41.051738999999998</v>
      </c>
      <c r="EM46" s="4">
        <v>47.180430999999999</v>
      </c>
      <c r="EN46" s="4">
        <v>49.982697999999999</v>
      </c>
      <c r="EO46" s="4">
        <v>42.426684014680049</v>
      </c>
      <c r="EP46" s="4">
        <v>0.38954800000000001</v>
      </c>
      <c r="EQ46" s="4">
        <v>0</v>
      </c>
      <c r="ER46" s="4">
        <v>1545.1005817491064</v>
      </c>
      <c r="ES46" s="4">
        <v>21.309007250000001</v>
      </c>
      <c r="ET46" s="4">
        <v>1819.4155879114624</v>
      </c>
      <c r="EU46" s="4">
        <v>17.545405250000002</v>
      </c>
      <c r="EV46" s="7">
        <v>5133.2150929999998</v>
      </c>
      <c r="EW46" s="7">
        <v>90.707884000000007</v>
      </c>
      <c r="EX46" s="7">
        <v>8077.3601779999999</v>
      </c>
      <c r="EY46" s="7">
        <v>90.964006999999995</v>
      </c>
      <c r="EZ46" s="7">
        <v>1274.5073036156271</v>
      </c>
      <c r="FA46" s="7">
        <v>37.687904250000003</v>
      </c>
      <c r="FB46" s="7">
        <v>1698.5665030362245</v>
      </c>
      <c r="FC46" s="7">
        <v>41.654525749999998</v>
      </c>
      <c r="FD46" s="4">
        <v>1819.4155879114624</v>
      </c>
      <c r="FE46" s="4">
        <v>40.654664999999994</v>
      </c>
      <c r="FF46" s="4">
        <v>40.654664999999994</v>
      </c>
      <c r="FG46" s="4">
        <v>46.841766249999999</v>
      </c>
      <c r="FH46" s="4">
        <v>49.529253499999996</v>
      </c>
      <c r="FI46" s="4">
        <v>42.031090107917393</v>
      </c>
      <c r="FK46" s="4">
        <v>3570.9447479999999</v>
      </c>
      <c r="FL46" s="4">
        <v>42.268557000000001</v>
      </c>
      <c r="FM46" s="4">
        <v>3570.9447479999999</v>
      </c>
      <c r="FN46" s="4">
        <v>42.690962738732743</v>
      </c>
      <c r="FP46" s="4">
        <v>1819.4155879114624</v>
      </c>
      <c r="FQ46" s="4">
        <v>41.619683265625</v>
      </c>
      <c r="FR46" s="4">
        <v>2008.1513051205877</v>
      </c>
      <c r="FS46" s="4">
        <v>42.228887061298721</v>
      </c>
    </row>
    <row r="47" spans="1:175" x14ac:dyDescent="0.15">
      <c r="A47" s="245" t="s">
        <v>13</v>
      </c>
      <c r="B47" s="172">
        <f>bdRateROI($CL5:$CL63,CM5:CM63,$DZ5:$DZ63,EA5:EA63,CJ11,CJ6,1, 0, TRUE)</f>
        <v>-0.24316095493136691</v>
      </c>
      <c r="C47" s="172">
        <f t="shared" ref="C47:H47" si="4">bdRateExtend($CL5:$CL63,CN5:CN63,$DZ5:$DZ63,EB5:EB63, "None", FALSE, 0, TRUE)</f>
        <v>-0.31690830512265766</v>
      </c>
      <c r="D47" s="172">
        <f t="shared" si="4"/>
        <v>-0.37169491835256896</v>
      </c>
      <c r="E47" s="172" t="e">
        <f t="shared" si="4"/>
        <v>#N/A</v>
      </c>
      <c r="F47" s="172">
        <f t="shared" si="4"/>
        <v>-0.32218691535754285</v>
      </c>
      <c r="G47" s="172" t="e">
        <f t="shared" si="4"/>
        <v>#N/A</v>
      </c>
      <c r="H47" s="172">
        <f t="shared" si="4"/>
        <v>-0.30652524598255559</v>
      </c>
      <c r="I47" s="172" t="e">
        <f>bdRateExtend($CL5:$CL63,CT5:CT63,$DZ5:$DZ63,EH5:EH63,"None", FALSE,2,TRUE)</f>
        <v>#N/A</v>
      </c>
      <c r="J47" s="172" t="e">
        <f>bdRateExtend($CL5:$CL63,CU5:CU63,$DZ5:$DZ63,EI5:EI63,"None", FALSE,2,TRUE)</f>
        <v>#N/A</v>
      </c>
      <c r="K47" s="172">
        <f t="shared" ref="K47:P47" si="5">bdRateExtend($CL5:$CL63,CV5:CV63,$DZ5:$DZ63,EJ5:EJ63, "None", FALSE, 0, TRUE)</f>
        <v>-0.30804342727360134</v>
      </c>
      <c r="L47" s="172">
        <f t="shared" si="5"/>
        <v>-0.32916738558592407</v>
      </c>
      <c r="M47" s="172">
        <f t="shared" si="5"/>
        <v>-0.31822103789176448</v>
      </c>
      <c r="N47" s="172">
        <f t="shared" si="5"/>
        <v>-0.37256774286350103</v>
      </c>
      <c r="O47" s="172" t="e">
        <f t="shared" si="5"/>
        <v>#N/A</v>
      </c>
      <c r="P47" s="172">
        <f t="shared" si="5"/>
        <v>-0.32174178743458637</v>
      </c>
      <c r="Q47" s="172">
        <f>bdRateROI($DE5:$DE63,DF5:DF63,$ER5:$ER63,ES5:ES63,CJ11,CJ6,1, 0, TRUE)</f>
        <v>-0.22087186387017155</v>
      </c>
      <c r="R47" s="172">
        <f>bdRateExtend($DE5:$DE63,DF5:DF63,$ER5:$ER63,ES5:ES63, "None", FALSE, 0, TRUE)</f>
        <v>-0.27418970667999132</v>
      </c>
      <c r="S47" s="172">
        <f>bdRateROI($DH5:$DH63,DI5:DI63,$ET5:$ET63,EU5:EU63,CJ11,CJ6,1, 0, TRUE)</f>
        <v>-0.24030497836865317</v>
      </c>
      <c r="T47" s="172">
        <f>bdRateExtend($DH5:$DH63,DI5:DI63,$ET5:$ET63,EU5:EU63, "None", FALSE, 0, TRUE)</f>
        <v>-0.30718685965973835</v>
      </c>
      <c r="U47" s="172">
        <f>bdRateROI($DK5:$DK63,DL5:DL63,$EV5:$EV63,EW5:EW63,$CJ11,$CJ6,1,2,TRUE)</f>
        <v>-0.26787551616694205</v>
      </c>
      <c r="V47" s="172">
        <f>bdRateExtend($DK5:$DK63,DL5:DL63,$EV5:$EV63,EW5:EW63,"None", FALSE,2,TRUE)</f>
        <v>-0.35484697826217171</v>
      </c>
      <c r="W47" s="172">
        <f>bdRateROI(DM5:DM63,DN5:DN63,EX5:EX63,EY5:EY63,$CJ11,$CJ6,1,2,TRUE)</f>
        <v>-0.26268477483331198</v>
      </c>
      <c r="X47" s="172">
        <f>bdRateExtend(DM5:DM63,DN5:DN63,EX5:EX63,EY5:EY63,"None", FALSE,2,TRUE)</f>
        <v>-0.34246093761828411</v>
      </c>
      <c r="Y47" s="172">
        <f>bdRateROI(DO5:DO63,DP5:DP63,EZ5:EZ63,FA5:FA63,$CJ11,$CJ6,1, 0, TRUE)</f>
        <v>-0.24223415790946379</v>
      </c>
      <c r="Z47" s="172">
        <f>bdRateExtend(DO5:DO63,DP5:DP63,EZ5:EZ63,FA5:FA63, "None", FALSE, 0, TRUE)</f>
        <v>-0.30769778348125743</v>
      </c>
      <c r="AA47" s="172">
        <f>bdRateROI(DQ5:DQ63,DR5:DR63,FB5:FB63,FC5:FC63,$CJ11,$CJ6,1, 0, TRUE)</f>
        <v>-0.28129547456678039</v>
      </c>
      <c r="AB47" s="172">
        <f>bdRateExtend(DQ5:DQ63,DR5:DR63,FB5:FB63,FC5:FC63, "None", FALSE, 0, TRUE)</f>
        <v>-0.32927367115242367</v>
      </c>
      <c r="AC47" s="172">
        <f>bdRateROI(DS5:DS63,DT5:DT63,FD5:FD63,FE5:FE63,$CJ11,$CJ6,1, 0, TRUE)</f>
        <v>-0.24542352237914478</v>
      </c>
      <c r="AD47" s="172">
        <f>bdRateExtend(DS5:DS63,DT5:DT63,FD5:FD63,FE5:FE63, "None", FALSE, 0, TRUE)</f>
        <v>-0.31827850650431266</v>
      </c>
      <c r="AE47" s="172">
        <f>bdRateExtend($DS5:$DS63,DU5:DU63,$FD5:$FD63,FF5:FF63, "None", FALSE, 0, TRUE)</f>
        <v>-0.31827850650431266</v>
      </c>
      <c r="AF47" s="172">
        <f>bdRateExtend($DS5:$DS63,DV5:DV63,$FD5:$FD63,FG5:FG63, "None", FALSE, 0, TRUE)</f>
        <v>-0.37299324427213443</v>
      </c>
      <c r="AG47" s="172" t="e">
        <f>bdRateExtend($DS5:$DS63,DW5:DW63,$FD5:$FD63,FH5:FH63, "None", FALSE, 0, TRUE)</f>
        <v>#N/A</v>
      </c>
      <c r="AH47" s="172">
        <f>bdRateExtend($DS5:$DS63,DX5:DX63,$FD5:$FD63,FI5:FI63, "None", FALSE, 0, TRUE)</f>
        <v>-0.32185349316113099</v>
      </c>
      <c r="AI47" s="172">
        <f>bdRateROI($FK5:$FK63,FL5:FL63,$FP5:$FP63,FQ5:FQ63,$CJ11,$CJ6,1, 0, TRUE)</f>
        <v>-0.2568898992495432</v>
      </c>
      <c r="AJ47" s="172">
        <f>bdRateExtend($FK5:$FK63,FL5:FL63,$FP5:$FP63,FQ5:FQ63, "None", FALSE, 0, TRUE)</f>
        <v>-0.32205570560674457</v>
      </c>
      <c r="AK47" s="172">
        <f>bdRateROI($FM5:$FM63,FN5:FN63,$FR5:$FR63,FS5:FS63,$CJ11,$CJ6,1, 0, TRUE)</f>
        <v>-0.2562792627267052</v>
      </c>
      <c r="AL47" s="188">
        <f>bdRateExtend($FM5:$FM63,FN5:FN63,$FR5:$FR63,FS5:FS63, "None", FALSE, 0, TRUE)</f>
        <v>-0.32182741714754282</v>
      </c>
      <c r="AM47" s="287"/>
      <c r="AN47" s="286">
        <f t="array" ref="AN47">testVMAFRange($DK5:$DK501,DL5:DL501,$EV5:$EV501,EW5:EW501)</f>
        <v>0</v>
      </c>
      <c r="AO47" s="159"/>
      <c r="AP47" s="286">
        <f t="array" ref="AP47">testVMAFRange(DM5:DM501,DN5:DN501,EX5:EX501,EY5:EY501)</f>
        <v>0</v>
      </c>
      <c r="CL47" s="4">
        <v>3409.409052</v>
      </c>
      <c r="CM47" s="4">
        <v>41.289104000000002</v>
      </c>
      <c r="CN47" s="4">
        <v>41.289104000000002</v>
      </c>
      <c r="CO47" s="4">
        <v>47.152033000000003</v>
      </c>
      <c r="CP47" s="4">
        <v>50.139923000000003</v>
      </c>
      <c r="CQ47" s="4">
        <v>42.208713249999995</v>
      </c>
      <c r="CR47" s="4">
        <v>23.678522999999998</v>
      </c>
      <c r="CS47" s="4">
        <v>18.231898999999999</v>
      </c>
      <c r="CT47" s="4">
        <v>84.249579999999995</v>
      </c>
      <c r="CU47" s="4">
        <v>81.826133999999996</v>
      </c>
      <c r="CV47" s="4">
        <v>39.873561000000002</v>
      </c>
      <c r="CW47" s="4">
        <v>42.254475999999997</v>
      </c>
      <c r="CX47" s="4">
        <v>41.272953000000001</v>
      </c>
      <c r="CY47" s="4">
        <v>47.140830000000001</v>
      </c>
      <c r="CZ47" s="4">
        <v>50.121232999999997</v>
      </c>
      <c r="DA47" s="4">
        <v>42.63049688042269</v>
      </c>
      <c r="DB47" s="4">
        <v>0.42872700000000002</v>
      </c>
      <c r="DC47" s="4">
        <v>3875.68</v>
      </c>
      <c r="DE47" s="4">
        <v>3111.8378413063087</v>
      </c>
      <c r="DF47" s="4">
        <v>23.2668745</v>
      </c>
      <c r="DH47" s="4">
        <v>2159.5752872090111</v>
      </c>
      <c r="DI47" s="4">
        <v>17.330068999999998</v>
      </c>
      <c r="DO47" s="4">
        <v>2159.5752872090111</v>
      </c>
      <c r="DP47" s="4">
        <v>38.433216625</v>
      </c>
      <c r="DQ47" s="4">
        <v>2442.8138020000001</v>
      </c>
      <c r="DR47" s="4">
        <v>41.739168999999997</v>
      </c>
      <c r="DS47" s="4">
        <v>3409.409052</v>
      </c>
      <c r="DT47" s="4">
        <v>41.272953000000001</v>
      </c>
      <c r="DU47" s="4">
        <v>41.272953000000001</v>
      </c>
      <c r="DV47" s="4">
        <v>47.140830000000001</v>
      </c>
      <c r="DW47" s="4">
        <v>50.121232999999997</v>
      </c>
      <c r="DX47" s="4">
        <v>42.63049688042269</v>
      </c>
      <c r="DZ47" s="4">
        <v>3065.7883649999999</v>
      </c>
      <c r="EA47" s="4">
        <v>41.543331000000002</v>
      </c>
      <c r="EB47" s="4">
        <v>41.543331000000002</v>
      </c>
      <c r="EC47" s="4">
        <v>47.609450000000002</v>
      </c>
      <c r="ED47" s="4">
        <v>50.560322999999997</v>
      </c>
      <c r="EE47" s="4">
        <v>42.486025437500004</v>
      </c>
      <c r="EF47" s="4">
        <v>24.088035000000001</v>
      </c>
      <c r="EG47" s="4">
        <v>18.487120000000001</v>
      </c>
      <c r="EH47" s="4">
        <v>86.567284999999998</v>
      </c>
      <c r="EI47" s="4">
        <v>84.285506999999996</v>
      </c>
      <c r="EJ47" s="4">
        <v>40.354897000000001</v>
      </c>
      <c r="EK47" s="4">
        <v>42.508628000000002</v>
      </c>
      <c r="EL47" s="4">
        <v>41.528525000000002</v>
      </c>
      <c r="EM47" s="4">
        <v>47.602798</v>
      </c>
      <c r="EN47" s="4">
        <v>50.547755000000002</v>
      </c>
      <c r="EO47" s="4">
        <v>42.902972064687518</v>
      </c>
      <c r="EP47" s="4">
        <v>0.35036600000000001</v>
      </c>
      <c r="EQ47" s="4">
        <v>0</v>
      </c>
      <c r="ER47" s="4">
        <v>1698.5665030362245</v>
      </c>
      <c r="ES47" s="4">
        <v>21.7085905</v>
      </c>
      <c r="ET47" s="4">
        <v>2008.1513051205877</v>
      </c>
      <c r="EU47" s="4">
        <v>17.749027125000001</v>
      </c>
      <c r="EV47" s="7">
        <v>8077.3601779999999</v>
      </c>
      <c r="EW47" s="7">
        <v>92.987440000000007</v>
      </c>
      <c r="EX47" s="7">
        <v>14588.823203219143</v>
      </c>
      <c r="EY47" s="7">
        <v>92.900601375000008</v>
      </c>
      <c r="EZ47" s="7">
        <v>1405.500346</v>
      </c>
      <c r="FA47" s="7">
        <v>38.021402000000002</v>
      </c>
      <c r="FB47" s="7">
        <v>2008.1513051205877</v>
      </c>
      <c r="FC47" s="7">
        <v>41.920773375000003</v>
      </c>
      <c r="FD47" s="4">
        <v>2008.1513051205877</v>
      </c>
      <c r="FE47" s="4">
        <v>40.853201999999996</v>
      </c>
      <c r="FF47" s="4">
        <v>40.853201999999996</v>
      </c>
      <c r="FG47" s="4">
        <v>47.011098625000002</v>
      </c>
      <c r="FH47" s="4">
        <v>49.755975749999998</v>
      </c>
      <c r="FI47" s="4">
        <v>42.228887061298721</v>
      </c>
      <c r="FK47" s="4">
        <v>5200.5587159375291</v>
      </c>
      <c r="FL47" s="4">
        <v>42.716283039062496</v>
      </c>
      <c r="FM47" s="4">
        <v>5200.5587159375291</v>
      </c>
      <c r="FN47" s="4">
        <v>43.136716808770601</v>
      </c>
      <c r="FP47" s="4">
        <v>2008.1513051205877</v>
      </c>
      <c r="FQ47" s="4">
        <v>41.815962257812494</v>
      </c>
      <c r="FR47" s="4">
        <v>2216.465381</v>
      </c>
      <c r="FS47" s="4">
        <v>42.426684014680049</v>
      </c>
    </row>
    <row r="48" spans="1:175" x14ac:dyDescent="0.15">
      <c r="A48" s="179"/>
      <c r="B48" s="165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5"/>
      <c r="R48" s="164"/>
      <c r="S48" s="165"/>
      <c r="T48" s="164"/>
      <c r="U48" s="165"/>
      <c r="V48" s="164"/>
      <c r="W48" s="165"/>
      <c r="X48" s="164"/>
      <c r="Y48" s="165"/>
      <c r="Z48" s="164"/>
      <c r="AA48" s="165"/>
      <c r="AB48" s="164"/>
      <c r="AC48" s="165"/>
      <c r="AD48" s="164"/>
      <c r="AE48" s="164"/>
      <c r="AF48" s="164"/>
      <c r="AG48" s="164"/>
      <c r="AH48" s="164"/>
      <c r="AI48" s="165"/>
      <c r="AJ48" s="164"/>
      <c r="AK48" s="165"/>
      <c r="AL48" s="170"/>
      <c r="AM48" s="165"/>
      <c r="AN48" s="270"/>
      <c r="AO48" s="159"/>
      <c r="AP48" s="254"/>
      <c r="CL48" s="4">
        <v>3570.9447479999999</v>
      </c>
      <c r="CM48" s="4">
        <v>41.354933000000003</v>
      </c>
      <c r="CN48" s="4">
        <v>41.354933000000003</v>
      </c>
      <c r="CO48" s="4">
        <v>47.201213000000003</v>
      </c>
      <c r="CP48" s="4">
        <v>50.126637000000002</v>
      </c>
      <c r="CQ48" s="4">
        <v>42.268557000000001</v>
      </c>
      <c r="CR48" s="4">
        <v>23.615926999999999</v>
      </c>
      <c r="CS48" s="4">
        <v>18.267596999999999</v>
      </c>
      <c r="CT48" s="4">
        <v>84.563249999999996</v>
      </c>
      <c r="CU48" s="4">
        <v>82.426996000000003</v>
      </c>
      <c r="CV48" s="4">
        <v>39.974392999999999</v>
      </c>
      <c r="CW48" s="4">
        <v>42.273389999999999</v>
      </c>
      <c r="CX48" s="4">
        <v>41.336446000000002</v>
      </c>
      <c r="CY48" s="4">
        <v>47.191175999999999</v>
      </c>
      <c r="CZ48" s="4">
        <v>50.109577999999999</v>
      </c>
      <c r="DA48" s="4">
        <v>42.690962738732743</v>
      </c>
      <c r="DB48" s="4">
        <v>0.35049000000000002</v>
      </c>
      <c r="DC48" s="4">
        <v>10441.74</v>
      </c>
      <c r="DE48" s="4">
        <v>3409.409052</v>
      </c>
      <c r="DF48" s="4">
        <v>23.678522999999998</v>
      </c>
      <c r="DH48" s="4">
        <v>2584.8994080000002</v>
      </c>
      <c r="DI48" s="4">
        <v>17.710319999999999</v>
      </c>
      <c r="DO48" s="4">
        <v>2584.8994080000002</v>
      </c>
      <c r="DP48" s="4">
        <v>39.041919999999998</v>
      </c>
      <c r="DQ48" s="4">
        <v>2584.8994080000002</v>
      </c>
      <c r="DR48" s="4">
        <v>41.824793999999997</v>
      </c>
      <c r="DS48" s="4">
        <v>3570.9447479999999</v>
      </c>
      <c r="DT48" s="4">
        <v>41.336446000000002</v>
      </c>
      <c r="DU48" s="4">
        <v>41.336446000000002</v>
      </c>
      <c r="DV48" s="4">
        <v>47.191175999999999</v>
      </c>
      <c r="DW48" s="4">
        <v>50.109577999999999</v>
      </c>
      <c r="DX48" s="4">
        <v>42.690962738732743</v>
      </c>
      <c r="DZ48" s="4">
        <v>3460.4540066480899</v>
      </c>
      <c r="EA48" s="4">
        <v>41.646688875000002</v>
      </c>
      <c r="EB48" s="4">
        <v>41.646688875000002</v>
      </c>
      <c r="EC48" s="4">
        <v>47.709004374999999</v>
      </c>
      <c r="ED48" s="4">
        <v>50.704100124999997</v>
      </c>
      <c r="EE48" s="4">
        <v>42.591671796875005</v>
      </c>
      <c r="EF48" s="4">
        <v>24.448812500000003</v>
      </c>
      <c r="EG48" s="4">
        <v>18.617631500000002</v>
      </c>
      <c r="EH48" s="4">
        <v>87.369804375000001</v>
      </c>
      <c r="EI48" s="4">
        <v>85.120319499999994</v>
      </c>
      <c r="EJ48" s="4">
        <v>40.585971499999999</v>
      </c>
      <c r="EK48" s="4">
        <v>42.606671375000005</v>
      </c>
      <c r="EL48" s="4">
        <v>41.632264500000005</v>
      </c>
      <c r="EM48" s="4">
        <v>47.702279750000002</v>
      </c>
      <c r="EN48" s="4">
        <v>50.691984500000004</v>
      </c>
      <c r="EO48" s="4">
        <v>43.007589332844837</v>
      </c>
      <c r="EP48" s="4">
        <v>0.34971475000000002</v>
      </c>
      <c r="EQ48" s="4">
        <v>0</v>
      </c>
      <c r="ER48" s="4">
        <v>1788.1684492857994</v>
      </c>
      <c r="ES48" s="4">
        <v>21.92772875</v>
      </c>
      <c r="ET48" s="4">
        <v>2216.465381</v>
      </c>
      <c r="EU48" s="4">
        <v>17.952649000000001</v>
      </c>
      <c r="EV48" s="7">
        <v>14588.823203219143</v>
      </c>
      <c r="EW48" s="7">
        <v>94.747017124999999</v>
      </c>
      <c r="EX48" s="7">
        <v>16906.280180999998</v>
      </c>
      <c r="EY48" s="7">
        <v>93.526212000000001</v>
      </c>
      <c r="EZ48" s="7">
        <v>1648.4181610690105</v>
      </c>
      <c r="FA48" s="7">
        <v>38.502690250000001</v>
      </c>
      <c r="FB48" s="7">
        <v>2216.465381</v>
      </c>
      <c r="FC48" s="7">
        <v>42.093144000000002</v>
      </c>
      <c r="FD48" s="4">
        <v>2216.465381</v>
      </c>
      <c r="FE48" s="4">
        <v>41.051738999999998</v>
      </c>
      <c r="FF48" s="4">
        <v>41.051738999999998</v>
      </c>
      <c r="FG48" s="4">
        <v>47.180430999999999</v>
      </c>
      <c r="FH48" s="4">
        <v>49.982697999999999</v>
      </c>
      <c r="FI48" s="4">
        <v>42.426684014680049</v>
      </c>
      <c r="FK48" s="4">
        <v>5746.7504799999997</v>
      </c>
      <c r="FL48" s="4">
        <v>42.853002937499994</v>
      </c>
      <c r="FM48" s="4">
        <v>5746.7504799999997</v>
      </c>
      <c r="FN48" s="4">
        <v>43.273556738445521</v>
      </c>
      <c r="FP48" s="4">
        <v>2216.465381</v>
      </c>
      <c r="FQ48" s="4">
        <v>42.012241249999995</v>
      </c>
      <c r="FR48" s="4">
        <v>3065.7883649999999</v>
      </c>
      <c r="FS48" s="4">
        <v>42.902972064687518</v>
      </c>
    </row>
    <row r="49" spans="1:175" x14ac:dyDescent="0.15">
      <c r="A49" s="242" t="s">
        <v>14</v>
      </c>
      <c r="B49" s="166">
        <f>bdRateROI($CL5:$CL63,CM5:CM63,$DZ5:$DZ63,EA5:EA63,CJ10,CJ11,1, 0, TRUE)</f>
        <v>-0.2924196799528147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6">
        <f>bdRateROI($DE5:$DE63,DF5:DF63,$ER5:$ER63,ES5:ES63,CJ10,CJ11,1, 0, TRUE)</f>
        <v>-0.2649297932875071</v>
      </c>
      <c r="R49" s="164"/>
      <c r="S49" s="166">
        <f>bdRateROI($DH5:$DH63,DI5:DI63,$ET5:$ET63,EU5:EU63,CJ10,CJ11,1, 0, TRUE)</f>
        <v>-0.29266856584178702</v>
      </c>
      <c r="T49" s="164"/>
      <c r="U49" s="166">
        <f>bdRateROI($DK5:$DK63,DL5:DL63,$EV5:$EV63,EW5:EW63,$CJ$10,$CJ$11,1,2,TRUE)</f>
        <v>-0.36567940316021574</v>
      </c>
      <c r="V49" s="164"/>
      <c r="W49" s="166">
        <f>bdRateROI(DM5:DM63,DN5:DN63,EX5:EX63,EY5:EY63,$CJ$10,$CJ$11,1,2,TRUE)</f>
        <v>-0.35582336829067307</v>
      </c>
      <c r="X49" s="164"/>
      <c r="Y49" s="166">
        <f>bdRateROI(DO5:DO63,DP5:DP63,EZ5:EZ63,FA5:FA63,$CJ$10,$CJ$11,1, 0, TRUE)</f>
        <v>-0.29616253056030206</v>
      </c>
      <c r="Z49" s="164"/>
      <c r="AA49" s="166">
        <f>bdRateROI(DQ5:DQ63,DR5:DR63,FB5:FB63,FC5:FC63,$CJ$10,$CJ$11,1, 0, TRUE)</f>
        <v>-0.29459944768309165</v>
      </c>
      <c r="AB49" s="164"/>
      <c r="AC49" s="166">
        <f>bdRateROI(DS5:DS63,DT5:DT63,FD5:FD63,FE5:FE63,$CJ$10,$CJ$11,1, 0, TRUE)</f>
        <v>-0.2932575259279474</v>
      </c>
      <c r="AD49" s="164"/>
      <c r="AE49" s="164"/>
      <c r="AF49" s="164"/>
      <c r="AG49" s="164"/>
      <c r="AH49" s="164"/>
      <c r="AI49" s="166">
        <f>bdRateROI($FK5:$FK63,FL5:FL63,$FP5:$FP63,FQ5:FQ63,$CJ$10,$CJ$11,1, 0, TRUE)</f>
        <v>-0.2970068974348461</v>
      </c>
      <c r="AJ49" s="164"/>
      <c r="AK49" s="166">
        <f>bdRateROI($FM5:$FM63,FN5:FN63,$FR5:$FR63,FS5:FS63,$CJ$10,$CJ$11,1, 0, TRUE)</f>
        <v>-0.29620049485769373</v>
      </c>
      <c r="AL49" s="170"/>
      <c r="AM49" s="285"/>
      <c r="AN49" s="270"/>
      <c r="AO49" s="159"/>
      <c r="AP49" s="254"/>
      <c r="CL49" s="4">
        <v>5200.5587159375291</v>
      </c>
      <c r="CM49" s="4">
        <v>41.789630875</v>
      </c>
      <c r="CN49" s="4">
        <v>41.789630875</v>
      </c>
      <c r="CO49" s="4">
        <v>47.638070374999998</v>
      </c>
      <c r="CP49" s="4">
        <v>50.767626</v>
      </c>
      <c r="CQ49" s="4">
        <v>42.716283039062496</v>
      </c>
      <c r="CR49" s="4">
        <v>25.029635374999998</v>
      </c>
      <c r="CS49" s="4">
        <v>18.801300625</v>
      </c>
      <c r="CT49" s="4">
        <v>88.45777425</v>
      </c>
      <c r="CU49" s="4">
        <v>86.240546125000009</v>
      </c>
      <c r="CV49" s="4">
        <v>40.903189375000004</v>
      </c>
      <c r="CW49" s="4">
        <v>42.688770750000003</v>
      </c>
      <c r="CX49" s="4">
        <v>41.776400125000002</v>
      </c>
      <c r="CY49" s="4">
        <v>47.628518</v>
      </c>
      <c r="CZ49" s="4">
        <v>50.752777250000001</v>
      </c>
      <c r="DA49" s="4">
        <v>43.136716808770601</v>
      </c>
      <c r="DB49" s="4">
        <v>0.391840625</v>
      </c>
      <c r="DC49" s="4">
        <v>6213.7687500000002</v>
      </c>
      <c r="DE49" s="4">
        <v>5200.5587159375291</v>
      </c>
      <c r="DF49" s="4">
        <v>25.029635374999998</v>
      </c>
      <c r="DH49" s="4">
        <v>3111.8378413063087</v>
      </c>
      <c r="DI49" s="4">
        <v>18.051532999999999</v>
      </c>
      <c r="DO49" s="4">
        <v>3111.8378413063087</v>
      </c>
      <c r="DP49" s="4">
        <v>39.585492125000002</v>
      </c>
      <c r="DQ49" s="4">
        <v>3111.8378413063087</v>
      </c>
      <c r="DR49" s="4">
        <v>42.107104874999997</v>
      </c>
      <c r="DS49" s="4">
        <v>5200.5587159375291</v>
      </c>
      <c r="DT49" s="4">
        <v>41.776400125000002</v>
      </c>
      <c r="DU49" s="4">
        <v>41.776400125000002</v>
      </c>
      <c r="DV49" s="4">
        <v>47.628518</v>
      </c>
      <c r="DW49" s="4">
        <v>50.752777250000001</v>
      </c>
      <c r="DX49" s="4">
        <v>43.136716808770601</v>
      </c>
      <c r="DZ49" s="4">
        <v>5197.8728959999999</v>
      </c>
      <c r="EA49" s="4">
        <v>42.071993999999997</v>
      </c>
      <c r="EB49" s="4">
        <v>42.071993999999997</v>
      </c>
      <c r="EC49" s="4">
        <v>48.082130999999997</v>
      </c>
      <c r="ED49" s="4">
        <v>51.223429000000003</v>
      </c>
      <c r="EE49" s="4">
        <v>43.019592249999995</v>
      </c>
      <c r="EF49" s="4">
        <v>25.766038000000002</v>
      </c>
      <c r="EG49" s="4">
        <v>19.123061</v>
      </c>
      <c r="EH49" s="4">
        <v>90.652395999999996</v>
      </c>
      <c r="EI49" s="4">
        <v>88.521326999999999</v>
      </c>
      <c r="EJ49" s="4">
        <v>41.470072000000002</v>
      </c>
      <c r="EK49" s="4">
        <v>42.984924999999997</v>
      </c>
      <c r="EL49" s="4">
        <v>42.061774999999997</v>
      </c>
      <c r="EM49" s="4">
        <v>48.076569999999997</v>
      </c>
      <c r="EN49" s="4">
        <v>51.213746999999998</v>
      </c>
      <c r="EO49" s="4">
        <v>43.436587522494172</v>
      </c>
      <c r="EP49" s="4">
        <v>0.36561900000000003</v>
      </c>
      <c r="EQ49" s="4">
        <v>0</v>
      </c>
      <c r="ER49" s="4">
        <v>1962.1343112644986</v>
      </c>
      <c r="ES49" s="4">
        <v>22.332345874999998</v>
      </c>
      <c r="ET49" s="4">
        <v>3065.7883649999999</v>
      </c>
      <c r="EU49" s="4">
        <v>18.487120000000001</v>
      </c>
      <c r="EV49" s="7">
        <v>16906.280180999998</v>
      </c>
      <c r="EW49" s="7">
        <v>95.331963000000002</v>
      </c>
      <c r="EX49" s="7"/>
      <c r="EY49" s="7"/>
      <c r="EZ49" s="7">
        <v>1819.4155879114624</v>
      </c>
      <c r="FA49" s="7">
        <v>38.820085499999998</v>
      </c>
      <c r="FB49" s="7">
        <v>3065.7883649999999</v>
      </c>
      <c r="FC49" s="7">
        <v>42.508628000000002</v>
      </c>
      <c r="FD49" s="4">
        <v>3065.7883649999999</v>
      </c>
      <c r="FE49" s="4">
        <v>41.528525000000002</v>
      </c>
      <c r="FF49" s="4">
        <v>41.528525000000002</v>
      </c>
      <c r="FG49" s="4">
        <v>47.602798</v>
      </c>
      <c r="FH49" s="4">
        <v>50.547755000000002</v>
      </c>
      <c r="FI49" s="4">
        <v>42.902972064687518</v>
      </c>
      <c r="FK49" s="4">
        <v>8916.7202030000008</v>
      </c>
      <c r="FL49" s="4">
        <v>43.206546875000001</v>
      </c>
      <c r="FM49" s="4">
        <v>8916.7202030000008</v>
      </c>
      <c r="FN49" s="4">
        <v>43.621649276389284</v>
      </c>
      <c r="FP49" s="4">
        <v>3065.7883649999999</v>
      </c>
      <c r="FQ49" s="4">
        <v>42.486025437500004</v>
      </c>
      <c r="FR49" s="4">
        <v>3460.4540066480899</v>
      </c>
      <c r="FS49" s="4">
        <v>43.007589332844837</v>
      </c>
    </row>
    <row r="50" spans="1:175" x14ac:dyDescent="0.15">
      <c r="A50" s="179"/>
      <c r="B50" s="165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5"/>
      <c r="R50" s="164"/>
      <c r="S50" s="165"/>
      <c r="T50" s="164"/>
      <c r="U50" s="165"/>
      <c r="V50" s="164"/>
      <c r="W50" s="165"/>
      <c r="X50" s="164"/>
      <c r="Y50" s="165"/>
      <c r="Z50" s="164"/>
      <c r="AA50" s="165"/>
      <c r="AB50" s="164"/>
      <c r="AC50" s="165"/>
      <c r="AD50" s="164"/>
      <c r="AE50" s="164"/>
      <c r="AF50" s="164"/>
      <c r="AG50" s="164"/>
      <c r="AH50" s="164"/>
      <c r="AI50" s="165"/>
      <c r="AJ50" s="164"/>
      <c r="AK50" s="165"/>
      <c r="AL50" s="170"/>
      <c r="AM50" s="165"/>
      <c r="AN50" s="270"/>
      <c r="AO50" s="159"/>
      <c r="AP50" s="254"/>
      <c r="CL50" s="4">
        <v>5746.7504799999997</v>
      </c>
      <c r="CM50" s="4">
        <v>41.923800999999997</v>
      </c>
      <c r="CN50" s="4">
        <v>41.923800999999997</v>
      </c>
      <c r="CO50" s="4">
        <v>47.768473</v>
      </c>
      <c r="CP50" s="4">
        <v>50.946359999999999</v>
      </c>
      <c r="CQ50" s="4">
        <v>42.853002937499994</v>
      </c>
      <c r="CR50" s="4">
        <v>25.418844</v>
      </c>
      <c r="CS50" s="4">
        <v>18.957155</v>
      </c>
      <c r="CT50" s="4">
        <v>89.577792000000002</v>
      </c>
      <c r="CU50" s="4">
        <v>87.373457000000002</v>
      </c>
      <c r="CV50" s="4">
        <v>41.169085000000003</v>
      </c>
      <c r="CW50" s="4">
        <v>42.812196</v>
      </c>
      <c r="CX50" s="4">
        <v>41.912241999999999</v>
      </c>
      <c r="CY50" s="4">
        <v>47.759247999999999</v>
      </c>
      <c r="CZ50" s="4">
        <v>50.932335999999999</v>
      </c>
      <c r="DA50" s="4">
        <v>43.273556738445521</v>
      </c>
      <c r="DB50" s="4">
        <v>0.38875500000000002</v>
      </c>
      <c r="DC50" s="4">
        <v>6230.54</v>
      </c>
      <c r="DE50" s="4">
        <v>5746.7504799999997</v>
      </c>
      <c r="DF50" s="4">
        <v>25.418844</v>
      </c>
      <c r="DH50" s="4">
        <v>3409.409052</v>
      </c>
      <c r="DI50" s="4">
        <v>18.231898999999999</v>
      </c>
      <c r="DO50" s="4">
        <v>3409.409052</v>
      </c>
      <c r="DP50" s="4">
        <v>39.873561000000002</v>
      </c>
      <c r="DQ50" s="4">
        <v>3409.409052</v>
      </c>
      <c r="DR50" s="4">
        <v>42.254475999999997</v>
      </c>
      <c r="DS50" s="4">
        <v>5746.7504799999997</v>
      </c>
      <c r="DT50" s="4">
        <v>41.912241999999999</v>
      </c>
      <c r="DU50" s="4">
        <v>41.912241999999999</v>
      </c>
      <c r="DV50" s="4">
        <v>47.759247999999999</v>
      </c>
      <c r="DW50" s="4">
        <v>50.932335999999999</v>
      </c>
      <c r="DX50" s="4">
        <v>43.273556738445521</v>
      </c>
      <c r="DZ50" s="4">
        <v>6023.5629907154616</v>
      </c>
      <c r="EA50" s="4">
        <v>42.158543874999999</v>
      </c>
      <c r="EB50" s="4">
        <v>42.158543874999999</v>
      </c>
      <c r="EC50" s="4">
        <v>48.168509374999999</v>
      </c>
      <c r="ED50" s="4">
        <v>51.345935875000002</v>
      </c>
      <c r="EE50" s="4">
        <v>43.108378718749996</v>
      </c>
      <c r="EF50" s="4">
        <v>26.095582375000003</v>
      </c>
      <c r="EG50" s="4">
        <v>19.236545499999998</v>
      </c>
      <c r="EH50" s="4">
        <v>91.237341874999998</v>
      </c>
      <c r="EI50" s="4">
        <v>89.146937624999993</v>
      </c>
      <c r="EJ50" s="4">
        <v>41.672022625000004</v>
      </c>
      <c r="EK50" s="4">
        <v>43.070210624999994</v>
      </c>
      <c r="EL50" s="4">
        <v>42.144280124999995</v>
      </c>
      <c r="EM50" s="4">
        <v>48.161733749999996</v>
      </c>
      <c r="EN50" s="4">
        <v>51.336107999999996</v>
      </c>
      <c r="EO50" s="4">
        <v>43.520314395958131</v>
      </c>
      <c r="EP50" s="4">
        <v>0.36212925000000001</v>
      </c>
      <c r="EQ50" s="4">
        <v>0</v>
      </c>
      <c r="ER50" s="4">
        <v>2153.024821</v>
      </c>
      <c r="ES50" s="4">
        <v>22.736962999999999</v>
      </c>
      <c r="ET50" s="4">
        <v>3460.4540066480899</v>
      </c>
      <c r="EU50" s="4">
        <v>18.617631500000002</v>
      </c>
      <c r="EV50" s="7"/>
      <c r="EW50" s="7"/>
      <c r="EX50" s="7"/>
      <c r="EY50" s="7"/>
      <c r="EZ50" s="7">
        <v>2008.1513051205877</v>
      </c>
      <c r="FA50" s="7">
        <v>39.137480750000002</v>
      </c>
      <c r="FB50" s="7">
        <v>3460.4540066480899</v>
      </c>
      <c r="FC50" s="7">
        <v>42.606671375000005</v>
      </c>
      <c r="FD50" s="4">
        <v>3460.4540066480899</v>
      </c>
      <c r="FE50" s="4">
        <v>41.632264500000005</v>
      </c>
      <c r="FF50" s="4">
        <v>41.632264500000005</v>
      </c>
      <c r="FG50" s="4">
        <v>47.702279750000002</v>
      </c>
      <c r="FH50" s="4">
        <v>50.691984500000004</v>
      </c>
      <c r="FI50" s="4">
        <v>43.007589332844837</v>
      </c>
      <c r="FK50" s="4">
        <v>16097.20865406132</v>
      </c>
      <c r="FL50" s="4">
        <v>43.531367484375004</v>
      </c>
      <c r="FM50" s="4">
        <v>16097.20865406132</v>
      </c>
      <c r="FN50" s="4">
        <v>43.917808663257873</v>
      </c>
      <c r="FP50" s="4">
        <v>3460.4540066480899</v>
      </c>
      <c r="FQ50" s="4">
        <v>42.591671796875005</v>
      </c>
      <c r="FR50" s="4">
        <v>5197.8728959999999</v>
      </c>
      <c r="FS50" s="4">
        <v>43.436587522494172</v>
      </c>
    </row>
    <row r="51" spans="1:175" x14ac:dyDescent="0.15">
      <c r="A51" s="242" t="s">
        <v>15</v>
      </c>
      <c r="B51" s="166">
        <f>bdRateROI($CL5:$CL63,CM5:CM63,$DZ5:$DZ63,EA5:EA63,CJ5,CJ10,1, 0, TRUE)</f>
        <v>-0.39504718166059494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6">
        <f>bdRateROI($DE5:$DE63,DF5:DF63,$ER5:$ER63,ES5:ES63,CJ5,CJ10,1, 0, TRUE)</f>
        <v>-0.39649982094163894</v>
      </c>
      <c r="R51" s="164"/>
      <c r="S51" s="166">
        <f>bdRateROI($DH5:$DH63,DI5:DI63,$ET5:$ET63,EU5:EU63,CJ5,CJ10,1, 0, TRUE)</f>
        <v>-0.40727630266981829</v>
      </c>
      <c r="T51" s="164"/>
      <c r="U51" s="166">
        <f>bdRateROI($DK5:$DK63,DL5:DL63,$EV5:$EV63,EW5:EW63,$CJ$5,$CJ$10,1,2,TRUE)</f>
        <v>-0.42077058736420836</v>
      </c>
      <c r="V51" s="164"/>
      <c r="W51" s="166">
        <f>bdRateROI(DM5:DM63,DN5:DN63,EX5:EX63,EY5:EY63,$CJ$5,$CJ$10,1,2,TRUE)</f>
        <v>-0.39822764364097452</v>
      </c>
      <c r="X51" s="164"/>
      <c r="Y51" s="166">
        <f>bdRateROI(DO5:DO63,DP5:DP63,EZ5:EZ63,FA5:FA63,$CJ$5,$CJ$10,1, 0, TRUE)</f>
        <v>-0.39898606207406939</v>
      </c>
      <c r="Z51" s="164"/>
      <c r="AA51" s="166">
        <f>bdRateROI(DQ5:DQ63,DR5:DR63,FB5:FB63,FC5:FC63,$CJ$5,$CJ$10,1, 0, TRUE)</f>
        <v>-0.40951348184673242</v>
      </c>
      <c r="AB51" s="164"/>
      <c r="AC51" s="166">
        <f>bdRateROI(DS5:DS63,DT5:DT63,FD5:FD63,FE5:FE63,$CJ$5,$CJ$10,1, 0, TRUE)</f>
        <v>-0.39751042011071613</v>
      </c>
      <c r="AD51" s="164"/>
      <c r="AE51" s="164"/>
      <c r="AF51" s="164"/>
      <c r="AG51" s="164"/>
      <c r="AH51" s="164"/>
      <c r="AI51" s="166">
        <f>bdRateROI($FK5:$FK63,FL5:FL63,$FP5:$FP63,FQ5:FQ63,$CJ$5,$CJ$10,1, 0, TRUE)</f>
        <v>-0.39876078809241977</v>
      </c>
      <c r="AJ51" s="164"/>
      <c r="AK51" s="166">
        <f>bdRateROI($FM5:$FM63,FN5:FN63,$FR5:$FR63,FS5:FS63,$CJ$5,$CJ$10,1, 0, TRUE)</f>
        <v>-0.39918227704031695</v>
      </c>
      <c r="AL51" s="170"/>
      <c r="AM51" s="285"/>
      <c r="AN51" s="270"/>
      <c r="AO51" s="159"/>
      <c r="AP51" s="254"/>
      <c r="CL51" s="4">
        <v>8916.7202030000008</v>
      </c>
      <c r="CM51" s="4">
        <v>42.268324</v>
      </c>
      <c r="CN51" s="4">
        <v>42.268324</v>
      </c>
      <c r="CO51" s="4">
        <v>48.128095000000002</v>
      </c>
      <c r="CP51" s="4">
        <v>51.420119</v>
      </c>
      <c r="CQ51" s="4">
        <v>43.206546875000001</v>
      </c>
      <c r="CR51" s="4">
        <v>26.594695000000002</v>
      </c>
      <c r="CS51" s="4">
        <v>19.393139999999999</v>
      </c>
      <c r="CT51" s="4">
        <v>92.083670999999995</v>
      </c>
      <c r="CU51" s="4">
        <v>90.059962999999996</v>
      </c>
      <c r="CV51" s="4">
        <v>41.951774999999998</v>
      </c>
      <c r="CW51" s="4">
        <v>43.139026999999999</v>
      </c>
      <c r="CX51" s="4">
        <v>42.255716999999997</v>
      </c>
      <c r="CY51" s="4">
        <v>48.117713999999999</v>
      </c>
      <c r="CZ51" s="4">
        <v>51.408250000000002</v>
      </c>
      <c r="DA51" s="4">
        <v>43.621649276389284</v>
      </c>
      <c r="DB51" s="4">
        <v>0.34142099999999997</v>
      </c>
      <c r="DC51" s="4">
        <v>11096.73</v>
      </c>
      <c r="DE51" s="4">
        <v>8916.7202030000008</v>
      </c>
      <c r="DF51" s="4">
        <v>26.594695000000002</v>
      </c>
      <c r="DH51" s="4">
        <v>4706.2789748814484</v>
      </c>
      <c r="DI51" s="4">
        <v>18.645446249999999</v>
      </c>
      <c r="DO51" s="4">
        <v>3570.9447479999999</v>
      </c>
      <c r="DP51" s="4">
        <v>39.974392999999999</v>
      </c>
      <c r="DQ51" s="4">
        <v>5200.5587159375291</v>
      </c>
      <c r="DR51" s="4">
        <v>42.688770750000003</v>
      </c>
      <c r="DS51" s="4">
        <v>8916.7202030000008</v>
      </c>
      <c r="DT51" s="4">
        <v>42.255716999999997</v>
      </c>
      <c r="DU51" s="4">
        <v>42.255716999999997</v>
      </c>
      <c r="DV51" s="4">
        <v>48.117713999999999</v>
      </c>
      <c r="DW51" s="4">
        <v>51.408250000000002</v>
      </c>
      <c r="DX51" s="4">
        <v>43.621649276389284</v>
      </c>
      <c r="DZ51" s="4">
        <v>8077.3601779999999</v>
      </c>
      <c r="EA51" s="4">
        <v>42.370193999999998</v>
      </c>
      <c r="EB51" s="4">
        <v>42.370193999999998</v>
      </c>
      <c r="EC51" s="4">
        <v>48.405884999999998</v>
      </c>
      <c r="ED51" s="4">
        <v>51.710540000000002</v>
      </c>
      <c r="EE51" s="4">
        <v>43.331196312500005</v>
      </c>
      <c r="EF51" s="4">
        <v>26.974254999999999</v>
      </c>
      <c r="EG51" s="4">
        <v>19.531212</v>
      </c>
      <c r="EH51" s="4">
        <v>92.987440000000007</v>
      </c>
      <c r="EI51" s="4">
        <v>90.964006999999995</v>
      </c>
      <c r="EJ51" s="4">
        <v>42.203493000000002</v>
      </c>
      <c r="EK51" s="4">
        <v>43.292974999999998</v>
      </c>
      <c r="EL51" s="4">
        <v>42.358440999999999</v>
      </c>
      <c r="EM51" s="4">
        <v>48.398651999999998</v>
      </c>
      <c r="EN51" s="4">
        <v>51.701591000000001</v>
      </c>
      <c r="EO51" s="4">
        <v>43.739910209946089</v>
      </c>
      <c r="EP51" s="4">
        <v>0.34515600000000002</v>
      </c>
      <c r="EQ51" s="4">
        <v>0</v>
      </c>
      <c r="ER51" s="4">
        <v>2480.7657195841352</v>
      </c>
      <c r="ES51" s="4">
        <v>23.3069235</v>
      </c>
      <c r="ET51" s="4">
        <v>4621.6643209985668</v>
      </c>
      <c r="EU51" s="4">
        <v>18.972815874999998</v>
      </c>
      <c r="EV51" s="7"/>
      <c r="EW51" s="7"/>
      <c r="EX51" s="7"/>
      <c r="EY51" s="7"/>
      <c r="EZ51" s="7">
        <v>2216.465381</v>
      </c>
      <c r="FA51" s="7">
        <v>39.454875999999999</v>
      </c>
      <c r="FB51" s="7">
        <v>4621.6643209985668</v>
      </c>
      <c r="FC51" s="7">
        <v>42.877471249999999</v>
      </c>
      <c r="FD51" s="4">
        <v>5197.8728959999999</v>
      </c>
      <c r="FE51" s="4">
        <v>42.061774999999997</v>
      </c>
      <c r="FF51" s="4">
        <v>42.061774999999997</v>
      </c>
      <c r="FG51" s="4">
        <v>48.076569999999997</v>
      </c>
      <c r="FH51" s="4">
        <v>51.213746999999998</v>
      </c>
      <c r="FI51" s="4">
        <v>43.436587522494172</v>
      </c>
      <c r="FK51" s="4">
        <v>18521.120725000001</v>
      </c>
      <c r="FL51" s="4">
        <v>43.629918375000003</v>
      </c>
      <c r="FM51" s="4">
        <v>18521.120725000001</v>
      </c>
      <c r="FN51" s="4">
        <v>44.01112681313414</v>
      </c>
      <c r="FP51" s="4">
        <v>4621.6643209985668</v>
      </c>
      <c r="FQ51" s="4">
        <v>42.879905468749996</v>
      </c>
      <c r="FR51" s="4">
        <v>8077.3601779999999</v>
      </c>
      <c r="FS51" s="4">
        <v>43.739910209946089</v>
      </c>
    </row>
    <row r="52" spans="1:175" ht="14" customHeight="1" x14ac:dyDescent="0.15">
      <c r="A52" s="179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71"/>
      <c r="AM52" s="165"/>
      <c r="AN52" s="270"/>
      <c r="AO52" s="159"/>
      <c r="AP52" s="254"/>
      <c r="CL52" s="4">
        <v>16097.20865406132</v>
      </c>
      <c r="CM52" s="4">
        <v>42.586898875000003</v>
      </c>
      <c r="CN52" s="4">
        <v>42.586898875000003</v>
      </c>
      <c r="CO52" s="4">
        <v>48.453990249999997</v>
      </c>
      <c r="CP52" s="4">
        <v>51.83130525</v>
      </c>
      <c r="CQ52" s="4">
        <v>43.531367484375004</v>
      </c>
      <c r="CR52" s="4">
        <v>27.722621125</v>
      </c>
      <c r="CS52" s="4">
        <v>19.797545875000001</v>
      </c>
      <c r="CT52" s="4">
        <v>93.891769624999995</v>
      </c>
      <c r="CU52" s="4">
        <v>92.095966625000003</v>
      </c>
      <c r="CV52" s="4">
        <v>42.668034500000005</v>
      </c>
      <c r="CW52" s="4">
        <v>43.448771999999998</v>
      </c>
      <c r="CX52" s="4">
        <v>42.547004874999999</v>
      </c>
      <c r="CY52" s="4">
        <v>48.437823000000002</v>
      </c>
      <c r="CZ52" s="4">
        <v>51.817409124999998</v>
      </c>
      <c r="DA52" s="4">
        <v>43.917808663257873</v>
      </c>
      <c r="DB52" s="4">
        <v>0.31559862499999997</v>
      </c>
      <c r="DC52" s="4">
        <v>25406.556250000001</v>
      </c>
      <c r="DE52" s="4">
        <v>16097.20865406132</v>
      </c>
      <c r="DF52" s="4">
        <v>27.722621125</v>
      </c>
      <c r="DH52" s="4">
        <v>5200.5587159375291</v>
      </c>
      <c r="DI52" s="4">
        <v>18.801300625</v>
      </c>
      <c r="DO52" s="4">
        <v>4706.2789748814484</v>
      </c>
      <c r="DP52" s="4">
        <v>40.637293749999998</v>
      </c>
      <c r="DQ52" s="4">
        <v>5746.7504799999997</v>
      </c>
      <c r="DR52" s="4">
        <v>42.812196</v>
      </c>
      <c r="DS52" s="4">
        <v>16097.20865406132</v>
      </c>
      <c r="DT52" s="4">
        <v>42.547004874999999</v>
      </c>
      <c r="DU52" s="4">
        <v>42.547004874999999</v>
      </c>
      <c r="DV52" s="4">
        <v>48.437823000000002</v>
      </c>
      <c r="DW52" s="4">
        <v>51.817409124999998</v>
      </c>
      <c r="DX52" s="4">
        <v>43.917808663257873</v>
      </c>
      <c r="DZ52" s="4">
        <v>12589.035564072636</v>
      </c>
      <c r="EA52" s="4">
        <v>42.59129325</v>
      </c>
      <c r="EB52" s="4">
        <v>42.59129325</v>
      </c>
      <c r="EC52" s="4">
        <v>48.600401250000004</v>
      </c>
      <c r="ED52" s="4">
        <v>51.958470250000005</v>
      </c>
      <c r="EE52" s="4">
        <v>43.552311062499996</v>
      </c>
      <c r="EF52" s="4">
        <v>27.743304250000001</v>
      </c>
      <c r="EG52" s="4">
        <v>19.803968000000001</v>
      </c>
      <c r="EH52" s="4">
        <v>94.162071249999997</v>
      </c>
      <c r="EI52" s="4">
        <v>92.274990750000001</v>
      </c>
      <c r="EJ52" s="4">
        <v>42.68177575</v>
      </c>
      <c r="EK52" s="4">
        <v>43.496638749999995</v>
      </c>
      <c r="EL52" s="4">
        <v>42.556805749999995</v>
      </c>
      <c r="EM52" s="4">
        <v>48.587552500000001</v>
      </c>
      <c r="EN52" s="4">
        <v>51.947913</v>
      </c>
      <c r="EO52" s="4">
        <v>43.938948763277914</v>
      </c>
      <c r="EP52" s="4">
        <v>0.3446805</v>
      </c>
      <c r="EQ52" s="4">
        <v>0</v>
      </c>
      <c r="ER52" s="4">
        <v>2727.1658576401942</v>
      </c>
      <c r="ES52" s="4">
        <v>23.706506749999999</v>
      </c>
      <c r="ET52" s="4">
        <v>5133.2150929999998</v>
      </c>
      <c r="EU52" s="4">
        <v>19.118554</v>
      </c>
      <c r="EV52" s="7"/>
      <c r="EW52" s="7"/>
      <c r="EX52" s="7"/>
      <c r="EY52" s="7"/>
      <c r="EZ52" s="7">
        <v>2775.7060785923391</v>
      </c>
      <c r="FA52" s="7">
        <v>40.055054249999998</v>
      </c>
      <c r="FB52" s="7">
        <v>5133.2150929999998</v>
      </c>
      <c r="FC52" s="7">
        <v>42.989517999999997</v>
      </c>
      <c r="FD52" s="4">
        <v>8077.3601779999999</v>
      </c>
      <c r="FE52" s="4">
        <v>42.358440999999999</v>
      </c>
      <c r="FF52" s="4">
        <v>42.358440999999999</v>
      </c>
      <c r="FG52" s="4">
        <v>48.398651999999998</v>
      </c>
      <c r="FH52" s="4">
        <v>51.701591000000001</v>
      </c>
      <c r="FI52" s="4">
        <v>43.739910209946089</v>
      </c>
      <c r="FP52" s="4">
        <v>5197.8728959999999</v>
      </c>
      <c r="FQ52" s="4">
        <v>43.019592249999995</v>
      </c>
      <c r="FR52" s="4">
        <v>12589.035564072636</v>
      </c>
      <c r="FS52" s="4">
        <v>43.938948763277914</v>
      </c>
    </row>
    <row r="53" spans="1:175" x14ac:dyDescent="0.15">
      <c r="CL53" s="4">
        <v>18521.120725000001</v>
      </c>
      <c r="CM53" s="4">
        <v>42.682087000000003</v>
      </c>
      <c r="CN53" s="4">
        <v>42.682087000000003</v>
      </c>
      <c r="CO53" s="4">
        <v>48.556469</v>
      </c>
      <c r="CP53" s="4">
        <v>51.973007000000003</v>
      </c>
      <c r="CQ53" s="4">
        <v>43.629918375000003</v>
      </c>
      <c r="CR53" s="4">
        <v>28.065725</v>
      </c>
      <c r="CS53" s="4">
        <v>19.920584000000002</v>
      </c>
      <c r="CT53" s="4">
        <v>94.612509000000003</v>
      </c>
      <c r="CU53" s="4">
        <v>92.828951000000004</v>
      </c>
      <c r="CV53" s="4">
        <v>42.886510000000001</v>
      </c>
      <c r="CW53" s="4">
        <v>43.543357</v>
      </c>
      <c r="CX53" s="4">
        <v>42.63832</v>
      </c>
      <c r="CY53" s="4">
        <v>48.539247000000003</v>
      </c>
      <c r="CZ53" s="4">
        <v>51.958964000000002</v>
      </c>
      <c r="DA53" s="4">
        <v>44.01112681313414</v>
      </c>
      <c r="DB53" s="4">
        <v>0.31819599999999998</v>
      </c>
      <c r="DC53" s="4">
        <v>26234.74</v>
      </c>
      <c r="DE53" s="4">
        <v>18521.120725000001</v>
      </c>
      <c r="DF53" s="4">
        <v>28.065725</v>
      </c>
      <c r="DH53" s="4">
        <v>5746.7504799999997</v>
      </c>
      <c r="DI53" s="4">
        <v>18.957155</v>
      </c>
      <c r="DO53" s="4">
        <v>5200.5587159375291</v>
      </c>
      <c r="DP53" s="4">
        <v>40.903189375000004</v>
      </c>
      <c r="DQ53" s="4">
        <v>8916.7202030000008</v>
      </c>
      <c r="DR53" s="4">
        <v>43.139026999999999</v>
      </c>
      <c r="DS53" s="4">
        <v>18521.120725000001</v>
      </c>
      <c r="DT53" s="4">
        <v>42.63832</v>
      </c>
      <c r="DU53" s="4">
        <v>42.63832</v>
      </c>
      <c r="DV53" s="4">
        <v>48.539247000000003</v>
      </c>
      <c r="DW53" s="4">
        <v>51.958964000000002</v>
      </c>
      <c r="DX53" s="4">
        <v>44.01112681313414</v>
      </c>
      <c r="DZ53" s="4">
        <v>14588.823203219143</v>
      </c>
      <c r="EA53" s="4">
        <v>42.677843124999995</v>
      </c>
      <c r="EB53" s="4">
        <v>42.677843124999995</v>
      </c>
      <c r="EC53" s="4">
        <v>48.686779625</v>
      </c>
      <c r="ED53" s="4">
        <v>52.080977125000004</v>
      </c>
      <c r="EE53" s="4">
        <v>43.641097531249997</v>
      </c>
      <c r="EF53" s="4">
        <v>28.072848624999999</v>
      </c>
      <c r="EG53" s="4">
        <v>19.917452500000003</v>
      </c>
      <c r="EH53" s="4">
        <v>94.747017124999999</v>
      </c>
      <c r="EI53" s="4">
        <v>92.900601375000008</v>
      </c>
      <c r="EJ53" s="4">
        <v>42.883726374999995</v>
      </c>
      <c r="EK53" s="4">
        <v>43.581924375</v>
      </c>
      <c r="EL53" s="4">
        <v>42.639310875</v>
      </c>
      <c r="EM53" s="4">
        <v>48.672716250000001</v>
      </c>
      <c r="EN53" s="4">
        <v>52.070274000000005</v>
      </c>
      <c r="EO53" s="4">
        <v>44.022675636741866</v>
      </c>
      <c r="EP53" s="4">
        <v>0.34119074999999999</v>
      </c>
      <c r="EQ53" s="4">
        <v>0</v>
      </c>
      <c r="ER53" s="4">
        <v>2998.039499</v>
      </c>
      <c r="ES53" s="4">
        <v>24.106089999999998</v>
      </c>
      <c r="ET53" s="4">
        <v>8077.3601779999999</v>
      </c>
      <c r="EU53" s="4">
        <v>19.531212</v>
      </c>
      <c r="EV53" s="7"/>
      <c r="EW53" s="7"/>
      <c r="EX53" s="7"/>
      <c r="EY53" s="7"/>
      <c r="EZ53" s="7">
        <v>3065.7883649999999</v>
      </c>
      <c r="FA53" s="7">
        <v>40.354897000000001</v>
      </c>
      <c r="FB53" s="7">
        <v>8077.3601779999999</v>
      </c>
      <c r="FC53" s="7">
        <v>43.292974999999998</v>
      </c>
      <c r="FD53" s="4">
        <v>12589.035564072636</v>
      </c>
      <c r="FE53" s="4">
        <v>42.556805749999995</v>
      </c>
      <c r="FF53" s="4">
        <v>42.556805749999995</v>
      </c>
      <c r="FG53" s="4">
        <v>48.587552500000001</v>
      </c>
      <c r="FH53" s="4">
        <v>51.947913</v>
      </c>
      <c r="FI53" s="4">
        <v>43.938948763277914</v>
      </c>
      <c r="FP53" s="4">
        <v>8077.3601779999999</v>
      </c>
      <c r="FQ53" s="4">
        <v>43.331196312500005</v>
      </c>
      <c r="FR53" s="4">
        <v>14588.823203219143</v>
      </c>
      <c r="FS53" s="4">
        <v>44.022675636741866</v>
      </c>
    </row>
    <row r="54" spans="1:175" x14ac:dyDescent="0.15">
      <c r="AP54" s="9"/>
      <c r="DH54" s="4">
        <v>8916.7202030000008</v>
      </c>
      <c r="DI54" s="4">
        <v>19.393139999999999</v>
      </c>
      <c r="DO54" s="4">
        <v>5746.7504799999997</v>
      </c>
      <c r="DP54" s="4">
        <v>41.169085000000003</v>
      </c>
      <c r="DQ54" s="4">
        <v>16097.20865406132</v>
      </c>
      <c r="DR54" s="4">
        <v>43.448771999999998</v>
      </c>
      <c r="DZ54" s="4">
        <v>16906.280180999998</v>
      </c>
      <c r="EA54" s="4">
        <v>42.764392999999998</v>
      </c>
      <c r="EB54" s="4">
        <v>42.764392999999998</v>
      </c>
      <c r="EC54" s="4">
        <v>48.773158000000002</v>
      </c>
      <c r="ED54" s="4">
        <v>52.203484000000003</v>
      </c>
      <c r="EE54" s="4">
        <v>43.729883999999998</v>
      </c>
      <c r="EF54" s="4">
        <v>28.402393</v>
      </c>
      <c r="EG54" s="4">
        <v>20.030937000000002</v>
      </c>
      <c r="EH54" s="4">
        <v>95.331963000000002</v>
      </c>
      <c r="EI54" s="4">
        <v>93.526212000000001</v>
      </c>
      <c r="EJ54" s="4">
        <v>43.085676999999997</v>
      </c>
      <c r="EK54" s="4">
        <v>43.667209999999997</v>
      </c>
      <c r="EL54" s="4">
        <v>42.721815999999997</v>
      </c>
      <c r="EM54" s="4">
        <v>48.75788</v>
      </c>
      <c r="EN54" s="4">
        <v>52.192635000000003</v>
      </c>
      <c r="EO54" s="4">
        <v>44.106402510205825</v>
      </c>
      <c r="EP54" s="4">
        <v>0.33770099999999997</v>
      </c>
      <c r="EQ54" s="4">
        <v>0</v>
      </c>
      <c r="ER54" s="4">
        <v>4161.0921632952304</v>
      </c>
      <c r="ES54" s="4">
        <v>25.087812249999999</v>
      </c>
      <c r="ET54" s="4">
        <v>12589.035564072636</v>
      </c>
      <c r="EU54" s="4">
        <v>19.803968000000001</v>
      </c>
      <c r="EV54" s="7"/>
      <c r="EW54" s="7"/>
      <c r="EX54" s="7"/>
      <c r="EY54" s="7"/>
      <c r="EZ54" s="7">
        <v>3460.4540066480899</v>
      </c>
      <c r="FA54" s="7">
        <v>40.585971499999999</v>
      </c>
      <c r="FB54" s="7">
        <v>12589.035564072636</v>
      </c>
      <c r="FC54" s="7">
        <v>43.496638749999995</v>
      </c>
      <c r="FD54" s="4">
        <v>14588.823203219143</v>
      </c>
      <c r="FE54" s="4">
        <v>42.639310875</v>
      </c>
      <c r="FF54" s="4">
        <v>42.639310875</v>
      </c>
      <c r="FG54" s="4">
        <v>48.672716250000001</v>
      </c>
      <c r="FH54" s="4">
        <v>52.070274000000005</v>
      </c>
      <c r="FI54" s="4">
        <v>44.022675636741866</v>
      </c>
      <c r="FP54" s="4">
        <v>12589.035564072636</v>
      </c>
      <c r="FQ54" s="4">
        <v>43.552311062499996</v>
      </c>
      <c r="FR54" s="4">
        <v>16906.280180999998</v>
      </c>
      <c r="FS54" s="4">
        <v>44.106402510205825</v>
      </c>
    </row>
    <row r="55" spans="1:175" x14ac:dyDescent="0.15">
      <c r="AP55" s="9"/>
      <c r="DH55" s="4">
        <v>16097.20865406132</v>
      </c>
      <c r="DI55" s="4">
        <v>19.797545875000001</v>
      </c>
      <c r="DO55" s="4">
        <v>8916.7202030000008</v>
      </c>
      <c r="DP55" s="4">
        <v>41.951774999999998</v>
      </c>
      <c r="DQ55" s="4">
        <v>18521.120725000001</v>
      </c>
      <c r="DR55" s="4">
        <v>43.543357</v>
      </c>
      <c r="ER55" s="4">
        <v>4621.6643209985668</v>
      </c>
      <c r="ES55" s="4">
        <v>25.467608624999997</v>
      </c>
      <c r="ET55" s="4">
        <v>14588.823203219143</v>
      </c>
      <c r="EU55" s="4">
        <v>19.917452500000003</v>
      </c>
      <c r="EV55" s="7"/>
      <c r="EW55" s="7"/>
      <c r="EX55" s="7"/>
      <c r="EY55" s="7"/>
      <c r="EZ55" s="7">
        <v>4621.6643209985668</v>
      </c>
      <c r="FA55" s="7">
        <v>41.208788999999996</v>
      </c>
      <c r="FB55" s="7">
        <v>14588.823203219143</v>
      </c>
      <c r="FC55" s="7">
        <v>43.581924375</v>
      </c>
      <c r="FD55" s="4">
        <v>16906.280180999998</v>
      </c>
      <c r="FE55" s="4">
        <v>42.721815999999997</v>
      </c>
      <c r="FF55" s="4">
        <v>42.721815999999997</v>
      </c>
      <c r="FG55" s="4">
        <v>48.75788</v>
      </c>
      <c r="FH55" s="4">
        <v>52.192635000000003</v>
      </c>
      <c r="FI55" s="4">
        <v>44.106402510205825</v>
      </c>
      <c r="FP55" s="4">
        <v>14588.823203219143</v>
      </c>
      <c r="FQ55" s="4">
        <v>43.641097531249997</v>
      </c>
    </row>
    <row r="56" spans="1:175" x14ac:dyDescent="0.1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DH56" s="4">
        <v>18521.120725000001</v>
      </c>
      <c r="DI56" s="4">
        <v>19.920584000000002</v>
      </c>
      <c r="DO56" s="4">
        <v>16097.20865406132</v>
      </c>
      <c r="DP56" s="4">
        <v>42.668034500000005</v>
      </c>
      <c r="ER56" s="4">
        <v>5133.2150929999998</v>
      </c>
      <c r="ES56" s="4">
        <v>25.847404999999998</v>
      </c>
      <c r="ET56" s="4">
        <v>16906.280180999998</v>
      </c>
      <c r="EU56" s="4">
        <v>20.030937000000002</v>
      </c>
      <c r="EV56" s="7"/>
      <c r="EW56" s="7"/>
      <c r="EX56" s="7"/>
      <c r="EY56" s="7"/>
      <c r="EZ56" s="7">
        <v>5133.2150929999998</v>
      </c>
      <c r="FA56" s="7">
        <v>41.459347999999999</v>
      </c>
      <c r="FB56" s="7">
        <v>16906.280180999998</v>
      </c>
      <c r="FC56" s="7">
        <v>43.667209999999997</v>
      </c>
      <c r="FP56" s="4">
        <v>16906.280180999998</v>
      </c>
      <c r="FQ56" s="4">
        <v>43.729883999999998</v>
      </c>
    </row>
    <row r="57" spans="1:175" x14ac:dyDescent="0.15">
      <c r="R57" s="1">
        <f>GEOMEAN(R5:R40)</f>
        <v>0.51773621965831251</v>
      </c>
      <c r="S57" s="1">
        <f>GEOMEAN(S5:S40)</f>
        <v>2332.8985617376793</v>
      </c>
      <c r="AJ57" s="1">
        <f>GEOMEAN(AJ5:AJ40)</f>
        <v>0.53210451545980786</v>
      </c>
      <c r="AK57" s="1" t="e">
        <f>GEOMEAN(AK5:AK40)</f>
        <v>#NUM!</v>
      </c>
      <c r="AL57" s="1">
        <f>GEOMEAN(AL5:AL40)</f>
        <v>1.0277521549699149</v>
      </c>
      <c r="AM57" s="1" t="e">
        <f>GEOMEAN(AM5:AM40)</f>
        <v>#NUM!</v>
      </c>
      <c r="DO57" s="4">
        <v>18521.120725000001</v>
      </c>
      <c r="DP57" s="4">
        <v>42.886510000000001</v>
      </c>
      <c r="ER57" s="4">
        <v>8077.3601779999999</v>
      </c>
      <c r="ES57" s="4">
        <v>26.974254999999999</v>
      </c>
      <c r="EV57" s="7"/>
      <c r="EW57" s="7"/>
      <c r="EX57" s="7"/>
      <c r="EY57" s="7"/>
      <c r="EZ57" s="7">
        <v>7156.1352371833582</v>
      </c>
      <c r="FA57" s="7">
        <v>41.972418500000003</v>
      </c>
      <c r="FB57" s="7"/>
      <c r="FC57" s="7"/>
    </row>
    <row r="58" spans="1:175" x14ac:dyDescent="0.15">
      <c r="R58" s="1">
        <f>SUM(R5:R40)</f>
        <v>19.936136000000005</v>
      </c>
      <c r="S58" s="1">
        <f>SUM(S5:S40)</f>
        <v>158876.70000000001</v>
      </c>
      <c r="AJ58" s="1">
        <f>SUM(AJ5:AJ40)</f>
        <v>20.778929999999999</v>
      </c>
      <c r="AK58" s="1">
        <f>SUM(AK5:AK40)</f>
        <v>0</v>
      </c>
      <c r="AL58" s="1">
        <f>AVERAGE(AL5:AL40)</f>
        <v>1.038039668034866</v>
      </c>
      <c r="AM58" s="1">
        <f>AVERAGE(AM5:AM40)</f>
        <v>0</v>
      </c>
      <c r="ER58" s="4">
        <v>12589.035564072636</v>
      </c>
      <c r="ES58" s="4">
        <v>27.743304250000001</v>
      </c>
      <c r="EV58" s="7"/>
      <c r="EW58" s="7"/>
      <c r="EX58" s="7"/>
      <c r="EY58" s="7"/>
      <c r="EZ58" s="7">
        <v>8077.3601779999999</v>
      </c>
      <c r="FA58" s="7">
        <v>42.203493000000002</v>
      </c>
      <c r="FB58" s="7"/>
      <c r="FC58" s="7"/>
    </row>
    <row r="59" spans="1:175" x14ac:dyDescent="0.15">
      <c r="R59" s="1">
        <f>MAX(R5:R40)</f>
        <v>1.09117</v>
      </c>
      <c r="S59" s="1">
        <f>MAX(S5:S40)</f>
        <v>26234.74</v>
      </c>
      <c r="AJ59" s="1">
        <f>MAX(AJ5:AJ40)</f>
        <v>1.3690500000000001</v>
      </c>
      <c r="AK59" s="1">
        <f>MAX(AK5:AK40)</f>
        <v>0</v>
      </c>
      <c r="AL59" s="1">
        <f>MAX(AL5:AL40)</f>
        <v>1.3860705041741097</v>
      </c>
      <c r="AM59" s="1">
        <f>MAX(AM5:AM40)</f>
        <v>0</v>
      </c>
      <c r="ER59" s="4">
        <v>14588.823203219143</v>
      </c>
      <c r="ES59" s="4">
        <v>28.072848624999999</v>
      </c>
      <c r="EV59" s="7"/>
      <c r="EW59" s="7"/>
      <c r="EX59" s="7"/>
      <c r="EY59" s="7"/>
      <c r="EZ59" s="7">
        <v>12589.035564072636</v>
      </c>
      <c r="FA59" s="7">
        <v>42.68177575</v>
      </c>
      <c r="FB59" s="7"/>
      <c r="FC59" s="7"/>
    </row>
    <row r="60" spans="1:175" x14ac:dyDescent="0.15">
      <c r="R60" s="1">
        <f>MIN(R5:R40)</f>
        <v>0.27431</v>
      </c>
      <c r="S60" s="1">
        <f>MIN(S5:S40)</f>
        <v>177.76</v>
      </c>
      <c r="AJ60" s="1">
        <f>MIN(AJ5:AJ40)</f>
        <v>0.33770099999999997</v>
      </c>
      <c r="AK60" s="1">
        <f>MIN(AK5:AK40)</f>
        <v>0</v>
      </c>
      <c r="AL60" s="1">
        <f>MIN(AL5:AL40)</f>
        <v>0.59727354791390452</v>
      </c>
      <c r="AM60" s="1">
        <f>MIN(AM5:AM40)</f>
        <v>0</v>
      </c>
      <c r="ER60" s="4">
        <v>16906.280180999998</v>
      </c>
      <c r="ES60" s="4">
        <v>28.402393</v>
      </c>
      <c r="EV60" s="7"/>
      <c r="EW60" s="7"/>
      <c r="EX60" s="7"/>
      <c r="EY60" s="7"/>
      <c r="EZ60" s="7">
        <v>14588.823203219143</v>
      </c>
      <c r="FA60" s="7">
        <v>42.883726374999995</v>
      </c>
      <c r="FB60" s="7"/>
      <c r="FC60" s="7"/>
    </row>
    <row r="61" spans="1:175" x14ac:dyDescent="0.15">
      <c r="AJ61" s="1">
        <f>AJ57/R57</f>
        <v>1.0277521549699149</v>
      </c>
      <c r="AK61" s="1" t="e">
        <f>AK57/S57</f>
        <v>#NUM!</v>
      </c>
      <c r="EV61" s="7"/>
      <c r="EW61" s="7"/>
      <c r="EX61" s="7"/>
      <c r="EY61" s="7"/>
      <c r="EZ61" s="7">
        <v>16906.280180999998</v>
      </c>
      <c r="FA61" s="7">
        <v>43.085676999999997</v>
      </c>
      <c r="FB61" s="7"/>
      <c r="FC61" s="7"/>
    </row>
    <row r="62" spans="1:175" x14ac:dyDescent="0.15">
      <c r="EV62" s="7"/>
      <c r="EW62" s="7"/>
      <c r="EX62" s="7"/>
      <c r="EY62" s="7"/>
      <c r="EZ62" s="7"/>
      <c r="FA62" s="7"/>
      <c r="FB62" s="7"/>
      <c r="FC62" s="7"/>
    </row>
    <row r="63" spans="1:175" x14ac:dyDescent="0.15">
      <c r="EV63" s="7"/>
      <c r="EW63" s="7"/>
      <c r="EX63" s="7"/>
      <c r="EY63" s="7"/>
      <c r="EZ63" s="7"/>
      <c r="FA63" s="7"/>
      <c r="FB63" s="7"/>
      <c r="FC63" s="7"/>
    </row>
    <row r="64" spans="1:175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5"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AZ31:AZ32"/>
    <mergeCell ref="CL2:DC2"/>
    <mergeCell ref="AP27:AP28"/>
    <mergeCell ref="AB47:AB52"/>
    <mergeCell ref="AQ17:AQ22"/>
    <mergeCell ref="U49:U50"/>
    <mergeCell ref="D3:G3"/>
    <mergeCell ref="AY35:AY40"/>
    <mergeCell ref="AK44:AL44"/>
    <mergeCell ref="AQ35:AQ40"/>
    <mergeCell ref="AZ17:AZ18"/>
    <mergeCell ref="E47:E52"/>
    <mergeCell ref="Q51:Q52"/>
    <mergeCell ref="AT17:AT18"/>
    <mergeCell ref="AX37:AX38"/>
    <mergeCell ref="A49:A50"/>
    <mergeCell ref="L47:L52"/>
    <mergeCell ref="N47:N52"/>
    <mergeCell ref="K47:K52"/>
    <mergeCell ref="C45:F45"/>
    <mergeCell ref="AX23:AX24"/>
    <mergeCell ref="W49:W50"/>
    <mergeCell ref="B47:B48"/>
    <mergeCell ref="AR35:AR40"/>
    <mergeCell ref="B51:B52"/>
    <mergeCell ref="H47:H52"/>
    <mergeCell ref="J47:J52"/>
    <mergeCell ref="AW35:AW40"/>
    <mergeCell ref="D47:D52"/>
    <mergeCell ref="AW29:AW34"/>
    <mergeCell ref="AO21:AO22"/>
    <mergeCell ref="AO4:AP4"/>
    <mergeCell ref="A5:A10"/>
    <mergeCell ref="U44:V44"/>
    <mergeCell ref="W44:X44"/>
    <mergeCell ref="B49:B50"/>
    <mergeCell ref="A47:A48"/>
    <mergeCell ref="Q44:R44"/>
    <mergeCell ref="AS17:AS22"/>
    <mergeCell ref="AP17:AP18"/>
    <mergeCell ref="AT15:AT16"/>
    <mergeCell ref="AO25:AO26"/>
    <mergeCell ref="AA49:AA50"/>
    <mergeCell ref="A43:V43"/>
    <mergeCell ref="AM49:AM50"/>
    <mergeCell ref="V3:Y3"/>
    <mergeCell ref="Y44:Z44"/>
    <mergeCell ref="AV13:AV14"/>
    <mergeCell ref="AF3:AI3"/>
    <mergeCell ref="AO33:AO34"/>
    <mergeCell ref="AT21:AT22"/>
    <mergeCell ref="AP31:AP32"/>
    <mergeCell ref="AV15:AV16"/>
    <mergeCell ref="AV37:AV38"/>
    <mergeCell ref="A44:L44"/>
    <mergeCell ref="AI46:AJ46"/>
    <mergeCell ref="AK46:AL46"/>
    <mergeCell ref="AV33:AV34"/>
    <mergeCell ref="AX33:AX34"/>
    <mergeCell ref="AX5:AX6"/>
    <mergeCell ref="AY29:AY34"/>
    <mergeCell ref="A29:A34"/>
    <mergeCell ref="AV35:AV36"/>
    <mergeCell ref="AX35:AX36"/>
    <mergeCell ref="AX9:AX10"/>
    <mergeCell ref="AT25:AT26"/>
    <mergeCell ref="AO7:AO8"/>
    <mergeCell ref="AV25:AV26"/>
    <mergeCell ref="AX19:AX20"/>
    <mergeCell ref="AX13:AX14"/>
    <mergeCell ref="AX15:AX16"/>
    <mergeCell ref="AU5:AU10"/>
    <mergeCell ref="AO35:AO36"/>
    <mergeCell ref="A35:A40"/>
    <mergeCell ref="AO23:AO24"/>
    <mergeCell ref="AX21:AX22"/>
    <mergeCell ref="AW5:AW10"/>
    <mergeCell ref="AY5:AY10"/>
    <mergeCell ref="AV9:AV10"/>
    <mergeCell ref="AU23:AU28"/>
    <mergeCell ref="AW23:AW28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AT29:AT30"/>
    <mergeCell ref="AV29:AV30"/>
    <mergeCell ref="AY23:AY28"/>
    <mergeCell ref="AV23:AV24"/>
    <mergeCell ref="DZ2:EQ2"/>
    <mergeCell ref="U1:AK2"/>
    <mergeCell ref="AT31:AT32"/>
    <mergeCell ref="AS11:AS16"/>
    <mergeCell ref="AZ37:AZ38"/>
    <mergeCell ref="AZ15:AZ16"/>
    <mergeCell ref="T47:T52"/>
    <mergeCell ref="AP11:AP12"/>
    <mergeCell ref="AU11:AU16"/>
    <mergeCell ref="AZ33:AZ34"/>
    <mergeCell ref="AZ27:AZ28"/>
    <mergeCell ref="AZ39:AZ40"/>
    <mergeCell ref="AZ23:AZ24"/>
    <mergeCell ref="AX31:AX32"/>
    <mergeCell ref="AP47:AP52"/>
    <mergeCell ref="AC47:AC48"/>
    <mergeCell ref="AM47:AM48"/>
    <mergeCell ref="AU35:AU40"/>
    <mergeCell ref="AP33:AP34"/>
    <mergeCell ref="W51:W52"/>
    <mergeCell ref="AZ35:AZ36"/>
    <mergeCell ref="AI47:AI48"/>
    <mergeCell ref="AL47:AL52"/>
    <mergeCell ref="AN47:AN52"/>
    <mergeCell ref="AO29:AO30"/>
    <mergeCell ref="AZ13:AZ14"/>
    <mergeCell ref="AO13:AO14"/>
    <mergeCell ref="AQ11:AQ16"/>
    <mergeCell ref="A46:B46"/>
    <mergeCell ref="AP19:AP20"/>
    <mergeCell ref="AT9:AT10"/>
    <mergeCell ref="A23:A28"/>
    <mergeCell ref="A11:A16"/>
    <mergeCell ref="AX11:AX12"/>
    <mergeCell ref="AT23:AT24"/>
    <mergeCell ref="A17:A22"/>
    <mergeCell ref="P47:P52"/>
    <mergeCell ref="R47:R52"/>
    <mergeCell ref="AX29:AX30"/>
    <mergeCell ref="AO27:AO28"/>
    <mergeCell ref="AT37:AT38"/>
    <mergeCell ref="M45:P45"/>
    <mergeCell ref="AV31:AV32"/>
    <mergeCell ref="V47:V52"/>
    <mergeCell ref="Y49:Y50"/>
    <mergeCell ref="I47:I52"/>
    <mergeCell ref="AQ5:AQ10"/>
    <mergeCell ref="AT11:AT12"/>
    <mergeCell ref="AR17:AR22"/>
    <mergeCell ref="AO17:AO18"/>
    <mergeCell ref="AR11:AR16"/>
    <mergeCell ref="AV21:AV22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EX2:EY2"/>
    <mergeCell ref="AP13:AP14"/>
    <mergeCell ref="DO2:DP2"/>
    <mergeCell ref="AX17:AX18"/>
    <mergeCell ref="BA11:BA16"/>
    <mergeCell ref="DQ2:DR2"/>
    <mergeCell ref="CN3:CQ3"/>
    <mergeCell ref="AP37:AP38"/>
    <mergeCell ref="FK2:FL2"/>
    <mergeCell ref="AV2:AW2"/>
    <mergeCell ref="AX2:AY2"/>
    <mergeCell ref="BA5:BA10"/>
    <mergeCell ref="AT2:AU2"/>
    <mergeCell ref="AZ9:AZ10"/>
    <mergeCell ref="DH2:DI2"/>
    <mergeCell ref="AZ19:AZ20"/>
    <mergeCell ref="ER2:ES2"/>
    <mergeCell ref="AT13:AT14"/>
    <mergeCell ref="AT7:AT8"/>
    <mergeCell ref="AV7:AV8"/>
    <mergeCell ref="AY17:AY22"/>
    <mergeCell ref="DK2:DL2"/>
    <mergeCell ref="DM2:DN2"/>
    <mergeCell ref="AY11:AY16"/>
    <mergeCell ref="AZ21:AZ22"/>
    <mergeCell ref="EZ2:FA2"/>
    <mergeCell ref="FB2:FC2"/>
    <mergeCell ref="AP5:AP6"/>
    <mergeCell ref="FR2:FS2"/>
    <mergeCell ref="AS23:AS28"/>
    <mergeCell ref="AT39:AT40"/>
    <mergeCell ref="O47:O52"/>
    <mergeCell ref="N3:Q3"/>
    <mergeCell ref="AO9:AO10"/>
    <mergeCell ref="FD2:FI2"/>
    <mergeCell ref="ET2:EU2"/>
    <mergeCell ref="AA51:AA52"/>
    <mergeCell ref="AC51:AC52"/>
    <mergeCell ref="AM51:AM52"/>
    <mergeCell ref="AZ7:AZ8"/>
    <mergeCell ref="EL3:EO3"/>
    <mergeCell ref="CX3:DA3"/>
    <mergeCell ref="BA35:BA40"/>
    <mergeCell ref="AH47:AH52"/>
    <mergeCell ref="AS5:AS10"/>
    <mergeCell ref="AP9:AP10"/>
    <mergeCell ref="DS2:DX2"/>
    <mergeCell ref="AT35:AT36"/>
    <mergeCell ref="BA23:BA28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AV17:AV18"/>
    <mergeCell ref="AS35:AS40"/>
    <mergeCell ref="X47:X52"/>
    <mergeCell ref="AP35:AP36"/>
    <mergeCell ref="U47:U48"/>
    <mergeCell ref="Z47:Z52"/>
    <mergeCell ref="W47:W48"/>
    <mergeCell ref="U51:U52"/>
    <mergeCell ref="AK51:AK52"/>
    <mergeCell ref="AZ25:AZ26"/>
    <mergeCell ref="AP15:AP16"/>
    <mergeCell ref="AT19:AT20"/>
    <mergeCell ref="AV19:AV20"/>
    <mergeCell ref="AK49:AK50"/>
    <mergeCell ref="AQ23:AQ28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  <mergeCell ref="Y51:Y52"/>
    <mergeCell ref="AV11:AV12"/>
    <mergeCell ref="AE47:AE52"/>
    <mergeCell ref="AC44:AH44"/>
    <mergeCell ref="AI51:AI52"/>
    <mergeCell ref="AX25:AX26"/>
  </mergeCells>
  <conditionalFormatting sqref="AP5">
    <cfRule type="cellIs" dxfId="3095" priority="665" stopIfTrue="1" operator="greaterThan">
      <formula>0.03</formula>
    </cfRule>
    <cfRule type="cellIs" dxfId="3094" priority="666" stopIfTrue="1" operator="lessThan">
      <formula>-0.03</formula>
    </cfRule>
  </conditionalFormatting>
  <conditionalFormatting sqref="AQ5">
    <cfRule type="cellIs" dxfId="3093" priority="683" stopIfTrue="1" operator="greaterThan">
      <formula>0.03</formula>
    </cfRule>
    <cfRule type="cellIs" dxfId="3092" priority="684" stopIfTrue="1" operator="lessThan">
      <formula>-0.03</formula>
    </cfRule>
  </conditionalFormatting>
  <conditionalFormatting sqref="CH5">
    <cfRule type="cellIs" dxfId="3091" priority="685" stopIfTrue="1" operator="greaterThan">
      <formula>0.03</formula>
    </cfRule>
    <cfRule type="cellIs" dxfId="3090" priority="686" stopIfTrue="1" operator="lessThan">
      <formula>-0.03</formula>
    </cfRule>
  </conditionalFormatting>
  <conditionalFormatting sqref="AQ5:AQ10">
    <cfRule type="cellIs" dxfId="3089" priority="687" stopIfTrue="1" operator="greaterThan">
      <formula>0</formula>
    </cfRule>
    <cfRule type="cellIs" dxfId="3088" priority="688" stopIfTrue="1" operator="lessThan">
      <formula>0</formula>
    </cfRule>
  </conditionalFormatting>
  <conditionalFormatting sqref="AR5:AS5">
    <cfRule type="cellIs" dxfId="3087" priority="679" stopIfTrue="1" operator="greaterThan">
      <formula>0.03</formula>
    </cfRule>
    <cfRule type="cellIs" dxfId="3086" priority="680" stopIfTrue="1" operator="lessThan">
      <formula>-0.03</formula>
    </cfRule>
  </conditionalFormatting>
  <conditionalFormatting sqref="AR5:AS10">
    <cfRule type="cellIs" dxfId="3085" priority="681" stopIfTrue="1" operator="greaterThan">
      <formula>0</formula>
    </cfRule>
    <cfRule type="cellIs" dxfId="3084" priority="682" stopIfTrue="1" operator="lessThan">
      <formula>0</formula>
    </cfRule>
  </conditionalFormatting>
  <conditionalFormatting sqref="AU5">
    <cfRule type="cellIs" dxfId="3083" priority="675" stopIfTrue="1" operator="greaterThan">
      <formula>0.03</formula>
    </cfRule>
    <cfRule type="cellIs" dxfId="3082" priority="676" stopIfTrue="1" operator="lessThan">
      <formula>-0.03</formula>
    </cfRule>
  </conditionalFormatting>
  <conditionalFormatting sqref="AU5:AU10">
    <cfRule type="cellIs" dxfId="3081" priority="677" stopIfTrue="1" operator="greaterThan">
      <formula>0</formula>
    </cfRule>
    <cfRule type="cellIs" dxfId="3080" priority="678" stopIfTrue="1" operator="lessThan">
      <formula>0</formula>
    </cfRule>
  </conditionalFormatting>
  <conditionalFormatting sqref="AW5">
    <cfRule type="cellIs" dxfId="3079" priority="671" stopIfTrue="1" operator="greaterThan">
      <formula>0.03</formula>
    </cfRule>
    <cfRule type="cellIs" dxfId="3078" priority="672" stopIfTrue="1" operator="lessThan">
      <formula>-0.03</formula>
    </cfRule>
  </conditionalFormatting>
  <conditionalFormatting sqref="AW5:AW10">
    <cfRule type="cellIs" dxfId="3077" priority="673" stopIfTrue="1" operator="greaterThan">
      <formula>0</formula>
    </cfRule>
    <cfRule type="cellIs" dxfId="3076" priority="674" stopIfTrue="1" operator="lessThan">
      <formula>0</formula>
    </cfRule>
  </conditionalFormatting>
  <conditionalFormatting sqref="AY5">
    <cfRule type="cellIs" dxfId="3075" priority="667" stopIfTrue="1" operator="greaterThan">
      <formula>0.03</formula>
    </cfRule>
    <cfRule type="cellIs" dxfId="3074" priority="668" stopIfTrue="1" operator="lessThan">
      <formula>-0.03</formula>
    </cfRule>
  </conditionalFormatting>
  <conditionalFormatting sqref="AY5:AY10">
    <cfRule type="cellIs" dxfId="3073" priority="669" stopIfTrue="1" operator="greaterThan">
      <formula>0</formula>
    </cfRule>
    <cfRule type="cellIs" dxfId="3072" priority="670" stopIfTrue="1" operator="lessThan">
      <formula>0</formula>
    </cfRule>
  </conditionalFormatting>
  <conditionalFormatting sqref="AP5:AP6">
    <cfRule type="cellIs" dxfId="3071" priority="689" stopIfTrue="1" operator="greaterThan">
      <formula>0</formula>
    </cfRule>
    <cfRule type="cellIs" dxfId="3070" priority="690" operator="lessThan">
      <formula>0</formula>
    </cfRule>
  </conditionalFormatting>
  <conditionalFormatting sqref="AP7">
    <cfRule type="cellIs" dxfId="3069" priority="661" stopIfTrue="1" operator="greaterThan">
      <formula>0.03</formula>
    </cfRule>
    <cfRule type="cellIs" dxfId="3068" priority="662" stopIfTrue="1" operator="lessThan">
      <formula>-0.03</formula>
    </cfRule>
  </conditionalFormatting>
  <conditionalFormatting sqref="AP7:AP8">
    <cfRule type="cellIs" dxfId="3067" priority="663" stopIfTrue="1" operator="greaterThan">
      <formula>0</formula>
    </cfRule>
    <cfRule type="cellIs" dxfId="3066" priority="664" operator="lessThan">
      <formula>0</formula>
    </cfRule>
  </conditionalFormatting>
  <conditionalFormatting sqref="AP9">
    <cfRule type="cellIs" dxfId="3065" priority="657" stopIfTrue="1" operator="greaterThan">
      <formula>0.03</formula>
    </cfRule>
    <cfRule type="cellIs" dxfId="3064" priority="658" stopIfTrue="1" operator="lessThan">
      <formula>-0.03</formula>
    </cfRule>
  </conditionalFormatting>
  <conditionalFormatting sqref="AP9:AP10">
    <cfRule type="cellIs" dxfId="3063" priority="659" stopIfTrue="1" operator="greaterThan">
      <formula>0</formula>
    </cfRule>
    <cfRule type="cellIs" dxfId="3062" priority="660" operator="lessThan">
      <formula>0</formula>
    </cfRule>
  </conditionalFormatting>
  <conditionalFormatting sqref="AT5">
    <cfRule type="cellIs" dxfId="3061" priority="653" stopIfTrue="1" operator="greaterThan">
      <formula>0.03</formula>
    </cfRule>
    <cfRule type="cellIs" dxfId="3060" priority="654" stopIfTrue="1" operator="lessThan">
      <formula>-0.03</formula>
    </cfRule>
  </conditionalFormatting>
  <conditionalFormatting sqref="AT5:AT6">
    <cfRule type="cellIs" dxfId="3059" priority="655" stopIfTrue="1" operator="greaterThan">
      <formula>0</formula>
    </cfRule>
    <cfRule type="cellIs" dxfId="3058" priority="656" operator="lessThan">
      <formula>0</formula>
    </cfRule>
  </conditionalFormatting>
  <conditionalFormatting sqref="AT7">
    <cfRule type="cellIs" dxfId="3057" priority="649" stopIfTrue="1" operator="greaterThan">
      <formula>0.03</formula>
    </cfRule>
    <cfRule type="cellIs" dxfId="3056" priority="650" stopIfTrue="1" operator="lessThan">
      <formula>-0.03</formula>
    </cfRule>
  </conditionalFormatting>
  <conditionalFormatting sqref="AT7:AT8">
    <cfRule type="cellIs" dxfId="3055" priority="651" stopIfTrue="1" operator="greaterThan">
      <formula>0</formula>
    </cfRule>
    <cfRule type="cellIs" dxfId="3054" priority="652" operator="lessThan">
      <formula>0</formula>
    </cfRule>
  </conditionalFormatting>
  <conditionalFormatting sqref="AT9">
    <cfRule type="cellIs" dxfId="3053" priority="645" stopIfTrue="1" operator="greaterThan">
      <formula>0.03</formula>
    </cfRule>
    <cfRule type="cellIs" dxfId="3052" priority="646" stopIfTrue="1" operator="lessThan">
      <formula>-0.03</formula>
    </cfRule>
  </conditionalFormatting>
  <conditionalFormatting sqref="AT9:AT10">
    <cfRule type="cellIs" dxfId="3051" priority="647" stopIfTrue="1" operator="greaterThan">
      <formula>0</formula>
    </cfRule>
    <cfRule type="cellIs" dxfId="3050" priority="648" operator="lessThan">
      <formula>0</formula>
    </cfRule>
  </conditionalFormatting>
  <conditionalFormatting sqref="AV5">
    <cfRule type="cellIs" dxfId="3049" priority="641" stopIfTrue="1" operator="greaterThan">
      <formula>0.03</formula>
    </cfRule>
    <cfRule type="cellIs" dxfId="3048" priority="642" stopIfTrue="1" operator="lessThan">
      <formula>-0.03</formula>
    </cfRule>
  </conditionalFormatting>
  <conditionalFormatting sqref="AV5:AV6">
    <cfRule type="cellIs" dxfId="3047" priority="643" stopIfTrue="1" operator="greaterThan">
      <formula>0</formula>
    </cfRule>
    <cfRule type="cellIs" dxfId="3046" priority="644" operator="lessThan">
      <formula>0</formula>
    </cfRule>
  </conditionalFormatting>
  <conditionalFormatting sqref="AV7">
    <cfRule type="cellIs" dxfId="3045" priority="637" stopIfTrue="1" operator="greaterThan">
      <formula>0.03</formula>
    </cfRule>
    <cfRule type="cellIs" dxfId="3044" priority="638" stopIfTrue="1" operator="lessThan">
      <formula>-0.03</formula>
    </cfRule>
  </conditionalFormatting>
  <conditionalFormatting sqref="AV7:AV8">
    <cfRule type="cellIs" dxfId="3043" priority="639" stopIfTrue="1" operator="greaterThan">
      <formula>0</formula>
    </cfRule>
    <cfRule type="cellIs" dxfId="3042" priority="640" operator="lessThan">
      <formula>0</formula>
    </cfRule>
  </conditionalFormatting>
  <conditionalFormatting sqref="AV9">
    <cfRule type="cellIs" dxfId="3041" priority="633" stopIfTrue="1" operator="greaterThan">
      <formula>0.03</formula>
    </cfRule>
    <cfRule type="cellIs" dxfId="3040" priority="634" stopIfTrue="1" operator="lessThan">
      <formula>-0.03</formula>
    </cfRule>
  </conditionalFormatting>
  <conditionalFormatting sqref="AV9:AV10">
    <cfRule type="cellIs" dxfId="3039" priority="635" stopIfTrue="1" operator="greaterThan">
      <formula>0</formula>
    </cfRule>
    <cfRule type="cellIs" dxfId="3038" priority="636" operator="lessThan">
      <formula>0</formula>
    </cfRule>
  </conditionalFormatting>
  <conditionalFormatting sqref="AX5">
    <cfRule type="cellIs" dxfId="3037" priority="629" stopIfTrue="1" operator="greaterThan">
      <formula>0.03</formula>
    </cfRule>
    <cfRule type="cellIs" dxfId="3036" priority="630" stopIfTrue="1" operator="lessThan">
      <formula>-0.03</formula>
    </cfRule>
  </conditionalFormatting>
  <conditionalFormatting sqref="AX5:AX6">
    <cfRule type="cellIs" dxfId="3035" priority="631" stopIfTrue="1" operator="greaterThan">
      <formula>0</formula>
    </cfRule>
    <cfRule type="cellIs" dxfId="3034" priority="632" operator="lessThan">
      <formula>0</formula>
    </cfRule>
  </conditionalFormatting>
  <conditionalFormatting sqref="AX7">
    <cfRule type="cellIs" dxfId="3033" priority="625" stopIfTrue="1" operator="greaterThan">
      <formula>0.03</formula>
    </cfRule>
    <cfRule type="cellIs" dxfId="3032" priority="626" stopIfTrue="1" operator="lessThan">
      <formula>-0.03</formula>
    </cfRule>
  </conditionalFormatting>
  <conditionalFormatting sqref="AX7:AX8">
    <cfRule type="cellIs" dxfId="3031" priority="627" stopIfTrue="1" operator="greaterThan">
      <formula>0</formula>
    </cfRule>
    <cfRule type="cellIs" dxfId="3030" priority="628" operator="lessThan">
      <formula>0</formula>
    </cfRule>
  </conditionalFormatting>
  <conditionalFormatting sqref="AX9">
    <cfRule type="cellIs" dxfId="3029" priority="621" stopIfTrue="1" operator="greaterThan">
      <formula>0.03</formula>
    </cfRule>
    <cfRule type="cellIs" dxfId="3028" priority="622" stopIfTrue="1" operator="lessThan">
      <formula>-0.03</formula>
    </cfRule>
  </conditionalFormatting>
  <conditionalFormatting sqref="AX9:AX10">
    <cfRule type="cellIs" dxfId="3027" priority="623" stopIfTrue="1" operator="greaterThan">
      <formula>0</formula>
    </cfRule>
    <cfRule type="cellIs" dxfId="3026" priority="624" operator="lessThan">
      <formula>0</formula>
    </cfRule>
  </conditionalFormatting>
  <conditionalFormatting sqref="AP11">
    <cfRule type="cellIs" dxfId="3025" priority="597" stopIfTrue="1" operator="greaterThan">
      <formula>0.03</formula>
    </cfRule>
    <cfRule type="cellIs" dxfId="3024" priority="598" stopIfTrue="1" operator="lessThan">
      <formula>-0.03</formula>
    </cfRule>
  </conditionalFormatting>
  <conditionalFormatting sqref="AQ11">
    <cfRule type="cellIs" dxfId="3023" priority="615" stopIfTrue="1" operator="greaterThan">
      <formula>0.03</formula>
    </cfRule>
    <cfRule type="cellIs" dxfId="3022" priority="616" stopIfTrue="1" operator="lessThan">
      <formula>-0.03</formula>
    </cfRule>
  </conditionalFormatting>
  <conditionalFormatting sqref="AQ11:AQ16">
    <cfRule type="cellIs" dxfId="3021" priority="617" stopIfTrue="1" operator="greaterThan">
      <formula>0</formula>
    </cfRule>
    <cfRule type="cellIs" dxfId="3020" priority="618" stopIfTrue="1" operator="lessThan">
      <formula>0</formula>
    </cfRule>
  </conditionalFormatting>
  <conditionalFormatting sqref="AR11:AS11">
    <cfRule type="cellIs" dxfId="3019" priority="611" stopIfTrue="1" operator="greaterThan">
      <formula>0.03</formula>
    </cfRule>
    <cfRule type="cellIs" dxfId="3018" priority="612" stopIfTrue="1" operator="lessThan">
      <formula>-0.03</formula>
    </cfRule>
  </conditionalFormatting>
  <conditionalFormatting sqref="AR11:AS16">
    <cfRule type="cellIs" dxfId="3017" priority="613" stopIfTrue="1" operator="greaterThan">
      <formula>0</formula>
    </cfRule>
    <cfRule type="cellIs" dxfId="3016" priority="614" stopIfTrue="1" operator="lessThan">
      <formula>0</formula>
    </cfRule>
  </conditionalFormatting>
  <conditionalFormatting sqref="AU11">
    <cfRule type="cellIs" dxfId="3015" priority="607" stopIfTrue="1" operator="greaterThan">
      <formula>0.03</formula>
    </cfRule>
    <cfRule type="cellIs" dxfId="3014" priority="608" stopIfTrue="1" operator="lessThan">
      <formula>-0.03</formula>
    </cfRule>
  </conditionalFormatting>
  <conditionalFormatting sqref="AU11:AU16">
    <cfRule type="cellIs" dxfId="3013" priority="609" stopIfTrue="1" operator="greaterThan">
      <formula>0</formula>
    </cfRule>
    <cfRule type="cellIs" dxfId="3012" priority="610" stopIfTrue="1" operator="lessThan">
      <formula>0</formula>
    </cfRule>
  </conditionalFormatting>
  <conditionalFormatting sqref="AW11">
    <cfRule type="cellIs" dxfId="3011" priority="603" stopIfTrue="1" operator="greaterThan">
      <formula>0.03</formula>
    </cfRule>
    <cfRule type="cellIs" dxfId="3010" priority="604" stopIfTrue="1" operator="lessThan">
      <formula>-0.03</formula>
    </cfRule>
  </conditionalFormatting>
  <conditionalFormatting sqref="AW11:AW16">
    <cfRule type="cellIs" dxfId="3009" priority="605" stopIfTrue="1" operator="greaterThan">
      <formula>0</formula>
    </cfRule>
    <cfRule type="cellIs" dxfId="3008" priority="606" stopIfTrue="1" operator="lessThan">
      <formula>0</formula>
    </cfRule>
  </conditionalFormatting>
  <conditionalFormatting sqref="AY11">
    <cfRule type="cellIs" dxfId="3007" priority="599" stopIfTrue="1" operator="greaterThan">
      <formula>0.03</formula>
    </cfRule>
    <cfRule type="cellIs" dxfId="3006" priority="600" stopIfTrue="1" operator="lessThan">
      <formula>-0.03</formula>
    </cfRule>
  </conditionalFormatting>
  <conditionalFormatting sqref="AY11:AY16">
    <cfRule type="cellIs" dxfId="3005" priority="601" stopIfTrue="1" operator="greaterThan">
      <formula>0</formula>
    </cfRule>
    <cfRule type="cellIs" dxfId="3004" priority="602" stopIfTrue="1" operator="lessThan">
      <formula>0</formula>
    </cfRule>
  </conditionalFormatting>
  <conditionalFormatting sqref="AP11:AP12">
    <cfRule type="cellIs" dxfId="3003" priority="619" stopIfTrue="1" operator="greaterThan">
      <formula>0</formula>
    </cfRule>
    <cfRule type="cellIs" dxfId="3002" priority="620" operator="lessThan">
      <formula>0</formula>
    </cfRule>
  </conditionalFormatting>
  <conditionalFormatting sqref="AP13">
    <cfRule type="cellIs" dxfId="3001" priority="593" stopIfTrue="1" operator="greaterThan">
      <formula>0.03</formula>
    </cfRule>
    <cfRule type="cellIs" dxfId="3000" priority="594" stopIfTrue="1" operator="lessThan">
      <formula>-0.03</formula>
    </cfRule>
  </conditionalFormatting>
  <conditionalFormatting sqref="AP13:AP14">
    <cfRule type="cellIs" dxfId="2999" priority="595" stopIfTrue="1" operator="greaterThan">
      <formula>0</formula>
    </cfRule>
    <cfRule type="cellIs" dxfId="2998" priority="596" operator="lessThan">
      <formula>0</formula>
    </cfRule>
  </conditionalFormatting>
  <conditionalFormatting sqref="AP15">
    <cfRule type="cellIs" dxfId="2997" priority="589" stopIfTrue="1" operator="greaterThan">
      <formula>0.03</formula>
    </cfRule>
    <cfRule type="cellIs" dxfId="2996" priority="590" stopIfTrue="1" operator="lessThan">
      <formula>-0.03</formula>
    </cfRule>
  </conditionalFormatting>
  <conditionalFormatting sqref="AP15:AP16">
    <cfRule type="cellIs" dxfId="2995" priority="591" stopIfTrue="1" operator="greaterThan">
      <formula>0</formula>
    </cfRule>
    <cfRule type="cellIs" dxfId="2994" priority="592" operator="lessThan">
      <formula>0</formula>
    </cfRule>
  </conditionalFormatting>
  <conditionalFormatting sqref="AT11">
    <cfRule type="cellIs" dxfId="2993" priority="585" stopIfTrue="1" operator="greaterThan">
      <formula>0.03</formula>
    </cfRule>
    <cfRule type="cellIs" dxfId="2992" priority="586" stopIfTrue="1" operator="lessThan">
      <formula>-0.03</formula>
    </cfRule>
  </conditionalFormatting>
  <conditionalFormatting sqref="AT11:AT12">
    <cfRule type="cellIs" dxfId="2991" priority="587" stopIfTrue="1" operator="greaterThan">
      <formula>0</formula>
    </cfRule>
    <cfRule type="cellIs" dxfId="2990" priority="588" operator="lessThan">
      <formula>0</formula>
    </cfRule>
  </conditionalFormatting>
  <conditionalFormatting sqref="AT13">
    <cfRule type="cellIs" dxfId="2989" priority="581" stopIfTrue="1" operator="greaterThan">
      <formula>0.03</formula>
    </cfRule>
    <cfRule type="cellIs" dxfId="2988" priority="582" stopIfTrue="1" operator="lessThan">
      <formula>-0.03</formula>
    </cfRule>
  </conditionalFormatting>
  <conditionalFormatting sqref="AT13:AT14">
    <cfRule type="cellIs" dxfId="2987" priority="583" stopIfTrue="1" operator="greaterThan">
      <formula>0</formula>
    </cfRule>
    <cfRule type="cellIs" dxfId="2986" priority="584" operator="lessThan">
      <formula>0</formula>
    </cfRule>
  </conditionalFormatting>
  <conditionalFormatting sqref="AT15">
    <cfRule type="cellIs" dxfId="2985" priority="577" stopIfTrue="1" operator="greaterThan">
      <formula>0.03</formula>
    </cfRule>
    <cfRule type="cellIs" dxfId="2984" priority="578" stopIfTrue="1" operator="lessThan">
      <formula>-0.03</formula>
    </cfRule>
  </conditionalFormatting>
  <conditionalFormatting sqref="AT15:AT16">
    <cfRule type="cellIs" dxfId="2983" priority="579" stopIfTrue="1" operator="greaterThan">
      <formula>0</formula>
    </cfRule>
    <cfRule type="cellIs" dxfId="2982" priority="580" operator="lessThan">
      <formula>0</formula>
    </cfRule>
  </conditionalFormatting>
  <conditionalFormatting sqref="AV11">
    <cfRule type="cellIs" dxfId="2981" priority="573" stopIfTrue="1" operator="greaterThan">
      <formula>0.03</formula>
    </cfRule>
    <cfRule type="cellIs" dxfId="2980" priority="574" stopIfTrue="1" operator="lessThan">
      <formula>-0.03</formula>
    </cfRule>
  </conditionalFormatting>
  <conditionalFormatting sqref="AV11:AV12">
    <cfRule type="cellIs" dxfId="2979" priority="575" stopIfTrue="1" operator="greaterThan">
      <formula>0</formula>
    </cfRule>
    <cfRule type="cellIs" dxfId="2978" priority="576" operator="lessThan">
      <formula>0</formula>
    </cfRule>
  </conditionalFormatting>
  <conditionalFormatting sqref="AV13">
    <cfRule type="cellIs" dxfId="2977" priority="569" stopIfTrue="1" operator="greaterThan">
      <formula>0.03</formula>
    </cfRule>
    <cfRule type="cellIs" dxfId="2976" priority="570" stopIfTrue="1" operator="lessThan">
      <formula>-0.03</formula>
    </cfRule>
  </conditionalFormatting>
  <conditionalFormatting sqref="AV13:AV14">
    <cfRule type="cellIs" dxfId="2975" priority="571" stopIfTrue="1" operator="greaterThan">
      <formula>0</formula>
    </cfRule>
    <cfRule type="cellIs" dxfId="2974" priority="572" operator="lessThan">
      <formula>0</formula>
    </cfRule>
  </conditionalFormatting>
  <conditionalFormatting sqref="AV15">
    <cfRule type="cellIs" dxfId="2973" priority="565" stopIfTrue="1" operator="greaterThan">
      <formula>0.03</formula>
    </cfRule>
    <cfRule type="cellIs" dxfId="2972" priority="566" stopIfTrue="1" operator="lessThan">
      <formula>-0.03</formula>
    </cfRule>
  </conditionalFormatting>
  <conditionalFormatting sqref="AV15:AV16">
    <cfRule type="cellIs" dxfId="2971" priority="567" stopIfTrue="1" operator="greaterThan">
      <formula>0</formula>
    </cfRule>
    <cfRule type="cellIs" dxfId="2970" priority="568" operator="lessThan">
      <formula>0</formula>
    </cfRule>
  </conditionalFormatting>
  <conditionalFormatting sqref="AP17 AP23 AP29 AP35">
    <cfRule type="cellIs" dxfId="2969" priority="545" stopIfTrue="1" operator="greaterThan">
      <formula>0.03</formula>
    </cfRule>
    <cfRule type="cellIs" dxfId="2968" priority="546" stopIfTrue="1" operator="lessThan">
      <formula>-0.03</formula>
    </cfRule>
  </conditionalFormatting>
  <conditionalFormatting sqref="AQ17 AQ23 AQ29 AQ35">
    <cfRule type="cellIs" dxfId="2967" priority="559" stopIfTrue="1" operator="greaterThan">
      <formula>0.03</formula>
    </cfRule>
    <cfRule type="cellIs" dxfId="2966" priority="560" stopIfTrue="1" operator="lessThan">
      <formula>-0.03</formula>
    </cfRule>
  </conditionalFormatting>
  <conditionalFormatting sqref="AQ17:AQ40">
    <cfRule type="cellIs" dxfId="2965" priority="561" stopIfTrue="1" operator="greaterThan">
      <formula>0</formula>
    </cfRule>
    <cfRule type="cellIs" dxfId="2964" priority="562" stopIfTrue="1" operator="lessThan">
      <formula>0</formula>
    </cfRule>
  </conditionalFormatting>
  <conditionalFormatting sqref="AR17:AS17 AR23:AS23 AR29:AS29 AR35:AS35">
    <cfRule type="cellIs" dxfId="2963" priority="555" stopIfTrue="1" operator="greaterThan">
      <formula>0.03</formula>
    </cfRule>
    <cfRule type="cellIs" dxfId="2962" priority="556" stopIfTrue="1" operator="lessThan">
      <formula>-0.03</formula>
    </cfRule>
  </conditionalFormatting>
  <conditionalFormatting sqref="AR17:AS40">
    <cfRule type="cellIs" dxfId="2961" priority="557" stopIfTrue="1" operator="greaterThan">
      <formula>0</formula>
    </cfRule>
    <cfRule type="cellIs" dxfId="2960" priority="558" stopIfTrue="1" operator="lessThan">
      <formula>0</formula>
    </cfRule>
  </conditionalFormatting>
  <conditionalFormatting sqref="AU17 AU23 AU29 AU35">
    <cfRule type="cellIs" dxfId="2959" priority="551" stopIfTrue="1" operator="greaterThan">
      <formula>0.03</formula>
    </cfRule>
    <cfRule type="cellIs" dxfId="2958" priority="552" stopIfTrue="1" operator="lessThan">
      <formula>-0.03</formula>
    </cfRule>
  </conditionalFormatting>
  <conditionalFormatting sqref="AU17:AU40">
    <cfRule type="cellIs" dxfId="2957" priority="553" stopIfTrue="1" operator="greaterThan">
      <formula>0</formula>
    </cfRule>
    <cfRule type="cellIs" dxfId="2956" priority="554" stopIfTrue="1" operator="lessThan">
      <formula>0</formula>
    </cfRule>
  </conditionalFormatting>
  <conditionalFormatting sqref="AW17 AW23 AW29 AW35">
    <cfRule type="cellIs" dxfId="2955" priority="547" stopIfTrue="1" operator="greaterThan">
      <formula>0.03</formula>
    </cfRule>
    <cfRule type="cellIs" dxfId="2954" priority="548" stopIfTrue="1" operator="lessThan">
      <formula>-0.03</formula>
    </cfRule>
  </conditionalFormatting>
  <conditionalFormatting sqref="AW17:AW40">
    <cfRule type="cellIs" dxfId="2953" priority="549" stopIfTrue="1" operator="greaterThan">
      <formula>0</formula>
    </cfRule>
    <cfRule type="cellIs" dxfId="2952" priority="550" stopIfTrue="1" operator="lessThan">
      <formula>0</formula>
    </cfRule>
  </conditionalFormatting>
  <conditionalFormatting sqref="AP17:AP18 AP23:AP24 AP29:AP30 AP35:AP36">
    <cfRule type="cellIs" dxfId="2951" priority="563" stopIfTrue="1" operator="greaterThan">
      <formula>0</formula>
    </cfRule>
    <cfRule type="cellIs" dxfId="2950" priority="564" operator="lessThan">
      <formula>0</formula>
    </cfRule>
  </conditionalFormatting>
  <conditionalFormatting sqref="AP19 AP25 AP31 AP37">
    <cfRule type="cellIs" dxfId="2949" priority="541" stopIfTrue="1" operator="greaterThan">
      <formula>0.03</formula>
    </cfRule>
    <cfRule type="cellIs" dxfId="2948" priority="542" stopIfTrue="1" operator="lessThan">
      <formula>-0.03</formula>
    </cfRule>
  </conditionalFormatting>
  <conditionalFormatting sqref="AP19:AP20 AP25:AP26 AP31:AP32 AP37:AP38">
    <cfRule type="cellIs" dxfId="2947" priority="543" stopIfTrue="1" operator="greaterThan">
      <formula>0</formula>
    </cfRule>
    <cfRule type="cellIs" dxfId="2946" priority="544" operator="lessThan">
      <formula>0</formula>
    </cfRule>
  </conditionalFormatting>
  <conditionalFormatting sqref="AP21 AP27 AP33 AP39">
    <cfRule type="cellIs" dxfId="2945" priority="537" stopIfTrue="1" operator="greaterThan">
      <formula>0.03</formula>
    </cfRule>
    <cfRule type="cellIs" dxfId="2944" priority="538" stopIfTrue="1" operator="lessThan">
      <formula>-0.03</formula>
    </cfRule>
  </conditionalFormatting>
  <conditionalFormatting sqref="AP21:AP22 AP27:AP28 AP33:AP34 AP39:AP40">
    <cfRule type="cellIs" dxfId="2943" priority="539" stopIfTrue="1" operator="greaterThan">
      <formula>0</formula>
    </cfRule>
    <cfRule type="cellIs" dxfId="2942" priority="540" operator="lessThan">
      <formula>0</formula>
    </cfRule>
  </conditionalFormatting>
  <conditionalFormatting sqref="AT17 AT23 AT29 AT35">
    <cfRule type="cellIs" dxfId="2941" priority="533" stopIfTrue="1" operator="greaterThan">
      <formula>0.03</formula>
    </cfRule>
    <cfRule type="cellIs" dxfId="2940" priority="534" stopIfTrue="1" operator="lessThan">
      <formula>-0.03</formula>
    </cfRule>
  </conditionalFormatting>
  <conditionalFormatting sqref="AT17:AT18 AT23:AT24 AT29:AT30 AT35:AT36">
    <cfRule type="cellIs" dxfId="2939" priority="535" stopIfTrue="1" operator="greaterThan">
      <formula>0</formula>
    </cfRule>
    <cfRule type="cellIs" dxfId="2938" priority="536" operator="lessThan">
      <formula>0</formula>
    </cfRule>
  </conditionalFormatting>
  <conditionalFormatting sqref="AT19 AT25 AT31 AT37">
    <cfRule type="cellIs" dxfId="2937" priority="529" stopIfTrue="1" operator="greaterThan">
      <formula>0.03</formula>
    </cfRule>
    <cfRule type="cellIs" dxfId="2936" priority="530" stopIfTrue="1" operator="lessThan">
      <formula>-0.03</formula>
    </cfRule>
  </conditionalFormatting>
  <conditionalFormatting sqref="AT19:AT20 AT25:AT26 AT31:AT32 AT37:AT38">
    <cfRule type="cellIs" dxfId="2935" priority="531" stopIfTrue="1" operator="greaterThan">
      <formula>0</formula>
    </cfRule>
    <cfRule type="cellIs" dxfId="2934" priority="532" operator="lessThan">
      <formula>0</formula>
    </cfRule>
  </conditionalFormatting>
  <conditionalFormatting sqref="AT21 AT27 AT33 AT39">
    <cfRule type="cellIs" dxfId="2933" priority="525" stopIfTrue="1" operator="greaterThan">
      <formula>0.03</formula>
    </cfRule>
    <cfRule type="cellIs" dxfId="2932" priority="526" stopIfTrue="1" operator="lessThan">
      <formula>-0.03</formula>
    </cfRule>
  </conditionalFormatting>
  <conditionalFormatting sqref="AT21:AT22 AT27:AT28 AT33:AT34 AT39:AT40">
    <cfRule type="cellIs" dxfId="2931" priority="527" stopIfTrue="1" operator="greaterThan">
      <formula>0</formula>
    </cfRule>
    <cfRule type="cellIs" dxfId="2930" priority="528" operator="lessThan">
      <formula>0</formula>
    </cfRule>
  </conditionalFormatting>
  <conditionalFormatting sqref="AV17 AV23 AV29 AV35">
    <cfRule type="cellIs" dxfId="2929" priority="521" stopIfTrue="1" operator="greaterThan">
      <formula>0.03</formula>
    </cfRule>
    <cfRule type="cellIs" dxfId="2928" priority="522" stopIfTrue="1" operator="lessThan">
      <formula>-0.03</formula>
    </cfRule>
  </conditionalFormatting>
  <conditionalFormatting sqref="AV17:AV18 AV23:AV24 AV29:AV30 AV35:AV36">
    <cfRule type="cellIs" dxfId="2927" priority="523" stopIfTrue="1" operator="greaterThan">
      <formula>0</formula>
    </cfRule>
    <cfRule type="cellIs" dxfId="2926" priority="524" operator="lessThan">
      <formula>0</formula>
    </cfRule>
  </conditionalFormatting>
  <conditionalFormatting sqref="AV19 AV25 AV31 AV37">
    <cfRule type="cellIs" dxfId="2925" priority="517" stopIfTrue="1" operator="greaterThan">
      <formula>0.03</formula>
    </cfRule>
    <cfRule type="cellIs" dxfId="2924" priority="518" stopIfTrue="1" operator="lessThan">
      <formula>-0.03</formula>
    </cfRule>
  </conditionalFormatting>
  <conditionalFormatting sqref="AV19:AV20 AV25:AV26 AV31:AV32 AV37:AV38">
    <cfRule type="cellIs" dxfId="2923" priority="519" stopIfTrue="1" operator="greaterThan">
      <formula>0</formula>
    </cfRule>
    <cfRule type="cellIs" dxfId="2922" priority="520" operator="lessThan">
      <formula>0</formula>
    </cfRule>
  </conditionalFormatting>
  <conditionalFormatting sqref="AV21 AV27 AV33 AV39">
    <cfRule type="cellIs" dxfId="2921" priority="513" stopIfTrue="1" operator="greaterThan">
      <formula>0.03</formula>
    </cfRule>
    <cfRule type="cellIs" dxfId="2920" priority="514" stopIfTrue="1" operator="lessThan">
      <formula>-0.03</formula>
    </cfRule>
  </conditionalFormatting>
  <conditionalFormatting sqref="AV21:AV22 AV27:AV28 AV33:AV34 AV39:AV40">
    <cfRule type="cellIs" dxfId="2919" priority="515" stopIfTrue="1" operator="greaterThan">
      <formula>0</formula>
    </cfRule>
    <cfRule type="cellIs" dxfId="2918" priority="516" operator="lessThan">
      <formula>0</formula>
    </cfRule>
  </conditionalFormatting>
  <conditionalFormatting sqref="BA11">
    <cfRule type="cellIs" dxfId="2917" priority="345" stopIfTrue="1" operator="greaterThan">
      <formula>0.03</formula>
    </cfRule>
    <cfRule type="cellIs" dxfId="2916" priority="346" stopIfTrue="1" operator="lessThan">
      <formula>-0.03</formula>
    </cfRule>
  </conditionalFormatting>
  <conditionalFormatting sqref="BA11:BA16">
    <cfRule type="cellIs" dxfId="2915" priority="347" stopIfTrue="1" operator="greaterThan">
      <formula>0</formula>
    </cfRule>
    <cfRule type="cellIs" dxfId="2914" priority="348" stopIfTrue="1" operator="lessThan">
      <formula>0</formula>
    </cfRule>
  </conditionalFormatting>
  <conditionalFormatting sqref="AZ11">
    <cfRule type="cellIs" dxfId="2913" priority="341" stopIfTrue="1" operator="greaterThan">
      <formula>0.03</formula>
    </cfRule>
    <cfRule type="cellIs" dxfId="2912" priority="342" stopIfTrue="1" operator="lessThan">
      <formula>-0.03</formula>
    </cfRule>
  </conditionalFormatting>
  <conditionalFormatting sqref="AZ11:AZ12">
    <cfRule type="cellIs" dxfId="2911" priority="343" stopIfTrue="1" operator="greaterThan">
      <formula>0</formula>
    </cfRule>
    <cfRule type="cellIs" dxfId="2910" priority="344" operator="lessThan">
      <formula>0</formula>
    </cfRule>
  </conditionalFormatting>
  <conditionalFormatting sqref="AZ13">
    <cfRule type="cellIs" dxfId="2909" priority="337" stopIfTrue="1" operator="greaterThan">
      <formula>0.03</formula>
    </cfRule>
    <cfRule type="cellIs" dxfId="2908" priority="338" stopIfTrue="1" operator="lessThan">
      <formula>-0.03</formula>
    </cfRule>
  </conditionalFormatting>
  <conditionalFormatting sqref="AZ13:AZ14">
    <cfRule type="cellIs" dxfId="2907" priority="339" stopIfTrue="1" operator="greaterThan">
      <formula>0</formula>
    </cfRule>
    <cfRule type="cellIs" dxfId="2906" priority="340" operator="lessThan">
      <formula>0</formula>
    </cfRule>
  </conditionalFormatting>
  <conditionalFormatting sqref="AZ15">
    <cfRule type="cellIs" dxfId="2905" priority="333" stopIfTrue="1" operator="greaterThan">
      <formula>0.03</formula>
    </cfRule>
    <cfRule type="cellIs" dxfId="2904" priority="334" stopIfTrue="1" operator="lessThan">
      <formula>-0.03</formula>
    </cfRule>
  </conditionalFormatting>
  <conditionalFormatting sqref="AZ15:AZ16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A5">
    <cfRule type="cellIs" dxfId="2901" priority="329" stopIfTrue="1" operator="greaterThan">
      <formula>0.03</formula>
    </cfRule>
    <cfRule type="cellIs" dxfId="2900" priority="330" stopIfTrue="1" operator="lessThan">
      <formula>-0.03</formula>
    </cfRule>
  </conditionalFormatting>
  <conditionalFormatting sqref="BA5:BA10">
    <cfRule type="cellIs" dxfId="2899" priority="331" stopIfTrue="1" operator="greaterThan">
      <formula>0</formula>
    </cfRule>
    <cfRule type="cellIs" dxfId="2898" priority="332" stopIfTrue="1" operator="lessThan">
      <formula>0</formula>
    </cfRule>
  </conditionalFormatting>
  <conditionalFormatting sqref="AZ5">
    <cfRule type="cellIs" dxfId="2897" priority="325" stopIfTrue="1" operator="greaterThan">
      <formula>0.03</formula>
    </cfRule>
    <cfRule type="cellIs" dxfId="2896" priority="326" stopIfTrue="1" operator="lessThan">
      <formula>-0.03</formula>
    </cfRule>
  </conditionalFormatting>
  <conditionalFormatting sqref="AZ5:AZ6">
    <cfRule type="cellIs" dxfId="2895" priority="327" stopIfTrue="1" operator="greaterThan">
      <formula>0</formula>
    </cfRule>
    <cfRule type="cellIs" dxfId="2894" priority="328" operator="lessThan">
      <formula>0</formula>
    </cfRule>
  </conditionalFormatting>
  <conditionalFormatting sqref="AZ7">
    <cfRule type="cellIs" dxfId="2893" priority="321" stopIfTrue="1" operator="greaterThan">
      <formula>0.03</formula>
    </cfRule>
    <cfRule type="cellIs" dxfId="2892" priority="322" stopIfTrue="1" operator="lessThan">
      <formula>-0.03</formula>
    </cfRule>
  </conditionalFormatting>
  <conditionalFormatting sqref="AZ7:AZ8">
    <cfRule type="cellIs" dxfId="2891" priority="323" stopIfTrue="1" operator="greaterThan">
      <formula>0</formula>
    </cfRule>
    <cfRule type="cellIs" dxfId="2890" priority="324" operator="lessThan">
      <formula>0</formula>
    </cfRule>
  </conditionalFormatting>
  <conditionalFormatting sqref="AZ9">
    <cfRule type="cellIs" dxfId="2889" priority="317" stopIfTrue="1" operator="greaterThan">
      <formula>0.03</formula>
    </cfRule>
    <cfRule type="cellIs" dxfId="2888" priority="318" stopIfTrue="1" operator="lessThan">
      <formula>-0.03</formula>
    </cfRule>
  </conditionalFormatting>
  <conditionalFormatting sqref="AZ9:AZ10">
    <cfRule type="cellIs" dxfId="2887" priority="319" stopIfTrue="1" operator="greaterThan">
      <formula>0</formula>
    </cfRule>
    <cfRule type="cellIs" dxfId="2886" priority="320" operator="lessThan">
      <formula>0</formula>
    </cfRule>
  </conditionalFormatting>
  <conditionalFormatting sqref="BA17">
    <cfRule type="cellIs" dxfId="2885" priority="313" stopIfTrue="1" operator="greaterThan">
      <formula>0.03</formula>
    </cfRule>
    <cfRule type="cellIs" dxfId="2884" priority="314" stopIfTrue="1" operator="lessThan">
      <formula>-0.03</formula>
    </cfRule>
  </conditionalFormatting>
  <conditionalFormatting sqref="BA17:BA22">
    <cfRule type="cellIs" dxfId="2883" priority="315" stopIfTrue="1" operator="greaterThan">
      <formula>0</formula>
    </cfRule>
    <cfRule type="cellIs" dxfId="2882" priority="316" stopIfTrue="1" operator="lessThan">
      <formula>0</formula>
    </cfRule>
  </conditionalFormatting>
  <conditionalFormatting sqref="AZ17">
    <cfRule type="cellIs" dxfId="2881" priority="309" stopIfTrue="1" operator="greaterThan">
      <formula>0.03</formula>
    </cfRule>
    <cfRule type="cellIs" dxfId="2880" priority="310" stopIfTrue="1" operator="lessThan">
      <formula>-0.03</formula>
    </cfRule>
  </conditionalFormatting>
  <conditionalFormatting sqref="AZ17:AZ18">
    <cfRule type="cellIs" dxfId="2879" priority="311" stopIfTrue="1" operator="greaterThan">
      <formula>0</formula>
    </cfRule>
    <cfRule type="cellIs" dxfId="2878" priority="312" operator="lessThan">
      <formula>0</formula>
    </cfRule>
  </conditionalFormatting>
  <conditionalFormatting sqref="AZ19">
    <cfRule type="cellIs" dxfId="2877" priority="305" stopIfTrue="1" operator="greaterThan">
      <formula>0.03</formula>
    </cfRule>
    <cfRule type="cellIs" dxfId="2876" priority="306" stopIfTrue="1" operator="lessThan">
      <formula>-0.03</formula>
    </cfRule>
  </conditionalFormatting>
  <conditionalFormatting sqref="AZ19:AZ20">
    <cfRule type="cellIs" dxfId="2875" priority="307" stopIfTrue="1" operator="greaterThan">
      <formula>0</formula>
    </cfRule>
    <cfRule type="cellIs" dxfId="2874" priority="308" operator="lessThan">
      <formula>0</formula>
    </cfRule>
  </conditionalFormatting>
  <conditionalFormatting sqref="AZ21">
    <cfRule type="cellIs" dxfId="2873" priority="301" stopIfTrue="1" operator="greaterThan">
      <formula>0.03</formula>
    </cfRule>
    <cfRule type="cellIs" dxfId="2872" priority="302" stopIfTrue="1" operator="lessThan">
      <formula>-0.03</formula>
    </cfRule>
  </conditionalFormatting>
  <conditionalFormatting sqref="AZ21:AZ22">
    <cfRule type="cellIs" dxfId="2871" priority="303" stopIfTrue="1" operator="greaterThan">
      <formula>0</formula>
    </cfRule>
    <cfRule type="cellIs" dxfId="2870" priority="304" operator="lessThan">
      <formula>0</formula>
    </cfRule>
  </conditionalFormatting>
  <conditionalFormatting sqref="BA29">
    <cfRule type="cellIs" dxfId="2869" priority="297" stopIfTrue="1" operator="greaterThan">
      <formula>0.03</formula>
    </cfRule>
    <cfRule type="cellIs" dxfId="2868" priority="298" stopIfTrue="1" operator="lessThan">
      <formula>-0.03</formula>
    </cfRule>
  </conditionalFormatting>
  <conditionalFormatting sqref="BA29:BA34">
    <cfRule type="cellIs" dxfId="2867" priority="299" stopIfTrue="1" operator="greaterThan">
      <formula>0</formula>
    </cfRule>
    <cfRule type="cellIs" dxfId="2866" priority="300" stopIfTrue="1" operator="lessThan">
      <formula>0</formula>
    </cfRule>
  </conditionalFormatting>
  <conditionalFormatting sqref="AZ29">
    <cfRule type="cellIs" dxfId="2865" priority="293" stopIfTrue="1" operator="greaterThan">
      <formula>0.03</formula>
    </cfRule>
    <cfRule type="cellIs" dxfId="2864" priority="294" stopIfTrue="1" operator="lessThan">
      <formula>-0.03</formula>
    </cfRule>
  </conditionalFormatting>
  <conditionalFormatting sqref="AZ29:AZ30">
    <cfRule type="cellIs" dxfId="2863" priority="295" stopIfTrue="1" operator="greaterThan">
      <formula>0</formula>
    </cfRule>
    <cfRule type="cellIs" dxfId="2862" priority="296" operator="lessThan">
      <formula>0</formula>
    </cfRule>
  </conditionalFormatting>
  <conditionalFormatting sqref="AZ31">
    <cfRule type="cellIs" dxfId="2861" priority="289" stopIfTrue="1" operator="greaterThan">
      <formula>0.03</formula>
    </cfRule>
    <cfRule type="cellIs" dxfId="2860" priority="290" stopIfTrue="1" operator="lessThan">
      <formula>-0.03</formula>
    </cfRule>
  </conditionalFormatting>
  <conditionalFormatting sqref="AZ31:AZ32">
    <cfRule type="cellIs" dxfId="2859" priority="291" stopIfTrue="1" operator="greaterThan">
      <formula>0</formula>
    </cfRule>
    <cfRule type="cellIs" dxfId="2858" priority="292" operator="lessThan">
      <formula>0</formula>
    </cfRule>
  </conditionalFormatting>
  <conditionalFormatting sqref="AZ33">
    <cfRule type="cellIs" dxfId="2857" priority="285" stopIfTrue="1" operator="greaterThan">
      <formula>0.03</formula>
    </cfRule>
    <cfRule type="cellIs" dxfId="2856" priority="286" stopIfTrue="1" operator="lessThan">
      <formula>-0.03</formula>
    </cfRule>
  </conditionalFormatting>
  <conditionalFormatting sqref="AZ33:AZ34">
    <cfRule type="cellIs" dxfId="2855" priority="287" stopIfTrue="1" operator="greaterThan">
      <formula>0</formula>
    </cfRule>
    <cfRule type="cellIs" dxfId="2854" priority="288" operator="lessThan">
      <formula>0</formula>
    </cfRule>
  </conditionalFormatting>
  <conditionalFormatting sqref="BA23">
    <cfRule type="cellIs" dxfId="2853" priority="281" stopIfTrue="1" operator="greaterThan">
      <formula>0.03</formula>
    </cfRule>
    <cfRule type="cellIs" dxfId="2852" priority="282" stopIfTrue="1" operator="lessThan">
      <formula>-0.03</formula>
    </cfRule>
  </conditionalFormatting>
  <conditionalFormatting sqref="BA23:BA28">
    <cfRule type="cellIs" dxfId="2851" priority="283" stopIfTrue="1" operator="greaterThan">
      <formula>0</formula>
    </cfRule>
    <cfRule type="cellIs" dxfId="2850" priority="284" stopIfTrue="1" operator="lessThan">
      <formula>0</formula>
    </cfRule>
  </conditionalFormatting>
  <conditionalFormatting sqref="AZ23">
    <cfRule type="cellIs" dxfId="2849" priority="277" stopIfTrue="1" operator="greaterThan">
      <formula>0.03</formula>
    </cfRule>
    <cfRule type="cellIs" dxfId="2848" priority="278" stopIfTrue="1" operator="lessThan">
      <formula>-0.03</formula>
    </cfRule>
  </conditionalFormatting>
  <conditionalFormatting sqref="AZ23:AZ24">
    <cfRule type="cellIs" dxfId="2847" priority="279" stopIfTrue="1" operator="greaterThan">
      <formula>0</formula>
    </cfRule>
    <cfRule type="cellIs" dxfId="2846" priority="280" operator="lessThan">
      <formula>0</formula>
    </cfRule>
  </conditionalFormatting>
  <conditionalFormatting sqref="AZ25">
    <cfRule type="cellIs" dxfId="2845" priority="273" stopIfTrue="1" operator="greaterThan">
      <formula>0.03</formula>
    </cfRule>
    <cfRule type="cellIs" dxfId="2844" priority="274" stopIfTrue="1" operator="lessThan">
      <formula>-0.03</formula>
    </cfRule>
  </conditionalFormatting>
  <conditionalFormatting sqref="AZ25:AZ26">
    <cfRule type="cellIs" dxfId="2843" priority="275" stopIfTrue="1" operator="greaterThan">
      <formula>0</formula>
    </cfRule>
    <cfRule type="cellIs" dxfId="2842" priority="276" operator="lessThan">
      <formula>0</formula>
    </cfRule>
  </conditionalFormatting>
  <conditionalFormatting sqref="AZ27">
    <cfRule type="cellIs" dxfId="2841" priority="269" stopIfTrue="1" operator="greaterThan">
      <formula>0.03</formula>
    </cfRule>
    <cfRule type="cellIs" dxfId="2840" priority="270" stopIfTrue="1" operator="lessThan">
      <formula>-0.03</formula>
    </cfRule>
  </conditionalFormatting>
  <conditionalFormatting sqref="AZ27:AZ28">
    <cfRule type="cellIs" dxfId="2839" priority="271" stopIfTrue="1" operator="greaterThan">
      <formula>0</formula>
    </cfRule>
    <cfRule type="cellIs" dxfId="2838" priority="272" operator="lessThan">
      <formula>0</formula>
    </cfRule>
  </conditionalFormatting>
  <conditionalFormatting sqref="BA35">
    <cfRule type="cellIs" dxfId="2837" priority="265" stopIfTrue="1" operator="greaterThan">
      <formula>0.03</formula>
    </cfRule>
    <cfRule type="cellIs" dxfId="2836" priority="266" stopIfTrue="1" operator="lessThan">
      <formula>-0.03</formula>
    </cfRule>
  </conditionalFormatting>
  <conditionalFormatting sqref="BA35:BA40">
    <cfRule type="cellIs" dxfId="2835" priority="267" stopIfTrue="1" operator="greaterThan">
      <formula>0</formula>
    </cfRule>
    <cfRule type="cellIs" dxfId="2834" priority="268" stopIfTrue="1" operator="lessThan">
      <formula>0</formula>
    </cfRule>
  </conditionalFormatting>
  <conditionalFormatting sqref="AZ35">
    <cfRule type="cellIs" dxfId="2833" priority="261" stopIfTrue="1" operator="greaterThan">
      <formula>0.03</formula>
    </cfRule>
    <cfRule type="cellIs" dxfId="2832" priority="262" stopIfTrue="1" operator="lessThan">
      <formula>-0.03</formula>
    </cfRule>
  </conditionalFormatting>
  <conditionalFormatting sqref="AZ35:AZ36">
    <cfRule type="cellIs" dxfId="2831" priority="263" stopIfTrue="1" operator="greaterThan">
      <formula>0</formula>
    </cfRule>
    <cfRule type="cellIs" dxfId="2830" priority="264" operator="lessThan">
      <formula>0</formula>
    </cfRule>
  </conditionalFormatting>
  <conditionalFormatting sqref="AZ37">
    <cfRule type="cellIs" dxfId="2829" priority="257" stopIfTrue="1" operator="greaterThan">
      <formula>0.03</formula>
    </cfRule>
    <cfRule type="cellIs" dxfId="2828" priority="258" stopIfTrue="1" operator="lessThan">
      <formula>-0.03</formula>
    </cfRule>
  </conditionalFormatting>
  <conditionalFormatting sqref="AZ37:AZ38">
    <cfRule type="cellIs" dxfId="2827" priority="259" stopIfTrue="1" operator="greaterThan">
      <formula>0</formula>
    </cfRule>
    <cfRule type="cellIs" dxfId="2826" priority="260" operator="lessThan">
      <formula>0</formula>
    </cfRule>
  </conditionalFormatting>
  <conditionalFormatting sqref="AZ39">
    <cfRule type="cellIs" dxfId="2825" priority="253" stopIfTrue="1" operator="greaterThan">
      <formula>0.03</formula>
    </cfRule>
    <cfRule type="cellIs" dxfId="2824" priority="254" stopIfTrue="1" operator="lessThan">
      <formula>-0.03</formula>
    </cfRule>
  </conditionalFormatting>
  <conditionalFormatting sqref="AZ39:AZ40">
    <cfRule type="cellIs" dxfId="2823" priority="255" stopIfTrue="1" operator="greaterThan">
      <formula>0</formula>
    </cfRule>
    <cfRule type="cellIs" dxfId="2822" priority="256" operator="lessThan">
      <formula>0</formula>
    </cfRule>
  </conditionalFormatting>
  <conditionalFormatting sqref="AX11">
    <cfRule type="cellIs" dxfId="2821" priority="249" stopIfTrue="1" operator="greaterThan">
      <formula>0.03</formula>
    </cfRule>
    <cfRule type="cellIs" dxfId="2820" priority="250" stopIfTrue="1" operator="lessThan">
      <formula>-0.03</formula>
    </cfRule>
  </conditionalFormatting>
  <conditionalFormatting sqref="AX11:AX12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AX13">
    <cfRule type="cellIs" dxfId="2817" priority="245" stopIfTrue="1" operator="greaterThan">
      <formula>0.03</formula>
    </cfRule>
    <cfRule type="cellIs" dxfId="2816" priority="246" stopIfTrue="1" operator="lessThan">
      <formula>-0.03</formula>
    </cfRule>
  </conditionalFormatting>
  <conditionalFormatting sqref="AX13:AX14">
    <cfRule type="cellIs" dxfId="2815" priority="247" stopIfTrue="1" operator="greaterThan">
      <formula>0</formula>
    </cfRule>
    <cfRule type="cellIs" dxfId="2814" priority="248" operator="lessThan">
      <formula>0</formula>
    </cfRule>
  </conditionalFormatting>
  <conditionalFormatting sqref="AX15">
    <cfRule type="cellIs" dxfId="2813" priority="241" stopIfTrue="1" operator="greaterThan">
      <formula>0.03</formula>
    </cfRule>
    <cfRule type="cellIs" dxfId="2812" priority="242" stopIfTrue="1" operator="lessThan">
      <formula>-0.03</formula>
    </cfRule>
  </conditionalFormatting>
  <conditionalFormatting sqref="AX15:AX16">
    <cfRule type="cellIs" dxfId="2811" priority="243" stopIfTrue="1" operator="greaterThan">
      <formula>0</formula>
    </cfRule>
    <cfRule type="cellIs" dxfId="2810" priority="244" operator="lessThan">
      <formula>0</formula>
    </cfRule>
  </conditionalFormatting>
  <conditionalFormatting sqref="AY17">
    <cfRule type="cellIs" dxfId="2809" priority="237" stopIfTrue="1" operator="greaterThan">
      <formula>0.03</formula>
    </cfRule>
    <cfRule type="cellIs" dxfId="2808" priority="238" stopIfTrue="1" operator="lessThan">
      <formula>-0.03</formula>
    </cfRule>
  </conditionalFormatting>
  <conditionalFormatting sqref="AY17:AY22">
    <cfRule type="cellIs" dxfId="2807" priority="239" stopIfTrue="1" operator="greaterThan">
      <formula>0</formula>
    </cfRule>
    <cfRule type="cellIs" dxfId="2806" priority="240" stopIfTrue="1" operator="lessThan">
      <formula>0</formula>
    </cfRule>
  </conditionalFormatting>
  <conditionalFormatting sqref="AX17">
    <cfRule type="cellIs" dxfId="2805" priority="233" stopIfTrue="1" operator="greaterThan">
      <formula>0.03</formula>
    </cfRule>
    <cfRule type="cellIs" dxfId="2804" priority="234" stopIfTrue="1" operator="lessThan">
      <formula>-0.03</formula>
    </cfRule>
  </conditionalFormatting>
  <conditionalFormatting sqref="AX17:AX1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X19">
    <cfRule type="cellIs" dxfId="2801" priority="229" stopIfTrue="1" operator="greaterThan">
      <formula>0.03</formula>
    </cfRule>
    <cfRule type="cellIs" dxfId="2800" priority="230" stopIfTrue="1" operator="lessThan">
      <formula>-0.03</formula>
    </cfRule>
  </conditionalFormatting>
  <conditionalFormatting sqref="AX19:AX20">
    <cfRule type="cellIs" dxfId="2799" priority="231" stopIfTrue="1" operator="greaterThan">
      <formula>0</formula>
    </cfRule>
    <cfRule type="cellIs" dxfId="2798" priority="232" operator="lessThan">
      <formula>0</formula>
    </cfRule>
  </conditionalFormatting>
  <conditionalFormatting sqref="AX21">
    <cfRule type="cellIs" dxfId="2797" priority="225" stopIfTrue="1" operator="greaterThan">
      <formula>0.03</formula>
    </cfRule>
    <cfRule type="cellIs" dxfId="2796" priority="226" stopIfTrue="1" operator="lessThan">
      <formula>-0.03</formula>
    </cfRule>
  </conditionalFormatting>
  <conditionalFormatting sqref="AX21:AX22">
    <cfRule type="cellIs" dxfId="2795" priority="227" stopIfTrue="1" operator="greaterThan">
      <formula>0</formula>
    </cfRule>
    <cfRule type="cellIs" dxfId="2794" priority="228" operator="lessThan">
      <formula>0</formula>
    </cfRule>
  </conditionalFormatting>
  <conditionalFormatting sqref="AY23">
    <cfRule type="cellIs" dxfId="2793" priority="221" stopIfTrue="1" operator="greaterThan">
      <formula>0.03</formula>
    </cfRule>
    <cfRule type="cellIs" dxfId="2792" priority="222" stopIfTrue="1" operator="lessThan">
      <formula>-0.03</formula>
    </cfRule>
  </conditionalFormatting>
  <conditionalFormatting sqref="AY23:AY28">
    <cfRule type="cellIs" dxfId="2791" priority="223" stopIfTrue="1" operator="greaterThan">
      <formula>0</formula>
    </cfRule>
    <cfRule type="cellIs" dxfId="2790" priority="224" stopIfTrue="1" operator="lessThan">
      <formula>0</formula>
    </cfRule>
  </conditionalFormatting>
  <conditionalFormatting sqref="AX23">
    <cfRule type="cellIs" dxfId="2789" priority="217" stopIfTrue="1" operator="greaterThan">
      <formula>0.03</formula>
    </cfRule>
    <cfRule type="cellIs" dxfId="2788" priority="218" stopIfTrue="1" operator="lessThan">
      <formula>-0.03</formula>
    </cfRule>
  </conditionalFormatting>
  <conditionalFormatting sqref="AX23:AX24">
    <cfRule type="cellIs" dxfId="2787" priority="219" stopIfTrue="1" operator="greaterThan">
      <formula>0</formula>
    </cfRule>
    <cfRule type="cellIs" dxfId="2786" priority="220" operator="lessThan">
      <formula>0</formula>
    </cfRule>
  </conditionalFormatting>
  <conditionalFormatting sqref="AX25">
    <cfRule type="cellIs" dxfId="2785" priority="213" stopIfTrue="1" operator="greaterThan">
      <formula>0.03</formula>
    </cfRule>
    <cfRule type="cellIs" dxfId="2784" priority="214" stopIfTrue="1" operator="lessThan">
      <formula>-0.03</formula>
    </cfRule>
  </conditionalFormatting>
  <conditionalFormatting sqref="AX25:AX26">
    <cfRule type="cellIs" dxfId="2783" priority="215" stopIfTrue="1" operator="greaterThan">
      <formula>0</formula>
    </cfRule>
    <cfRule type="cellIs" dxfId="2782" priority="216" operator="lessThan">
      <formula>0</formula>
    </cfRule>
  </conditionalFormatting>
  <conditionalFormatting sqref="AX27">
    <cfRule type="cellIs" dxfId="2781" priority="209" stopIfTrue="1" operator="greaterThan">
      <formula>0.03</formula>
    </cfRule>
    <cfRule type="cellIs" dxfId="2780" priority="210" stopIfTrue="1" operator="lessThan">
      <formula>-0.03</formula>
    </cfRule>
  </conditionalFormatting>
  <conditionalFormatting sqref="AX27:AX28">
    <cfRule type="cellIs" dxfId="2779" priority="211" stopIfTrue="1" operator="greaterThan">
      <formula>0</formula>
    </cfRule>
    <cfRule type="cellIs" dxfId="2778" priority="212" operator="lessThan">
      <formula>0</formula>
    </cfRule>
  </conditionalFormatting>
  <conditionalFormatting sqref="AY29">
    <cfRule type="cellIs" dxfId="2777" priority="205" stopIfTrue="1" operator="greaterThan">
      <formula>0.03</formula>
    </cfRule>
    <cfRule type="cellIs" dxfId="2776" priority="206" stopIfTrue="1" operator="lessThan">
      <formula>-0.03</formula>
    </cfRule>
  </conditionalFormatting>
  <conditionalFormatting sqref="AY29:AY34">
    <cfRule type="cellIs" dxfId="2775" priority="207" stopIfTrue="1" operator="greaterThan">
      <formula>0</formula>
    </cfRule>
    <cfRule type="cellIs" dxfId="2774" priority="208" stopIfTrue="1" operator="lessThan">
      <formula>0</formula>
    </cfRule>
  </conditionalFormatting>
  <conditionalFormatting sqref="AX29">
    <cfRule type="cellIs" dxfId="2773" priority="201" stopIfTrue="1" operator="greaterThan">
      <formula>0.03</formula>
    </cfRule>
    <cfRule type="cellIs" dxfId="2772" priority="202" stopIfTrue="1" operator="lessThan">
      <formula>-0.03</formula>
    </cfRule>
  </conditionalFormatting>
  <conditionalFormatting sqref="AX29:AX30">
    <cfRule type="cellIs" dxfId="2771" priority="203" stopIfTrue="1" operator="greaterThan">
      <formula>0</formula>
    </cfRule>
    <cfRule type="cellIs" dxfId="2770" priority="204" operator="lessThan">
      <formula>0</formula>
    </cfRule>
  </conditionalFormatting>
  <conditionalFormatting sqref="AX31">
    <cfRule type="cellIs" dxfId="2769" priority="197" stopIfTrue="1" operator="greaterThan">
      <formula>0.03</formula>
    </cfRule>
    <cfRule type="cellIs" dxfId="2768" priority="198" stopIfTrue="1" operator="lessThan">
      <formula>-0.03</formula>
    </cfRule>
  </conditionalFormatting>
  <conditionalFormatting sqref="AX31:AX32">
    <cfRule type="cellIs" dxfId="2767" priority="199" stopIfTrue="1" operator="greaterThan">
      <formula>0</formula>
    </cfRule>
    <cfRule type="cellIs" dxfId="2766" priority="200" operator="lessThan">
      <formula>0</formula>
    </cfRule>
  </conditionalFormatting>
  <conditionalFormatting sqref="AX33">
    <cfRule type="cellIs" dxfId="2765" priority="193" stopIfTrue="1" operator="greaterThan">
      <formula>0.03</formula>
    </cfRule>
    <cfRule type="cellIs" dxfId="2764" priority="194" stopIfTrue="1" operator="lessThan">
      <formula>-0.03</formula>
    </cfRule>
  </conditionalFormatting>
  <conditionalFormatting sqref="AX33:AX34">
    <cfRule type="cellIs" dxfId="2763" priority="195" stopIfTrue="1" operator="greaterThan">
      <formula>0</formula>
    </cfRule>
    <cfRule type="cellIs" dxfId="2762" priority="196" operator="lessThan">
      <formula>0</formula>
    </cfRule>
  </conditionalFormatting>
  <conditionalFormatting sqref="AY35">
    <cfRule type="cellIs" dxfId="2761" priority="189" stopIfTrue="1" operator="greaterThan">
      <formula>0.03</formula>
    </cfRule>
    <cfRule type="cellIs" dxfId="2760" priority="190" stopIfTrue="1" operator="lessThan">
      <formula>-0.03</formula>
    </cfRule>
  </conditionalFormatting>
  <conditionalFormatting sqref="AY35:AY40">
    <cfRule type="cellIs" dxfId="2759" priority="191" stopIfTrue="1" operator="greaterThan">
      <formula>0</formula>
    </cfRule>
    <cfRule type="cellIs" dxfId="2758" priority="192" stopIfTrue="1" operator="lessThan">
      <formula>0</formula>
    </cfRule>
  </conditionalFormatting>
  <conditionalFormatting sqref="AX35">
    <cfRule type="cellIs" dxfId="2757" priority="185" stopIfTrue="1" operator="greaterThan">
      <formula>0.03</formula>
    </cfRule>
    <cfRule type="cellIs" dxfId="2756" priority="186" stopIfTrue="1" operator="lessThan">
      <formula>-0.03</formula>
    </cfRule>
  </conditionalFormatting>
  <conditionalFormatting sqref="AX35:AX36">
    <cfRule type="cellIs" dxfId="2755" priority="187" stopIfTrue="1" operator="greaterThan">
      <formula>0</formula>
    </cfRule>
    <cfRule type="cellIs" dxfId="2754" priority="188" operator="lessThan">
      <formula>0</formula>
    </cfRule>
  </conditionalFormatting>
  <conditionalFormatting sqref="AX37">
    <cfRule type="cellIs" dxfId="2753" priority="181" stopIfTrue="1" operator="greaterThan">
      <formula>0.03</formula>
    </cfRule>
    <cfRule type="cellIs" dxfId="2752" priority="182" stopIfTrue="1" operator="lessThan">
      <formula>-0.03</formula>
    </cfRule>
  </conditionalFormatting>
  <conditionalFormatting sqref="AX37:AX38">
    <cfRule type="cellIs" dxfId="2751" priority="183" stopIfTrue="1" operator="greaterThan">
      <formula>0</formula>
    </cfRule>
    <cfRule type="cellIs" dxfId="2750" priority="184" operator="lessThan">
      <formula>0</formula>
    </cfRule>
  </conditionalFormatting>
  <conditionalFormatting sqref="AX39">
    <cfRule type="cellIs" dxfId="2749" priority="177" stopIfTrue="1" operator="greaterThan">
      <formula>0.03</formula>
    </cfRule>
    <cfRule type="cellIs" dxfId="2748" priority="178" stopIfTrue="1" operator="lessThan">
      <formula>-0.03</formula>
    </cfRule>
  </conditionalFormatting>
  <conditionalFormatting sqref="AX39:AX40">
    <cfRule type="cellIs" dxfId="2747" priority="179" stopIfTrue="1" operator="greaterThan">
      <formula>0</formula>
    </cfRule>
    <cfRule type="cellIs" dxfId="2746" priority="180" operator="lessThan">
      <formula>0</formula>
    </cfRule>
  </conditionalFormatting>
  <conditionalFormatting sqref="AM47">
    <cfRule type="cellIs" dxfId="2745" priority="173" stopIfTrue="1" operator="greaterThan">
      <formula>0.03</formula>
    </cfRule>
    <cfRule type="cellIs" dxfId="2744" priority="174" stopIfTrue="1" operator="lessThan">
      <formula>-0.03</formula>
    </cfRule>
  </conditionalFormatting>
  <conditionalFormatting sqref="AM47:AM48">
    <cfRule type="cellIs" dxfId="2743" priority="175" stopIfTrue="1" operator="greaterThan">
      <formula>0</formula>
    </cfRule>
    <cfRule type="cellIs" dxfId="2742" priority="176" operator="lessThan">
      <formula>0</formula>
    </cfRule>
  </conditionalFormatting>
  <conditionalFormatting sqref="AM49">
    <cfRule type="cellIs" dxfId="2741" priority="169" stopIfTrue="1" operator="greaterThan">
      <formula>0.03</formula>
    </cfRule>
    <cfRule type="cellIs" dxfId="2740" priority="170" stopIfTrue="1" operator="lessThan">
      <formula>-0.03</formula>
    </cfRule>
  </conditionalFormatting>
  <conditionalFormatting sqref="AM49:AM50">
    <cfRule type="cellIs" dxfId="2739" priority="171" stopIfTrue="1" operator="greaterThan">
      <formula>0</formula>
    </cfRule>
    <cfRule type="cellIs" dxfId="2738" priority="172" operator="lessThan">
      <formula>0</formula>
    </cfRule>
  </conditionalFormatting>
  <conditionalFormatting sqref="AM51">
    <cfRule type="cellIs" dxfId="2737" priority="165" stopIfTrue="1" operator="greaterThan">
      <formula>0.03</formula>
    </cfRule>
    <cfRule type="cellIs" dxfId="2736" priority="166" stopIfTrue="1" operator="lessThan">
      <formula>-0.03</formula>
    </cfRule>
  </conditionalFormatting>
  <conditionalFormatting sqref="AM51:AM52">
    <cfRule type="cellIs" dxfId="2735" priority="167" stopIfTrue="1" operator="greaterThan">
      <formula>0</formula>
    </cfRule>
    <cfRule type="cellIs" dxfId="2734" priority="168" operator="lessThan">
      <formula>0</formula>
    </cfRule>
  </conditionalFormatting>
  <conditionalFormatting sqref="B47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C47">
    <cfRule type="cellIs" dxfId="2731" priority="159" stopIfTrue="1" operator="greaterThan">
      <formula>0.03</formula>
    </cfRule>
    <cfRule type="cellIs" dxfId="2730" priority="160" stopIfTrue="1" operator="lessThan">
      <formula>-0.03</formula>
    </cfRule>
  </conditionalFormatting>
  <conditionalFormatting sqref="C47:C52">
    <cfRule type="cellIs" dxfId="2729" priority="161" stopIfTrue="1" operator="greaterThan">
      <formula>0</formula>
    </cfRule>
    <cfRule type="cellIs" dxfId="2728" priority="162" stopIfTrue="1" operator="lessThan">
      <formula>0</formula>
    </cfRule>
  </conditionalFormatting>
  <conditionalFormatting sqref="B47:B48">
    <cfRule type="cellIs" dxfId="2727" priority="163" stopIfTrue="1" operator="greaterThan">
      <formula>0</formula>
    </cfRule>
    <cfRule type="cellIs" dxfId="2726" priority="164" operator="lessThan">
      <formula>0</formula>
    </cfRule>
  </conditionalFormatting>
  <conditionalFormatting sqref="B49">
    <cfRule type="cellIs" dxfId="2725" priority="153" stopIfTrue="1" operator="greaterThan">
      <formula>0.03</formula>
    </cfRule>
    <cfRule type="cellIs" dxfId="2724" priority="154" stopIfTrue="1" operator="lessThan">
      <formula>-0.03</formula>
    </cfRule>
  </conditionalFormatting>
  <conditionalFormatting sqref="B49:B50">
    <cfRule type="cellIs" dxfId="2723" priority="155" stopIfTrue="1" operator="greaterThan">
      <formula>0</formula>
    </cfRule>
    <cfRule type="cellIs" dxfId="2722" priority="156" operator="lessThan">
      <formula>0</formula>
    </cfRule>
  </conditionalFormatting>
  <conditionalFormatting sqref="B51">
    <cfRule type="cellIs" dxfId="2721" priority="149" stopIfTrue="1" operator="greaterThan">
      <formula>0.03</formula>
    </cfRule>
    <cfRule type="cellIs" dxfId="2720" priority="150" stopIfTrue="1" operator="lessThan">
      <formula>-0.03</formula>
    </cfRule>
  </conditionalFormatting>
  <conditionalFormatting sqref="B51:B52">
    <cfRule type="cellIs" dxfId="2719" priority="151" stopIfTrue="1" operator="greaterThan">
      <formula>0</formula>
    </cfRule>
    <cfRule type="cellIs" dxfId="2718" priority="152" operator="lessThan">
      <formula>0</formula>
    </cfRule>
  </conditionalFormatting>
  <conditionalFormatting sqref="D47:P47">
    <cfRule type="cellIs" dxfId="2717" priority="145" stopIfTrue="1" operator="greaterThan">
      <formula>0.03</formula>
    </cfRule>
    <cfRule type="cellIs" dxfId="2716" priority="146" stopIfTrue="1" operator="lessThan">
      <formula>-0.03</formula>
    </cfRule>
  </conditionalFormatting>
  <conditionalFormatting sqref="D47:P52">
    <cfRule type="cellIs" dxfId="2715" priority="147" stopIfTrue="1" operator="greaterThan">
      <formula>0</formula>
    </cfRule>
    <cfRule type="cellIs" dxfId="2714" priority="148" stopIfTrue="1" operator="lessThan">
      <formula>0</formula>
    </cfRule>
  </conditionalFormatting>
  <conditionalFormatting sqref="Q4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R47">
    <cfRule type="cellIs" dxfId="2711" priority="139" stopIfTrue="1" operator="greaterThan">
      <formula>0.03</formula>
    </cfRule>
    <cfRule type="cellIs" dxfId="2710" priority="140" stopIfTrue="1" operator="lessThan">
      <formula>-0.03</formula>
    </cfRule>
  </conditionalFormatting>
  <conditionalFormatting sqref="R47:R52">
    <cfRule type="cellIs" dxfId="2709" priority="141" stopIfTrue="1" operator="greaterThan">
      <formula>0</formula>
    </cfRule>
    <cfRule type="cellIs" dxfId="2708" priority="142" stopIfTrue="1" operator="lessThan">
      <formula>0</formula>
    </cfRule>
  </conditionalFormatting>
  <conditionalFormatting sqref="Q47:Q48">
    <cfRule type="cellIs" dxfId="2707" priority="143" stopIfTrue="1" operator="greaterThan">
      <formula>0</formula>
    </cfRule>
    <cfRule type="cellIs" dxfId="2706" priority="144" operator="lessThan">
      <formula>0</formula>
    </cfRule>
  </conditionalFormatting>
  <conditionalFormatting sqref="Q49">
    <cfRule type="cellIs" dxfId="2705" priority="133" stopIfTrue="1" operator="greaterThan">
      <formula>0.03</formula>
    </cfRule>
    <cfRule type="cellIs" dxfId="2704" priority="134" stopIfTrue="1" operator="lessThan">
      <formula>-0.03</formula>
    </cfRule>
  </conditionalFormatting>
  <conditionalFormatting sqref="Q49:Q50">
    <cfRule type="cellIs" dxfId="2703" priority="135" stopIfTrue="1" operator="greaterThan">
      <formula>0</formula>
    </cfRule>
    <cfRule type="cellIs" dxfId="2702" priority="136" operator="lessThan">
      <formula>0</formula>
    </cfRule>
  </conditionalFormatting>
  <conditionalFormatting sqref="Q51">
    <cfRule type="cellIs" dxfId="2701" priority="129" stopIfTrue="1" operator="greaterThan">
      <formula>0.03</formula>
    </cfRule>
    <cfRule type="cellIs" dxfId="2700" priority="130" stopIfTrue="1" operator="lessThan">
      <formula>-0.03</formula>
    </cfRule>
  </conditionalFormatting>
  <conditionalFormatting sqref="Q51:Q52">
    <cfRule type="cellIs" dxfId="2699" priority="131" stopIfTrue="1" operator="greaterThan">
      <formula>0</formula>
    </cfRule>
    <cfRule type="cellIs" dxfId="2698" priority="132" operator="lessThan">
      <formula>0</formula>
    </cfRule>
  </conditionalFormatting>
  <conditionalFormatting sqref="S47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T47">
    <cfRule type="cellIs" dxfId="2695" priority="123" stopIfTrue="1" operator="greaterThan">
      <formula>0.03</formula>
    </cfRule>
    <cfRule type="cellIs" dxfId="2694" priority="124" stopIfTrue="1" operator="lessThan">
      <formula>-0.03</formula>
    </cfRule>
  </conditionalFormatting>
  <conditionalFormatting sqref="T47:T52">
    <cfRule type="cellIs" dxfId="2693" priority="125" stopIfTrue="1" operator="greaterThan">
      <formula>0</formula>
    </cfRule>
    <cfRule type="cellIs" dxfId="2692" priority="126" stopIfTrue="1" operator="lessThan">
      <formula>0</formula>
    </cfRule>
  </conditionalFormatting>
  <conditionalFormatting sqref="S47:S48">
    <cfRule type="cellIs" dxfId="2691" priority="127" stopIfTrue="1" operator="greaterThan">
      <formula>0</formula>
    </cfRule>
    <cfRule type="cellIs" dxfId="2690" priority="128" operator="lessThan">
      <formula>0</formula>
    </cfRule>
  </conditionalFormatting>
  <conditionalFormatting sqref="S49">
    <cfRule type="cellIs" dxfId="2689" priority="117" stopIfTrue="1" operator="greaterThan">
      <formula>0.03</formula>
    </cfRule>
    <cfRule type="cellIs" dxfId="2688" priority="118" stopIfTrue="1" operator="lessThan">
      <formula>-0.03</formula>
    </cfRule>
  </conditionalFormatting>
  <conditionalFormatting sqref="S49:S50">
    <cfRule type="cellIs" dxfId="2687" priority="119" stopIfTrue="1" operator="greaterThan">
      <formula>0</formula>
    </cfRule>
    <cfRule type="cellIs" dxfId="2686" priority="120" operator="lessThan">
      <formula>0</formula>
    </cfRule>
  </conditionalFormatting>
  <conditionalFormatting sqref="S51">
    <cfRule type="cellIs" dxfId="2685" priority="113" stopIfTrue="1" operator="greaterThan">
      <formula>0.03</formula>
    </cfRule>
    <cfRule type="cellIs" dxfId="2684" priority="114" stopIfTrue="1" operator="lessThan">
      <formula>-0.03</formula>
    </cfRule>
  </conditionalFormatting>
  <conditionalFormatting sqref="S51:S52">
    <cfRule type="cellIs" dxfId="2683" priority="115" stopIfTrue="1" operator="greaterThan">
      <formula>0</formula>
    </cfRule>
    <cfRule type="cellIs" dxfId="2682" priority="116" operator="lessThan">
      <formula>0</formula>
    </cfRule>
  </conditionalFormatting>
  <conditionalFormatting sqref="U47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V47">
    <cfRule type="cellIs" dxfId="2679" priority="107" stopIfTrue="1" operator="greaterThan">
      <formula>0.03</formula>
    </cfRule>
    <cfRule type="cellIs" dxfId="2678" priority="108" stopIfTrue="1" operator="lessThan">
      <formula>-0.03</formula>
    </cfRule>
  </conditionalFormatting>
  <conditionalFormatting sqref="V47:V52">
    <cfRule type="cellIs" dxfId="2677" priority="109" stopIfTrue="1" operator="greaterThan">
      <formula>0</formula>
    </cfRule>
    <cfRule type="cellIs" dxfId="2676" priority="110" stopIfTrue="1" operator="lessThan">
      <formula>0</formula>
    </cfRule>
  </conditionalFormatting>
  <conditionalFormatting sqref="U47:U48">
    <cfRule type="cellIs" dxfId="2675" priority="111" stopIfTrue="1" operator="greaterThan">
      <formula>0</formula>
    </cfRule>
    <cfRule type="cellIs" dxfId="2674" priority="112" operator="lessThan">
      <formula>0</formula>
    </cfRule>
  </conditionalFormatting>
  <conditionalFormatting sqref="U49">
    <cfRule type="cellIs" dxfId="2673" priority="101" stopIfTrue="1" operator="greaterThan">
      <formula>0.03</formula>
    </cfRule>
    <cfRule type="cellIs" dxfId="2672" priority="102" stopIfTrue="1" operator="lessThan">
      <formula>-0.03</formula>
    </cfRule>
  </conditionalFormatting>
  <conditionalFormatting sqref="U49:U50">
    <cfRule type="cellIs" dxfId="2671" priority="103" stopIfTrue="1" operator="greaterThan">
      <formula>0</formula>
    </cfRule>
    <cfRule type="cellIs" dxfId="2670" priority="104" operator="lessThan">
      <formula>0</formula>
    </cfRule>
  </conditionalFormatting>
  <conditionalFormatting sqref="U51">
    <cfRule type="cellIs" dxfId="2669" priority="97" stopIfTrue="1" operator="greaterThan">
      <formula>0.03</formula>
    </cfRule>
    <cfRule type="cellIs" dxfId="2668" priority="98" stopIfTrue="1" operator="lessThan">
      <formula>-0.03</formula>
    </cfRule>
  </conditionalFormatting>
  <conditionalFormatting sqref="U51:U52">
    <cfRule type="cellIs" dxfId="2667" priority="99" stopIfTrue="1" operator="greaterThan">
      <formula>0</formula>
    </cfRule>
    <cfRule type="cellIs" dxfId="2666" priority="100" operator="lessThan">
      <formula>0</formula>
    </cfRule>
  </conditionalFormatting>
  <conditionalFormatting sqref="W47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X47">
    <cfRule type="cellIs" dxfId="2663" priority="91" stopIfTrue="1" operator="greaterThan">
      <formula>0.03</formula>
    </cfRule>
    <cfRule type="cellIs" dxfId="2662" priority="92" stopIfTrue="1" operator="lessThan">
      <formula>-0.03</formula>
    </cfRule>
  </conditionalFormatting>
  <conditionalFormatting sqref="X47:X52">
    <cfRule type="cellIs" dxfId="2661" priority="93" stopIfTrue="1" operator="greaterThan">
      <formula>0</formula>
    </cfRule>
    <cfRule type="cellIs" dxfId="2660" priority="94" stopIfTrue="1" operator="lessThan">
      <formula>0</formula>
    </cfRule>
  </conditionalFormatting>
  <conditionalFormatting sqref="W47:W48">
    <cfRule type="cellIs" dxfId="2659" priority="95" stopIfTrue="1" operator="greaterThan">
      <formula>0</formula>
    </cfRule>
    <cfRule type="cellIs" dxfId="2658" priority="96" operator="lessThan">
      <formula>0</formula>
    </cfRule>
  </conditionalFormatting>
  <conditionalFormatting sqref="W49">
    <cfRule type="cellIs" dxfId="2657" priority="85" stopIfTrue="1" operator="greaterThan">
      <formula>0.03</formula>
    </cfRule>
    <cfRule type="cellIs" dxfId="2656" priority="86" stopIfTrue="1" operator="lessThan">
      <formula>-0.03</formula>
    </cfRule>
  </conditionalFormatting>
  <conditionalFormatting sqref="W49:W50">
    <cfRule type="cellIs" dxfId="2655" priority="87" stopIfTrue="1" operator="greaterThan">
      <formula>0</formula>
    </cfRule>
    <cfRule type="cellIs" dxfId="2654" priority="88" operator="lessThan">
      <formula>0</formula>
    </cfRule>
  </conditionalFormatting>
  <conditionalFormatting sqref="W51">
    <cfRule type="cellIs" dxfId="2653" priority="81" stopIfTrue="1" operator="greaterThan">
      <formula>0.03</formula>
    </cfRule>
    <cfRule type="cellIs" dxfId="2652" priority="82" stopIfTrue="1" operator="lessThan">
      <formula>-0.03</formula>
    </cfRule>
  </conditionalFormatting>
  <conditionalFormatting sqref="W51:W52">
    <cfRule type="cellIs" dxfId="2651" priority="83" stopIfTrue="1" operator="greaterThan">
      <formula>0</formula>
    </cfRule>
    <cfRule type="cellIs" dxfId="2650" priority="84" operator="lessThan">
      <formula>0</formula>
    </cfRule>
  </conditionalFormatting>
  <conditionalFormatting sqref="Y47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Z47">
    <cfRule type="cellIs" dxfId="2647" priority="75" stopIfTrue="1" operator="greaterThan">
      <formula>0.03</formula>
    </cfRule>
    <cfRule type="cellIs" dxfId="2646" priority="76" stopIfTrue="1" operator="lessThan">
      <formula>-0.03</formula>
    </cfRule>
  </conditionalFormatting>
  <conditionalFormatting sqref="Z47:Z52">
    <cfRule type="cellIs" dxfId="2645" priority="77" stopIfTrue="1" operator="greaterThan">
      <formula>0</formula>
    </cfRule>
    <cfRule type="cellIs" dxfId="2644" priority="78" stopIfTrue="1" operator="lessThan">
      <formula>0</formula>
    </cfRule>
  </conditionalFormatting>
  <conditionalFormatting sqref="Y47:Y48">
    <cfRule type="cellIs" dxfId="2643" priority="79" stopIfTrue="1" operator="greaterThan">
      <formula>0</formula>
    </cfRule>
    <cfRule type="cellIs" dxfId="2642" priority="80" operator="lessThan">
      <formula>0</formula>
    </cfRule>
  </conditionalFormatting>
  <conditionalFormatting sqref="Y49">
    <cfRule type="cellIs" dxfId="2641" priority="69" stopIfTrue="1" operator="greaterThan">
      <formula>0.03</formula>
    </cfRule>
    <cfRule type="cellIs" dxfId="2640" priority="70" stopIfTrue="1" operator="lessThan">
      <formula>-0.03</formula>
    </cfRule>
  </conditionalFormatting>
  <conditionalFormatting sqref="Y49:Y50">
    <cfRule type="cellIs" dxfId="2639" priority="71" stopIfTrue="1" operator="greaterThan">
      <formula>0</formula>
    </cfRule>
    <cfRule type="cellIs" dxfId="2638" priority="72" operator="lessThan">
      <formula>0</formula>
    </cfRule>
  </conditionalFormatting>
  <conditionalFormatting sqref="Y51">
    <cfRule type="cellIs" dxfId="2637" priority="65" stopIfTrue="1" operator="greaterThan">
      <formula>0.03</formula>
    </cfRule>
    <cfRule type="cellIs" dxfId="2636" priority="66" stopIfTrue="1" operator="lessThan">
      <formula>-0.03</formula>
    </cfRule>
  </conditionalFormatting>
  <conditionalFormatting sqref="Y51:Y52">
    <cfRule type="cellIs" dxfId="2635" priority="67" stopIfTrue="1" operator="greaterThan">
      <formula>0</formula>
    </cfRule>
    <cfRule type="cellIs" dxfId="2634" priority="68" operator="lessThan">
      <formula>0</formula>
    </cfRule>
  </conditionalFormatting>
  <conditionalFormatting sqref="AA4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B47">
    <cfRule type="cellIs" dxfId="2631" priority="59" stopIfTrue="1" operator="greaterThan">
      <formula>0.03</formula>
    </cfRule>
    <cfRule type="cellIs" dxfId="2630" priority="60" stopIfTrue="1" operator="lessThan">
      <formula>-0.03</formula>
    </cfRule>
  </conditionalFormatting>
  <conditionalFormatting sqref="AB47:AB52">
    <cfRule type="cellIs" dxfId="2629" priority="61" stopIfTrue="1" operator="greaterThan">
      <formula>0</formula>
    </cfRule>
    <cfRule type="cellIs" dxfId="2628" priority="62" stopIfTrue="1" operator="lessThan">
      <formula>0</formula>
    </cfRule>
  </conditionalFormatting>
  <conditionalFormatting sqref="AA47:AA48">
    <cfRule type="cellIs" dxfId="2627" priority="63" stopIfTrue="1" operator="greaterThan">
      <formula>0</formula>
    </cfRule>
    <cfRule type="cellIs" dxfId="2626" priority="64" operator="lessThan">
      <formula>0</formula>
    </cfRule>
  </conditionalFormatting>
  <conditionalFormatting sqref="AA49">
    <cfRule type="cellIs" dxfId="2625" priority="53" stopIfTrue="1" operator="greaterThan">
      <formula>0.03</formula>
    </cfRule>
    <cfRule type="cellIs" dxfId="2624" priority="54" stopIfTrue="1" operator="lessThan">
      <formula>-0.03</formula>
    </cfRule>
  </conditionalFormatting>
  <conditionalFormatting sqref="AA49:AA50">
    <cfRule type="cellIs" dxfId="2623" priority="55" stopIfTrue="1" operator="greaterThan">
      <formula>0</formula>
    </cfRule>
    <cfRule type="cellIs" dxfId="2622" priority="56" operator="lessThan">
      <formula>0</formula>
    </cfRule>
  </conditionalFormatting>
  <conditionalFormatting sqref="AA51">
    <cfRule type="cellIs" dxfId="2621" priority="49" stopIfTrue="1" operator="greaterThan">
      <formula>0.03</formula>
    </cfRule>
    <cfRule type="cellIs" dxfId="2620" priority="50" stopIfTrue="1" operator="lessThan">
      <formula>-0.03</formula>
    </cfRule>
  </conditionalFormatting>
  <conditionalFormatting sqref="AA51:AA52">
    <cfRule type="cellIs" dxfId="2619" priority="51" stopIfTrue="1" operator="greaterThan">
      <formula>0</formula>
    </cfRule>
    <cfRule type="cellIs" dxfId="2618" priority="52" operator="lessThan">
      <formula>0</formula>
    </cfRule>
  </conditionalFormatting>
  <conditionalFormatting sqref="AC47">
    <cfRule type="cellIs" dxfId="2617" priority="45" stopIfTrue="1" operator="greaterThan">
      <formula>0.03</formula>
    </cfRule>
    <cfRule type="cellIs" dxfId="2616" priority="46" stopIfTrue="1" operator="lessThan">
      <formula>-0.03</formula>
    </cfRule>
  </conditionalFormatting>
  <conditionalFormatting sqref="AC47:AC48">
    <cfRule type="cellIs" dxfId="2615" priority="47" stopIfTrue="1" operator="greaterThan">
      <formula>0</formula>
    </cfRule>
    <cfRule type="cellIs" dxfId="2614" priority="48" operator="lessThan">
      <formula>0</formula>
    </cfRule>
  </conditionalFormatting>
  <conditionalFormatting sqref="AC49">
    <cfRule type="cellIs" dxfId="2613" priority="41" stopIfTrue="1" operator="greaterThan">
      <formula>0.03</formula>
    </cfRule>
    <cfRule type="cellIs" dxfId="2612" priority="42" stopIfTrue="1" operator="lessThan">
      <formula>-0.03</formula>
    </cfRule>
  </conditionalFormatting>
  <conditionalFormatting sqref="AC49:AC50">
    <cfRule type="cellIs" dxfId="2611" priority="43" stopIfTrue="1" operator="greaterThan">
      <formula>0</formula>
    </cfRule>
    <cfRule type="cellIs" dxfId="2610" priority="44" operator="lessThan">
      <formula>0</formula>
    </cfRule>
  </conditionalFormatting>
  <conditionalFormatting sqref="AC51">
    <cfRule type="cellIs" dxfId="2609" priority="37" stopIfTrue="1" operator="greaterThan">
      <formula>0.03</formula>
    </cfRule>
    <cfRule type="cellIs" dxfId="2608" priority="38" stopIfTrue="1" operator="lessThan">
      <formula>-0.03</formula>
    </cfRule>
  </conditionalFormatting>
  <conditionalFormatting sqref="AC51:AC52">
    <cfRule type="cellIs" dxfId="2607" priority="39" stopIfTrue="1" operator="greaterThan">
      <formula>0</formula>
    </cfRule>
    <cfRule type="cellIs" dxfId="2606" priority="40" operator="lessThan">
      <formula>0</formula>
    </cfRule>
  </conditionalFormatting>
  <conditionalFormatting sqref="AI47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J47">
    <cfRule type="cellIs" dxfId="2603" priority="31" stopIfTrue="1" operator="greaterThan">
      <formula>0.03</formula>
    </cfRule>
    <cfRule type="cellIs" dxfId="2602" priority="32" stopIfTrue="1" operator="lessThan">
      <formula>-0.03</formula>
    </cfRule>
  </conditionalFormatting>
  <conditionalFormatting sqref="AJ47:AJ52">
    <cfRule type="cellIs" dxfId="2601" priority="33" stopIfTrue="1" operator="greaterThan">
      <formula>0</formula>
    </cfRule>
    <cfRule type="cellIs" dxfId="2600" priority="34" stopIfTrue="1" operator="lessThan">
      <formula>0</formula>
    </cfRule>
  </conditionalFormatting>
  <conditionalFormatting sqref="AI47:AI48">
    <cfRule type="cellIs" dxfId="2599" priority="35" stopIfTrue="1" operator="greaterThan">
      <formula>0</formula>
    </cfRule>
    <cfRule type="cellIs" dxfId="2598" priority="36" operator="lessThan">
      <formula>0</formula>
    </cfRule>
  </conditionalFormatting>
  <conditionalFormatting sqref="AI49">
    <cfRule type="cellIs" dxfId="2597" priority="25" stopIfTrue="1" operator="greaterThan">
      <formula>0.03</formula>
    </cfRule>
    <cfRule type="cellIs" dxfId="2596" priority="26" stopIfTrue="1" operator="lessThan">
      <formula>-0.03</formula>
    </cfRule>
  </conditionalFormatting>
  <conditionalFormatting sqref="AI49:AI50">
    <cfRule type="cellIs" dxfId="2595" priority="27" stopIfTrue="1" operator="greaterThan">
      <formula>0</formula>
    </cfRule>
    <cfRule type="cellIs" dxfId="2594" priority="28" operator="lessThan">
      <formula>0</formula>
    </cfRule>
  </conditionalFormatting>
  <conditionalFormatting sqref="AI51">
    <cfRule type="cellIs" dxfId="2593" priority="21" stopIfTrue="1" operator="greaterThan">
      <formula>0.03</formula>
    </cfRule>
    <cfRule type="cellIs" dxfId="2592" priority="22" stopIfTrue="1" operator="lessThan">
      <formula>-0.03</formula>
    </cfRule>
  </conditionalFormatting>
  <conditionalFormatting sqref="AI51:AI52">
    <cfRule type="cellIs" dxfId="2591" priority="23" stopIfTrue="1" operator="greaterThan">
      <formula>0</formula>
    </cfRule>
    <cfRule type="cellIs" dxfId="2590" priority="24" operator="lessThan">
      <formula>0</formula>
    </cfRule>
  </conditionalFormatting>
  <conditionalFormatting sqref="AK47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L47">
    <cfRule type="cellIs" dxfId="2587" priority="15" stopIfTrue="1" operator="greaterThan">
      <formula>0.03</formula>
    </cfRule>
    <cfRule type="cellIs" dxfId="2586" priority="16" stopIfTrue="1" operator="lessThan">
      <formula>-0.03</formula>
    </cfRule>
  </conditionalFormatting>
  <conditionalFormatting sqref="AL47:AL52">
    <cfRule type="cellIs" dxfId="2585" priority="17" stopIfTrue="1" operator="greaterThan">
      <formula>0</formula>
    </cfRule>
    <cfRule type="cellIs" dxfId="2584" priority="18" stopIfTrue="1" operator="lessThan">
      <formula>0</formula>
    </cfRule>
  </conditionalFormatting>
  <conditionalFormatting sqref="AK47:AK48">
    <cfRule type="cellIs" dxfId="2583" priority="19" stopIfTrue="1" operator="greaterThan">
      <formula>0</formula>
    </cfRule>
    <cfRule type="cellIs" dxfId="2582" priority="20" operator="lessThan">
      <formula>0</formula>
    </cfRule>
  </conditionalFormatting>
  <conditionalFormatting sqref="AK49">
    <cfRule type="cellIs" dxfId="2581" priority="9" stopIfTrue="1" operator="greaterThan">
      <formula>0.03</formula>
    </cfRule>
    <cfRule type="cellIs" dxfId="2580" priority="10" stopIfTrue="1" operator="lessThan">
      <formula>-0.03</formula>
    </cfRule>
  </conditionalFormatting>
  <conditionalFormatting sqref="AK49:AK50">
    <cfRule type="cellIs" dxfId="2579" priority="11" stopIfTrue="1" operator="greaterThan">
      <formula>0</formula>
    </cfRule>
    <cfRule type="cellIs" dxfId="2578" priority="12" operator="lessThan">
      <formula>0</formula>
    </cfRule>
  </conditionalFormatting>
  <conditionalFormatting sqref="AK51">
    <cfRule type="cellIs" dxfId="2577" priority="5" stopIfTrue="1" operator="greaterThan">
      <formula>0.03</formula>
    </cfRule>
    <cfRule type="cellIs" dxfId="2576" priority="6" stopIfTrue="1" operator="lessThan">
      <formula>-0.03</formula>
    </cfRule>
  </conditionalFormatting>
  <conditionalFormatting sqref="AK51:AK52">
    <cfRule type="cellIs" dxfId="2575" priority="7" stopIfTrue="1" operator="greaterThan">
      <formula>0</formula>
    </cfRule>
    <cfRule type="cellIs" dxfId="2574" priority="8" operator="lessThan">
      <formula>0</formula>
    </cfRule>
  </conditionalFormatting>
  <conditionalFormatting sqref="AD47:AH47">
    <cfRule type="cellIs" dxfId="2573" priority="1" stopIfTrue="1" operator="greaterThan">
      <formula>0.03</formula>
    </cfRule>
    <cfRule type="cellIs" dxfId="2572" priority="2" stopIfTrue="1" operator="lessThan">
      <formula>-0.03</formula>
    </cfRule>
  </conditionalFormatting>
  <conditionalFormatting sqref="AD47:AH52">
    <cfRule type="cellIs" dxfId="2571" priority="3" stopIfTrue="1" operator="greaterThan">
      <formula>0</formula>
    </cfRule>
    <cfRule type="cellIs" dxfId="2570" priority="4" stopIfTrue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1.83203125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61" t="s">
        <v>4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51"/>
      <c r="T1" s="2"/>
      <c r="U1" s="261" t="s">
        <v>5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51"/>
      <c r="AL1" s="12"/>
      <c r="AM1" s="12"/>
      <c r="AN1" s="2"/>
      <c r="AO1" s="258" t="s">
        <v>92</v>
      </c>
      <c r="AP1" s="259"/>
      <c r="AQ1" s="259"/>
      <c r="AR1" s="259"/>
      <c r="AS1" s="259"/>
      <c r="AT1" s="259"/>
      <c r="AU1" s="259"/>
      <c r="AV1" s="259"/>
      <c r="AW1" s="259"/>
      <c r="AX1" s="259"/>
      <c r="AY1" s="260"/>
      <c r="CH1" s="19"/>
      <c r="CK1" s="18"/>
      <c r="CL1" s="253" t="s">
        <v>93</v>
      </c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40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94</v>
      </c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40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3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2"/>
      <c r="U2" s="263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5"/>
      <c r="AL2" s="12"/>
      <c r="AM2" s="12"/>
      <c r="AN2" s="2"/>
      <c r="AO2" s="256" t="s">
        <v>8</v>
      </c>
      <c r="AP2" s="239"/>
      <c r="AQ2" s="239"/>
      <c r="AR2" s="239"/>
      <c r="AS2" s="240"/>
      <c r="AT2" s="267" t="s">
        <v>25</v>
      </c>
      <c r="AU2" s="240"/>
      <c r="AV2" s="267" t="s">
        <v>26</v>
      </c>
      <c r="AW2" s="240"/>
      <c r="AX2" s="267" t="s">
        <v>27</v>
      </c>
      <c r="AY2" s="240"/>
      <c r="CH2" s="20"/>
      <c r="CI2" s="20"/>
      <c r="CJ2" s="20"/>
      <c r="CK2" s="18"/>
      <c r="CL2" s="253" t="s">
        <v>8</v>
      </c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40"/>
      <c r="DD2" s="3"/>
      <c r="DE2" s="253" t="s">
        <v>95</v>
      </c>
      <c r="DF2" s="240"/>
      <c r="DG2" s="3"/>
      <c r="DH2" s="253" t="s">
        <v>96</v>
      </c>
      <c r="DI2" s="240"/>
      <c r="DJ2" s="3"/>
      <c r="DK2" s="253" t="s">
        <v>97</v>
      </c>
      <c r="DL2" s="240"/>
      <c r="DM2" s="253" t="s">
        <v>98</v>
      </c>
      <c r="DN2" s="240"/>
      <c r="DO2" s="253" t="s">
        <v>78</v>
      </c>
      <c r="DP2" s="240"/>
      <c r="DQ2" s="253" t="s">
        <v>99</v>
      </c>
      <c r="DR2" s="240"/>
      <c r="DS2" s="253" t="s">
        <v>100</v>
      </c>
      <c r="DT2" s="239"/>
      <c r="DU2" s="239"/>
      <c r="DV2" s="239"/>
      <c r="DW2" s="239"/>
      <c r="DX2" s="240"/>
      <c r="DY2" s="2"/>
      <c r="DZ2" s="253" t="s">
        <v>8</v>
      </c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40"/>
      <c r="ER2" s="253" t="s">
        <v>95</v>
      </c>
      <c r="ES2" s="240"/>
      <c r="ET2" s="253" t="s">
        <v>96</v>
      </c>
      <c r="EU2" s="240"/>
      <c r="EV2" s="252" t="s">
        <v>97</v>
      </c>
      <c r="EW2" s="240"/>
      <c r="EX2" s="252" t="s">
        <v>101</v>
      </c>
      <c r="EY2" s="240"/>
      <c r="EZ2" s="252" t="s">
        <v>29</v>
      </c>
      <c r="FA2" s="240"/>
      <c r="FB2" s="252" t="s">
        <v>102</v>
      </c>
      <c r="FC2" s="240"/>
      <c r="FD2" s="253" t="s">
        <v>100</v>
      </c>
      <c r="FE2" s="239"/>
      <c r="FF2" s="239"/>
      <c r="FG2" s="239"/>
      <c r="FH2" s="239"/>
      <c r="FI2" s="240"/>
      <c r="FK2" s="253" t="s">
        <v>103</v>
      </c>
      <c r="FL2" s="240"/>
      <c r="FM2" s="253" t="s">
        <v>104</v>
      </c>
      <c r="FN2" s="240"/>
      <c r="FP2" s="253" t="s">
        <v>105</v>
      </c>
      <c r="FQ2" s="240"/>
      <c r="FR2" s="253" t="s">
        <v>106</v>
      </c>
      <c r="FS2" s="240"/>
    </row>
    <row r="3" spans="1:175" ht="16" x14ac:dyDescent="0.2">
      <c r="C3" s="12"/>
      <c r="D3" s="261" t="s">
        <v>8</v>
      </c>
      <c r="E3" s="239"/>
      <c r="F3" s="239"/>
      <c r="G3" s="240"/>
      <c r="H3" s="12"/>
      <c r="I3" s="12"/>
      <c r="J3" s="12"/>
      <c r="K3" s="12"/>
      <c r="L3" s="12"/>
      <c r="M3" s="12"/>
      <c r="N3" s="257" t="s">
        <v>9</v>
      </c>
      <c r="O3" s="239"/>
      <c r="P3" s="239"/>
      <c r="Q3" s="240"/>
      <c r="R3" s="12"/>
      <c r="S3" s="12"/>
      <c r="T3" s="2"/>
      <c r="U3" s="12"/>
      <c r="V3" s="261" t="s">
        <v>8</v>
      </c>
      <c r="W3" s="239"/>
      <c r="X3" s="239"/>
      <c r="Y3" s="240"/>
      <c r="Z3" s="12"/>
      <c r="AA3" s="12"/>
      <c r="AB3" s="12"/>
      <c r="AC3" s="12"/>
      <c r="AD3" s="12"/>
      <c r="AE3" s="12"/>
      <c r="AF3" s="269" t="s">
        <v>9</v>
      </c>
      <c r="AG3" s="239"/>
      <c r="AH3" s="239"/>
      <c r="AI3" s="240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3" t="s">
        <v>8</v>
      </c>
      <c r="CO3" s="239"/>
      <c r="CP3" s="239"/>
      <c r="CQ3" s="240"/>
      <c r="CR3" s="3"/>
      <c r="CS3" s="3"/>
      <c r="CT3" s="3"/>
      <c r="CU3" s="3"/>
      <c r="CV3" s="3"/>
      <c r="CW3" s="3"/>
      <c r="CX3" s="253" t="s">
        <v>9</v>
      </c>
      <c r="CY3" s="239"/>
      <c r="CZ3" s="239"/>
      <c r="DA3" s="24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3" t="s">
        <v>8</v>
      </c>
      <c r="EC3" s="239"/>
      <c r="ED3" s="239"/>
      <c r="EE3" s="240"/>
      <c r="EF3" s="3"/>
      <c r="EG3" s="3"/>
      <c r="EH3" s="3"/>
      <c r="EI3" s="3"/>
      <c r="EJ3" s="3"/>
      <c r="EK3" s="3"/>
      <c r="EL3" s="253" t="s">
        <v>9</v>
      </c>
      <c r="EM3" s="239"/>
      <c r="EN3" s="239"/>
      <c r="EO3" s="24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66" t="s">
        <v>33</v>
      </c>
      <c r="AP4" s="251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Anchor!L74</f>
        <v>27068.0458</v>
      </c>
      <c r="D5" s="129">
        <f>Anchor!M74</f>
        <v>42.912044999999999</v>
      </c>
      <c r="E5" s="129">
        <f>Anchor!N74</f>
        <v>48.489404999999998</v>
      </c>
      <c r="F5" s="129">
        <f>Anchor!O74</f>
        <v>48.615082000000001</v>
      </c>
      <c r="G5" s="130">
        <f>('Summary (Full)'!$B$34*D5+'Summary (Full)'!$B$35*E5+'Summary (Full)'!$B$36*F5)/'Summary (Full)'!$B$37</f>
        <v>43.617069812500006</v>
      </c>
      <c r="H5" s="129">
        <f>Anchor!P74</f>
        <v>31.849485999999999</v>
      </c>
      <c r="I5" s="129">
        <f>Anchor!Q74</f>
        <v>22.571435000000001</v>
      </c>
      <c r="J5" s="129">
        <f>Anchor!R74</f>
        <v>99.971027000000007</v>
      </c>
      <c r="K5" s="129">
        <f>Anchor!S74</f>
        <v>99.962586000000002</v>
      </c>
      <c r="L5" s="129">
        <f>Anchor!T74</f>
        <v>44.184421</v>
      </c>
      <c r="M5" s="129">
        <f>Anchor!U74</f>
        <v>43.811939000000002</v>
      </c>
      <c r="N5" s="129">
        <f>Anchor!V74</f>
        <v>42.818131000000001</v>
      </c>
      <c r="O5" s="129">
        <f>Anchor!W74</f>
        <v>48.399073000000001</v>
      </c>
      <c r="P5" s="129">
        <f>Anchor!X74</f>
        <v>48.514893999999998</v>
      </c>
      <c r="Q5" s="131">
        <f>10*LOG10(1/(('Summary (Full)'!$B$41/10^(N5/10)+'Summary (Full)'!$B$42/10^(O5/10)+'Summary (Full)'!$B$43/10^(P5/10))/'Summary (Full)'!$B$44))</f>
        <v>44.023360345415369</v>
      </c>
      <c r="R5" s="129">
        <f>Anchor!Y74</f>
        <v>1.5630000000000002E-2</v>
      </c>
      <c r="S5" s="129">
        <f>Anchor!Z74</f>
        <v>25989.96</v>
      </c>
      <c r="T5" s="132"/>
      <c r="U5" s="129">
        <f>Test!L74</f>
        <v>23882.912165000002</v>
      </c>
      <c r="V5" s="129">
        <f>Test!M74</f>
        <v>43.093640000000001</v>
      </c>
      <c r="W5" s="129">
        <f>Test!N74</f>
        <v>48.946026000000003</v>
      </c>
      <c r="X5" s="129">
        <f>Test!O74</f>
        <v>49.153661</v>
      </c>
      <c r="Y5" s="129">
        <f>('Summary (Full)'!$B$34*V5+'Summary (Full)'!$B$35*W5+'Summary (Full)'!$B$36*X5)/'Summary (Full)'!$B$37</f>
        <v>43.838165437499995</v>
      </c>
      <c r="Z5" s="129">
        <f>Test!P74</f>
        <v>32.209805000000003</v>
      </c>
      <c r="AA5" s="129">
        <f>Test!Q74</f>
        <v>22.793164999999998</v>
      </c>
      <c r="AB5" s="129">
        <f>Test!R74</f>
        <v>99.970400999999995</v>
      </c>
      <c r="AC5" s="129">
        <f>Test!S74</f>
        <v>99.962143999999995</v>
      </c>
      <c r="AD5" s="129">
        <f>Test!T74</f>
        <v>44.542135000000002</v>
      </c>
      <c r="AE5" s="129">
        <f>Test!U74</f>
        <v>44.089762</v>
      </c>
      <c r="AF5" s="129">
        <f>Test!V74</f>
        <v>42.995317</v>
      </c>
      <c r="AG5" s="129">
        <f>Test!W74</f>
        <v>48.851177999999997</v>
      </c>
      <c r="AH5" s="129">
        <f>Test!X74</f>
        <v>49.051354000000003</v>
      </c>
      <c r="AI5" s="129">
        <f>10*LOG10(1/(('Summary (Full)'!$B$41/10^(AF5/10)+'Summary (Full)'!$B$42/10^(AG5/10)+'Summary (Full)'!$B$43/10^(AH5/10))/'Summary (Full)'!$B$44))</f>
        <v>44.237343364567181</v>
      </c>
      <c r="AJ5" s="129">
        <f>Test!Y74</f>
        <v>1.091E-2</v>
      </c>
      <c r="AK5" s="129">
        <f>Test!Z74</f>
        <v>0</v>
      </c>
      <c r="AL5" s="129">
        <f t="shared" ref="AL5:AL40" si="2">AJ5/R5</f>
        <v>0.69801663467690334</v>
      </c>
      <c r="AM5" s="129">
        <f t="shared" ref="AM5:AM40" si="3">AK5/S5</f>
        <v>0</v>
      </c>
      <c r="AO5" s="245" t="s">
        <v>13</v>
      </c>
      <c r="AP5" s="172">
        <f t="array" ref="AP5">bdRateExtend($C5:$C8,D5:D8,$U5:$U8,V5:V8)</f>
        <v>-0.2858679556387409</v>
      </c>
      <c r="AQ5" s="172">
        <f t="array" ref="AQ5">bdRateExtend($C5:$C10,D5:D10,$U5:$U10,V5:V10)</f>
        <v>-0.32725826717382966</v>
      </c>
      <c r="AR5" s="172">
        <f t="array" ref="AR5">bdRateExtend($C5:$C10,E5:E10,$U5:$U10,W5:W10)</f>
        <v>-0.41999148161040945</v>
      </c>
      <c r="AS5" s="172">
        <f t="array" ref="AS5">bdRateExtend($C5:$C10,F5:F10,$U5:$U10,X5:X10)</f>
        <v>-0.36824697078727819</v>
      </c>
      <c r="AT5" s="172">
        <f t="array" ref="AT5">bdRateExtend($C5:$C8,H5:H8,$U5:$U8,Z5:Z8)</f>
        <v>-0.2633980772060075</v>
      </c>
      <c r="AU5" s="172">
        <f t="array" ref="AU5">bdRateExtend($C5:$C10,H5:H10,$U5:$U10,Z5:Z10)</f>
        <v>-0.29961869350293724</v>
      </c>
      <c r="AV5" s="172">
        <f t="array" ref="AV5">bdRateExtend($C5:$C8,I5:I8,$U5:$U8,AA5:AA8)</f>
        <v>-0.27792789950818653</v>
      </c>
      <c r="AW5" s="172">
        <f t="array" ref="AW5">bdRateExtend($C5:$C10,I5:I10,$U5:$U10,AA5:AA10)</f>
        <v>-0.31630318725897222</v>
      </c>
      <c r="AX5" s="172">
        <f t="array" ref="AX5">bdRateExtend($C5:$C8,J5:J8,$U5:$U8,AB5:AB8,"None", FALSE,1)</f>
        <v>-0.37272242641375786</v>
      </c>
      <c r="AY5" s="188">
        <f t="array" ref="AY5">bdRateExtend($C5:$C10,J5:J10,$U5:$U10,AB5:AB10,"None", FALSE,1)</f>
        <v>-0.42644966670241158</v>
      </c>
      <c r="AZ5" s="241">
        <f t="array" ref="AZ5">testVMAFRange($C5:$C8,J5:J8,$U5:$U8,AB5:AB8)</f>
        <v>0</v>
      </c>
      <c r="BA5" s="190">
        <f t="array" ref="BA5">testVMAFRange($C5:$C10,J5:J10,$U5:$U10,AB5:AB10)</f>
        <v>0</v>
      </c>
      <c r="CH5" s="5"/>
      <c r="CI5" s="11" t="s">
        <v>41</v>
      </c>
      <c r="CJ5" s="10">
        <f t="array" ref="CJ5">MIN(IF(CL1:CL201&gt;0,CL1:CL201))</f>
        <v>46.594636000000001</v>
      </c>
      <c r="CK5" s="5"/>
      <c r="CL5" s="4" cm="1">
        <f t="array" ref="CL5:DC59">ConvexHullInterpolate(C5:C40,D5:D40,TRUE,6,'Summary (Full)'!B30,D5:S40)</f>
        <v>46.594636000000001</v>
      </c>
      <c r="CM5" s="4">
        <v>22.717600999999998</v>
      </c>
      <c r="CN5" s="4">
        <v>22.717600999999998</v>
      </c>
      <c r="CO5" s="4">
        <v>32.187646000000001</v>
      </c>
      <c r="CP5" s="4">
        <v>31.469635</v>
      </c>
      <c r="CQ5" s="4">
        <v>23.856480937499999</v>
      </c>
      <c r="CR5" s="4">
        <v>3.8549419999999999</v>
      </c>
      <c r="CS5" s="4">
        <v>3.9127710000000002</v>
      </c>
      <c r="CT5" s="4">
        <v>3.979422</v>
      </c>
      <c r="CU5" s="4">
        <v>4.1433590000000002</v>
      </c>
      <c r="CV5" s="4">
        <v>18.716864999999999</v>
      </c>
      <c r="CW5" s="4">
        <v>25.29824</v>
      </c>
      <c r="CX5" s="4">
        <v>22.640749</v>
      </c>
      <c r="CY5" s="4">
        <v>32.075524000000001</v>
      </c>
      <c r="CZ5" s="4">
        <v>31.384965999999999</v>
      </c>
      <c r="DA5" s="4">
        <v>24.140999702818512</v>
      </c>
      <c r="DB5" s="4">
        <v>0.41862899999999997</v>
      </c>
      <c r="DC5" s="4">
        <v>374.68</v>
      </c>
      <c r="DE5" s="4" cm="1">
        <f t="array" ref="DE5:DF60">ConvexHullInterpolate(C5:C40,H5:H40,TRUE,6,'Summary (Full)'!B30)</f>
        <v>46.594636000000001</v>
      </c>
      <c r="DF5" s="4">
        <v>3.8549419999999999</v>
      </c>
      <c r="DH5" s="4" cm="1">
        <f t="array" ref="DH5:DI58">ConvexHullInterpolate($C5:$C40,I5:I40,TRUE,6,'Summary (Full)'!B30)</f>
        <v>46.594636000000001</v>
      </c>
      <c r="DI5" s="4">
        <v>3.9127710000000002</v>
      </c>
      <c r="DK5" s="4" cm="1">
        <f t="array" ref="DK5:DL42">ConvexHullInterpolate($C5:$C40,J5:J40,TRUE,6,'Summary (Full)'!B30)</f>
        <v>46.594636000000001</v>
      </c>
      <c r="DL5" s="4">
        <v>3.979422</v>
      </c>
      <c r="DM5" s="4" cm="1">
        <f t="array" ref="DM5:DN44">ConvexHullInterpolate($C5:$C40,K5:K40,TRUE,6,'Summary (Full)'!B30)</f>
        <v>46.594636000000001</v>
      </c>
      <c r="DN5" s="4">
        <v>4.1433590000000002</v>
      </c>
      <c r="DO5" s="4" cm="1">
        <f t="array" ref="DO5:DP61">ConvexHullInterpolate($C5:$C40,L5:L40,TRUE,6,'Summary (Full)'!B30)</f>
        <v>46.594636000000001</v>
      </c>
      <c r="DP5" s="4">
        <v>18.716864999999999</v>
      </c>
      <c r="DQ5" s="4" cm="1">
        <f t="array" ref="DQ5:DR61">ConvexHullInterpolate($C5:$C40,M5:M40,TRUE,6,'Summary (Full)'!B30)</f>
        <v>46.594636000000001</v>
      </c>
      <c r="DR5" s="4">
        <v>25.29824</v>
      </c>
      <c r="DS5" s="4" cm="1">
        <f t="array" ref="DS5:DX59">ConvexHullInterpolate($C5:$C40,N5:N40,TRUE,6,'Summary (Full)'!B30, N5:Q40)</f>
        <v>46.594636000000001</v>
      </c>
      <c r="DT5" s="4">
        <v>22.640749</v>
      </c>
      <c r="DU5" s="4">
        <v>22.640749</v>
      </c>
      <c r="DV5" s="4">
        <v>32.075524000000001</v>
      </c>
      <c r="DW5" s="4">
        <v>31.384965999999999</v>
      </c>
      <c r="DX5" s="4">
        <v>24.140999702818512</v>
      </c>
      <c r="DZ5" s="4" cm="1">
        <f t="array" ref="DZ5:EQ64">ConvexHullInterpolate(U5:U40,V5:V40,TRUE,6,'Summary (Full)'!B30,V5:AK40)</f>
        <v>32.511488999999997</v>
      </c>
      <c r="EA5" s="4">
        <v>23.237068000000001</v>
      </c>
      <c r="EB5" s="4">
        <v>23.237068000000001</v>
      </c>
      <c r="EC5" s="4">
        <v>32.697240999999998</v>
      </c>
      <c r="ED5" s="4">
        <v>31.923914</v>
      </c>
      <c r="EE5" s="4">
        <v>24.371256687500004</v>
      </c>
      <c r="EF5" s="4">
        <v>4.2394860000000003</v>
      </c>
      <c r="EG5" s="4">
        <v>4.1923009999999996</v>
      </c>
      <c r="EH5" s="4">
        <v>8.2835929999999998</v>
      </c>
      <c r="EI5" s="4">
        <v>8.3660979999999991</v>
      </c>
      <c r="EJ5" s="4">
        <v>19.207525</v>
      </c>
      <c r="EK5" s="4">
        <v>25.922930000000001</v>
      </c>
      <c r="EL5" s="4">
        <v>23.143156000000001</v>
      </c>
      <c r="EM5" s="4">
        <v>32.615602000000003</v>
      </c>
      <c r="EN5" s="4">
        <v>31.813690000000001</v>
      </c>
      <c r="EO5" s="4">
        <v>24.642076535565685</v>
      </c>
      <c r="EP5" s="4">
        <v>0.57774400000000004</v>
      </c>
      <c r="EQ5" s="4">
        <v>0</v>
      </c>
      <c r="ER5" s="4" cm="1">
        <f t="array" ref="ER5:ES62">ConvexHullInterpolate($U5:$U40,Z5:Z40,TRUE,6,'Summary (Full)'!B30)</f>
        <v>32.511488999999997</v>
      </c>
      <c r="ES5" s="4">
        <v>4.2394860000000003</v>
      </c>
      <c r="ET5" s="4" cm="1">
        <f t="array" ref="ET5:EU58">ConvexHullInterpolate($U5:$U40,AA5:AA40,TRUE,6,'Summary (Full)'!B30)</f>
        <v>32.511488999999997</v>
      </c>
      <c r="EU5" s="4">
        <v>4.1923009999999996</v>
      </c>
      <c r="EV5" s="7" cm="1">
        <f t="array" ref="EV5:EW42">ConvexHullInterpolate($U5:$U40,AB5:AB40,TRUE,6,'Summary (Full)'!B30)</f>
        <v>32.511488999999997</v>
      </c>
      <c r="EW5" s="7">
        <v>8.2835929999999998</v>
      </c>
      <c r="EX5" s="7" cm="1">
        <f t="array" ref="EX5:EY52">ConvexHullInterpolate($U5:$U40,AC5:AC40,TRUE,6,'Summary (Full)'!B30)</f>
        <v>32.511488999999997</v>
      </c>
      <c r="EY5" s="7">
        <v>8.3660979999999991</v>
      </c>
      <c r="EZ5" s="7" cm="1">
        <f t="array" ref="EZ5:FA60">ConvexHullInterpolate($U5:$U40,AD5:AD40,TRUE,6,'Summary (Full)'!B30)</f>
        <v>32.511488999999997</v>
      </c>
      <c r="FA5" s="7">
        <v>19.207525</v>
      </c>
      <c r="FB5" s="7" cm="1">
        <f t="array" ref="FB5:FC67">ConvexHullInterpolate($U5:$U40,AE5:AE40,TRUE,6,'Summary (Full)'!B30)</f>
        <v>32.511488999999997</v>
      </c>
      <c r="FC5" s="7">
        <v>25.922930000000001</v>
      </c>
      <c r="FD5" s="4" cm="1">
        <f t="array" ref="FD5:FI62">ConvexHullInterpolate($U5:$U40,AF5:AF40,TRUE,6,'Summary (Full)'!B30, AF5:AI40)</f>
        <v>32.511488999999997</v>
      </c>
      <c r="FE5" s="4">
        <v>23.143156000000001</v>
      </c>
      <c r="FF5" s="4">
        <v>23.143156000000001</v>
      </c>
      <c r="FG5" s="4">
        <v>32.615602000000003</v>
      </c>
      <c r="FH5" s="4">
        <v>31.813690000000001</v>
      </c>
      <c r="FI5" s="4">
        <v>24.642076535565685</v>
      </c>
      <c r="FK5" s="4" cm="1">
        <f t="array" ref="FK5:FL62">ConvexHullInterpolate($C5:$C40,G5:G40,TRUE,6,'Summary (Full)'!B30)</f>
        <v>46.594636000000001</v>
      </c>
      <c r="FL5" s="4">
        <v>23.856480937499999</v>
      </c>
      <c r="FM5" s="4" cm="1">
        <f t="array" ref="FM5:FN59">ConvexHullInterpolate($C5:$C40,Q5:Q40,TRUE,6,'Summary (Full)'!B30)</f>
        <v>46.594636000000001</v>
      </c>
      <c r="FN5" s="4">
        <v>24.140999702818512</v>
      </c>
      <c r="FP5" s="4" cm="1">
        <f t="array" ref="FP5:FQ65">ConvexHullInterpolate($U5:$U40,Y5:Y40,TRUE,6,'Summary (Full)'!B30)</f>
        <v>32.511488999999997</v>
      </c>
      <c r="FQ5" s="4">
        <v>24.371256687500004</v>
      </c>
      <c r="FR5" s="4" cm="1">
        <f t="array" ref="FR5:FS64">ConvexHullInterpolate($U5:$U40,AI5:AI40,TRUE,6,'Summary (Full)'!B30)</f>
        <v>32.511488999999997</v>
      </c>
      <c r="FS5" s="4">
        <v>24.642076535565685</v>
      </c>
    </row>
    <row r="6" spans="1:175" x14ac:dyDescent="0.15">
      <c r="A6" s="235"/>
      <c r="B6" s="38">
        <v>135</v>
      </c>
      <c r="C6" s="129">
        <f>Anchor!L75</f>
        <v>12171.45808</v>
      </c>
      <c r="D6" s="129">
        <f>Anchor!M75</f>
        <v>41.297716999999999</v>
      </c>
      <c r="E6" s="129">
        <f>Anchor!N75</f>
        <v>46.318024000000001</v>
      </c>
      <c r="F6" s="129">
        <f>Anchor!O75</f>
        <v>46.537371999999998</v>
      </c>
      <c r="G6" s="130">
        <f>('Summary (Full)'!$B$34*D6+'Summary (Full)'!$B$35*E6+'Summary (Full)'!$B$36*F6)/'Summary (Full)'!$B$37</f>
        <v>41.938964625000004</v>
      </c>
      <c r="H6" s="129">
        <f>Anchor!P75</f>
        <v>28.435449999999999</v>
      </c>
      <c r="I6" s="129">
        <f>Anchor!Q75</f>
        <v>20.559957000000001</v>
      </c>
      <c r="J6" s="129">
        <f>Anchor!R75</f>
        <v>99.956761</v>
      </c>
      <c r="K6" s="129">
        <f>Anchor!S75</f>
        <v>99.945106999999993</v>
      </c>
      <c r="L6" s="129">
        <f>Anchor!T75</f>
        <v>40.810366999999999</v>
      </c>
      <c r="M6" s="129">
        <f>Anchor!U75</f>
        <v>42.084316999999999</v>
      </c>
      <c r="N6" s="129">
        <f>Anchor!V75</f>
        <v>41.231403</v>
      </c>
      <c r="O6" s="129">
        <f>Anchor!W75</f>
        <v>46.235494000000003</v>
      </c>
      <c r="P6" s="129">
        <f>Anchor!X75</f>
        <v>46.441327999999999</v>
      </c>
      <c r="Q6" s="131">
        <f>10*LOG10(1/(('Summary (Full)'!$B$41/10^(N6/10)+'Summary (Full)'!$B$42/10^(O6/10)+'Summary (Full)'!$B$43/10^(P6/10))/'Summary (Full)'!$B$44))</f>
        <v>42.369094932923218</v>
      </c>
      <c r="R6" s="129">
        <f>Anchor!Y75</f>
        <v>1.6285999999999998E-2</v>
      </c>
      <c r="S6" s="129">
        <f>Anchor!Z75</f>
        <v>29292.14</v>
      </c>
      <c r="T6" s="132"/>
      <c r="U6" s="129">
        <f>Test!L75</f>
        <v>10180.485360999999</v>
      </c>
      <c r="V6" s="129">
        <f>Test!M75</f>
        <v>41.611334999999997</v>
      </c>
      <c r="W6" s="129">
        <f>Test!N75</f>
        <v>47.102507000000003</v>
      </c>
      <c r="X6" s="129">
        <f>Test!O75</f>
        <v>47.235723999999998</v>
      </c>
      <c r="Y6" s="129">
        <f>('Summary (Full)'!$B$34*V6+'Summary (Full)'!$B$35*W6+'Summary (Full)'!$B$36*X6)/'Summary (Full)'!$B$37</f>
        <v>42.306057562499994</v>
      </c>
      <c r="Z6" s="129">
        <f>Test!P75</f>
        <v>28.938654</v>
      </c>
      <c r="AA6" s="129">
        <f>Test!Q75</f>
        <v>20.914332999999999</v>
      </c>
      <c r="AB6" s="129">
        <f>Test!R75</f>
        <v>99.956905000000006</v>
      </c>
      <c r="AC6" s="129">
        <f>Test!S75</f>
        <v>99.945418000000004</v>
      </c>
      <c r="AD6" s="129">
        <f>Test!T75</f>
        <v>41.342847999999996</v>
      </c>
      <c r="AE6" s="129">
        <f>Test!U75</f>
        <v>42.543582000000001</v>
      </c>
      <c r="AF6" s="129">
        <f>Test!V75</f>
        <v>41.536107000000001</v>
      </c>
      <c r="AG6" s="129">
        <f>Test!W75</f>
        <v>47.021332999999998</v>
      </c>
      <c r="AH6" s="129">
        <f>Test!X75</f>
        <v>47.139029000000001</v>
      </c>
      <c r="AI6" s="129">
        <f>10*LOG10(1/(('Summary (Full)'!$B$41/10^(AF6/10)+'Summary (Full)'!$B$42/10^(AG6/10)+'Summary (Full)'!$B$43/10^(AH6/10))/'Summary (Full)'!$B$44))</f>
        <v>42.729841690851096</v>
      </c>
      <c r="AJ6" s="129">
        <f>Test!Y75</f>
        <v>1.2304000000000001E-2</v>
      </c>
      <c r="AK6" s="129">
        <f>Test!Z75</f>
        <v>0</v>
      </c>
      <c r="AL6" s="129">
        <f t="shared" si="2"/>
        <v>0.755495517622498</v>
      </c>
      <c r="AM6" s="129">
        <f t="shared" si="3"/>
        <v>0</v>
      </c>
      <c r="AO6" s="179"/>
      <c r="AP6" s="165"/>
      <c r="AQ6" s="164"/>
      <c r="AR6" s="164"/>
      <c r="AS6" s="164"/>
      <c r="AT6" s="165"/>
      <c r="AU6" s="164"/>
      <c r="AV6" s="165"/>
      <c r="AW6" s="164"/>
      <c r="AX6" s="165"/>
      <c r="AY6" s="170"/>
      <c r="AZ6" s="165"/>
      <c r="BA6" s="170"/>
      <c r="CH6" s="5"/>
      <c r="CI6" s="11" t="s">
        <v>40</v>
      </c>
      <c r="CJ6" s="10">
        <f>MAX(CL1:CL201)</f>
        <v>27068.0458</v>
      </c>
      <c r="CK6" s="5"/>
      <c r="CL6" s="4">
        <v>52.106867080630842</v>
      </c>
      <c r="CM6" s="4">
        <v>23.016831749999998</v>
      </c>
      <c r="CN6" s="4">
        <v>23.016831749999998</v>
      </c>
      <c r="CO6" s="4">
        <v>32.395577000000003</v>
      </c>
      <c r="CP6" s="4">
        <v>31.715226125000001</v>
      </c>
      <c r="CQ6" s="4">
        <v>24.1466529765625</v>
      </c>
      <c r="CR6" s="4">
        <v>4.1328378749999999</v>
      </c>
      <c r="CS6" s="4">
        <v>4.0906605000000003</v>
      </c>
      <c r="CT6" s="4">
        <v>4.5209023749999995</v>
      </c>
      <c r="CU6" s="4">
        <v>4.6746833750000008</v>
      </c>
      <c r="CV6" s="4">
        <v>18.989448624999998</v>
      </c>
      <c r="CW6" s="4">
        <v>25.586496875000002</v>
      </c>
      <c r="CX6" s="4">
        <v>22.938637874999998</v>
      </c>
      <c r="CY6" s="4">
        <v>32.286120250000003</v>
      </c>
      <c r="CZ6" s="4">
        <v>31.62827175</v>
      </c>
      <c r="DA6" s="4">
        <v>24.43456110495551</v>
      </c>
      <c r="DB6" s="4">
        <v>0.409588375</v>
      </c>
      <c r="DC6" s="4">
        <v>409.35750000000002</v>
      </c>
      <c r="DE6" s="4">
        <v>52.106867080630842</v>
      </c>
      <c r="DF6" s="4">
        <v>4.1328378749999999</v>
      </c>
      <c r="DH6" s="4">
        <v>52.106867080630842</v>
      </c>
      <c r="DI6" s="4">
        <v>4.0906605000000003</v>
      </c>
      <c r="DK6" s="4">
        <v>52.106867080630842</v>
      </c>
      <c r="DL6" s="4">
        <v>4.5209023749999995</v>
      </c>
      <c r="DM6" s="4">
        <v>52.106867080630842</v>
      </c>
      <c r="DN6" s="4">
        <v>4.6746833750000008</v>
      </c>
      <c r="DO6" s="4">
        <v>52.106867080630842</v>
      </c>
      <c r="DP6" s="4">
        <v>18.989448624999998</v>
      </c>
      <c r="DQ6" s="4">
        <v>52.106867080630842</v>
      </c>
      <c r="DR6" s="4">
        <v>25.586496875000002</v>
      </c>
      <c r="DS6" s="4">
        <v>52.106867080630842</v>
      </c>
      <c r="DT6" s="4">
        <v>22.938637874999998</v>
      </c>
      <c r="DU6" s="4">
        <v>22.938637874999998</v>
      </c>
      <c r="DV6" s="4">
        <v>32.286120250000003</v>
      </c>
      <c r="DW6" s="4">
        <v>31.62827175</v>
      </c>
      <c r="DX6" s="4">
        <v>24.43456110495551</v>
      </c>
      <c r="DZ6" s="4">
        <v>36.776153331752539</v>
      </c>
      <c r="EA6" s="4">
        <v>23.536576</v>
      </c>
      <c r="EB6" s="4">
        <v>23.536576</v>
      </c>
      <c r="EC6" s="4">
        <v>32.887810000000002</v>
      </c>
      <c r="ED6" s="4">
        <v>32.164856499999999</v>
      </c>
      <c r="EE6" s="4">
        <v>24.660295656250003</v>
      </c>
      <c r="EF6" s="4">
        <v>4.5400236249999999</v>
      </c>
      <c r="EG6" s="4">
        <v>4.3845314999999996</v>
      </c>
      <c r="EH6" s="4">
        <v>9.0132389999999987</v>
      </c>
      <c r="EI6" s="4">
        <v>9.0714104999999989</v>
      </c>
      <c r="EJ6" s="4">
        <v>19.481711750000002</v>
      </c>
      <c r="EK6" s="4">
        <v>26.205704875000002</v>
      </c>
      <c r="EL6" s="4">
        <v>23.440721875000001</v>
      </c>
      <c r="EM6" s="4">
        <v>32.803514875000005</v>
      </c>
      <c r="EN6" s="4">
        <v>32.054835250000004</v>
      </c>
      <c r="EO6" s="4">
        <v>24.934536548560754</v>
      </c>
      <c r="EP6" s="4">
        <v>0.55895812499999997</v>
      </c>
      <c r="EQ6" s="4">
        <v>0</v>
      </c>
      <c r="ER6" s="4">
        <v>36.776153331752539</v>
      </c>
      <c r="ES6" s="4">
        <v>4.5400236249999999</v>
      </c>
      <c r="ET6" s="4">
        <v>36.776153331752539</v>
      </c>
      <c r="EU6" s="4">
        <v>4.3845314999999996</v>
      </c>
      <c r="EV6" s="7">
        <v>64.49582201949957</v>
      </c>
      <c r="EW6" s="7">
        <v>13.771948500000001</v>
      </c>
      <c r="EX6" s="7">
        <v>36.776153331752539</v>
      </c>
      <c r="EY6" s="7">
        <v>9.0714104999999989</v>
      </c>
      <c r="EZ6" s="7">
        <v>36.776153331752539</v>
      </c>
      <c r="FA6" s="7">
        <v>19.481711750000002</v>
      </c>
      <c r="FB6" s="7">
        <v>36.776153331752539</v>
      </c>
      <c r="FC6" s="7">
        <v>26.205704875000002</v>
      </c>
      <c r="FD6" s="4">
        <v>36.776153331752539</v>
      </c>
      <c r="FE6" s="4">
        <v>23.440721875000001</v>
      </c>
      <c r="FF6" s="4">
        <v>23.440721875000001</v>
      </c>
      <c r="FG6" s="4">
        <v>32.803514875000005</v>
      </c>
      <c r="FH6" s="4">
        <v>32.054835250000004</v>
      </c>
      <c r="FI6" s="4">
        <v>24.934536548560754</v>
      </c>
      <c r="FK6" s="4">
        <v>52.106867080630842</v>
      </c>
      <c r="FL6" s="4">
        <v>24.1466529765625</v>
      </c>
      <c r="FM6" s="4">
        <v>52.106867080630842</v>
      </c>
      <c r="FN6" s="4">
        <v>24.43456110495551</v>
      </c>
      <c r="FP6" s="4">
        <v>36.776153331752539</v>
      </c>
      <c r="FQ6" s="4">
        <v>24.660295656250003</v>
      </c>
      <c r="FR6" s="4">
        <v>36.776153331752539</v>
      </c>
      <c r="FS6" s="4">
        <v>24.934536548560754</v>
      </c>
    </row>
    <row r="7" spans="1:175" ht="13" customHeight="1" x14ac:dyDescent="0.15">
      <c r="A7" s="235"/>
      <c r="B7" s="38">
        <v>160</v>
      </c>
      <c r="C7" s="129">
        <f>Anchor!L76</f>
        <v>5659.4888190000001</v>
      </c>
      <c r="D7" s="129">
        <f>Anchor!M76</f>
        <v>38.726495</v>
      </c>
      <c r="E7" s="129">
        <f>Anchor!N76</f>
        <v>43.659829000000002</v>
      </c>
      <c r="F7" s="129">
        <f>Anchor!O76</f>
        <v>44.010357999999997</v>
      </c>
      <c r="G7" s="130">
        <f>('Summary (Full)'!$B$34*D7+'Summary (Full)'!$B$35*E7+'Summary (Full)'!$B$36*F7)/'Summary (Full)'!$B$37</f>
        <v>39.365069812499996</v>
      </c>
      <c r="H7" s="129">
        <f>Anchor!P76</f>
        <v>23.94511</v>
      </c>
      <c r="I7" s="129">
        <f>Anchor!Q76</f>
        <v>17.653103000000002</v>
      </c>
      <c r="J7" s="129">
        <f>Anchor!R76</f>
        <v>95.233098999999996</v>
      </c>
      <c r="K7" s="129">
        <f>Anchor!S76</f>
        <v>93.232782</v>
      </c>
      <c r="L7" s="129">
        <f>Anchor!T76</f>
        <v>36.508737000000004</v>
      </c>
      <c r="M7" s="129">
        <f>Anchor!U76</f>
        <v>39.645726000000003</v>
      </c>
      <c r="N7" s="129">
        <f>Anchor!V76</f>
        <v>38.651465999999999</v>
      </c>
      <c r="O7" s="129">
        <f>Anchor!W76</f>
        <v>43.577325000000002</v>
      </c>
      <c r="P7" s="129">
        <f>Anchor!X76</f>
        <v>43.913604999999997</v>
      </c>
      <c r="Q7" s="131">
        <f>10*LOG10(1/(('Summary (Full)'!$B$41/10^(N7/10)+'Summary (Full)'!$B$42/10^(O7/10)+'Summary (Full)'!$B$43/10^(P7/10))/'Summary (Full)'!$B$44))</f>
        <v>39.787143860397698</v>
      </c>
      <c r="R7" s="129">
        <f>Anchor!Y76</f>
        <v>1.7953E-2</v>
      </c>
      <c r="S7" s="129">
        <f>Anchor!Z76</f>
        <v>20195.88</v>
      </c>
      <c r="T7" s="132"/>
      <c r="U7" s="129">
        <f>Test!L76</f>
        <v>4602.3416580000003</v>
      </c>
      <c r="V7" s="129">
        <f>Test!M76</f>
        <v>39.245001999999999</v>
      </c>
      <c r="W7" s="129">
        <f>Test!N76</f>
        <v>44.741847999999997</v>
      </c>
      <c r="X7" s="129">
        <f>Test!O76</f>
        <v>44.794978</v>
      </c>
      <c r="Y7" s="129">
        <f>('Summary (Full)'!$B$34*V7+'Summary (Full)'!$B$35*W7+'Summary (Full)'!$B$36*X7)/'Summary (Full)'!$B$37</f>
        <v>39.935428375000001</v>
      </c>
      <c r="Z7" s="129">
        <f>Test!P76</f>
        <v>24.634944000000001</v>
      </c>
      <c r="AA7" s="129">
        <f>Test!Q76</f>
        <v>18.187273999999999</v>
      </c>
      <c r="AB7" s="129">
        <f>Test!R76</f>
        <v>98.18244</v>
      </c>
      <c r="AC7" s="129">
        <f>Test!S76</f>
        <v>95.906926999999996</v>
      </c>
      <c r="AD7" s="129">
        <f>Test!T76</f>
        <v>37.230857999999998</v>
      </c>
      <c r="AE7" s="129">
        <f>Test!U76</f>
        <v>40.306105000000002</v>
      </c>
      <c r="AF7" s="129">
        <f>Test!V76</f>
        <v>39.158169999999998</v>
      </c>
      <c r="AG7" s="129">
        <f>Test!W76</f>
        <v>44.655774999999998</v>
      </c>
      <c r="AH7" s="129">
        <f>Test!X76</f>
        <v>44.686391999999998</v>
      </c>
      <c r="AI7" s="129">
        <f>10*LOG10(1/(('Summary (Full)'!$B$41/10^(AF7/10)+'Summary (Full)'!$B$42/10^(AG7/10)+'Summary (Full)'!$B$43/10^(AH7/10))/'Summary (Full)'!$B$44))</f>
        <v>40.348123500146798</v>
      </c>
      <c r="AJ7" s="129">
        <f>Test!Y76</f>
        <v>1.5233E-2</v>
      </c>
      <c r="AK7" s="129">
        <f>Test!Z76</f>
        <v>0</v>
      </c>
      <c r="AL7" s="129">
        <f t="shared" si="2"/>
        <v>0.84849328802985569</v>
      </c>
      <c r="AM7" s="129">
        <f t="shared" si="3"/>
        <v>0</v>
      </c>
      <c r="AO7" s="242" t="s">
        <v>14</v>
      </c>
      <c r="AP7" s="166">
        <f t="array" ref="AP7">bdRateExtend($C6:$C9,D6:D9,$U6:$U9,V6:V9)</f>
        <v>-0.31640884857847662</v>
      </c>
      <c r="AQ7" s="164"/>
      <c r="AR7" s="164"/>
      <c r="AS7" s="164"/>
      <c r="AT7" s="166">
        <f t="array" ref="AT7">bdRateExtend($C6:$C9,H6:H9,$U6:$U9,Z6:Z9)</f>
        <v>-0.29328591206362975</v>
      </c>
      <c r="AU7" s="164"/>
      <c r="AV7" s="166">
        <f t="array" ref="AV7">bdRateExtend($C6:$C9,I6:I9,$U6:$U9,AA6:AA9)</f>
        <v>-0.30865068418424968</v>
      </c>
      <c r="AW7" s="164"/>
      <c r="AX7" s="166">
        <f t="array" ref="AX7">bdRateExtend($C6:$C9,J6:J9,$U6:$U9,AB6:AB9,"None", FALSE,1)</f>
        <v>-0.39331402544462724</v>
      </c>
      <c r="AY7" s="170"/>
      <c r="AZ7" s="244">
        <f t="array" ref="AZ7">testVMAFRange($C6:$C9,J6:J9,$U6:$U9,AB6:AB9)</f>
        <v>0</v>
      </c>
      <c r="BA7" s="170"/>
      <c r="CH7" s="5"/>
      <c r="CI7" s="11" t="s">
        <v>115</v>
      </c>
      <c r="CJ7" s="10">
        <f>CJ6-CJ5</f>
        <v>27021.451163999998</v>
      </c>
      <c r="CK7" s="5"/>
      <c r="CL7" s="4">
        <v>58.271205229686323</v>
      </c>
      <c r="CM7" s="4">
        <v>23.316062499999997</v>
      </c>
      <c r="CN7" s="4">
        <v>23.316062499999997</v>
      </c>
      <c r="CO7" s="4">
        <v>32.603508000000005</v>
      </c>
      <c r="CP7" s="4">
        <v>31.960817250000002</v>
      </c>
      <c r="CQ7" s="4">
        <v>24.436825015624997</v>
      </c>
      <c r="CR7" s="4">
        <v>4.4107337500000003</v>
      </c>
      <c r="CS7" s="4">
        <v>4.2685500000000003</v>
      </c>
      <c r="CT7" s="4">
        <v>5.0623827499999994</v>
      </c>
      <c r="CU7" s="4">
        <v>5.2060077500000004</v>
      </c>
      <c r="CV7" s="4">
        <v>19.262032249999997</v>
      </c>
      <c r="CW7" s="4">
        <v>25.87475375</v>
      </c>
      <c r="CX7" s="4">
        <v>23.236526749999999</v>
      </c>
      <c r="CY7" s="4">
        <v>32.496716500000005</v>
      </c>
      <c r="CZ7" s="4">
        <v>31.871577500000001</v>
      </c>
      <c r="DA7" s="4">
        <v>24.728122507092511</v>
      </c>
      <c r="DB7" s="4">
        <v>0.40054774999999998</v>
      </c>
      <c r="DC7" s="4">
        <v>444.03500000000003</v>
      </c>
      <c r="DE7" s="4">
        <v>58.271205229686323</v>
      </c>
      <c r="DF7" s="4">
        <v>4.4107337500000003</v>
      </c>
      <c r="DH7" s="4">
        <v>58.271205229686323</v>
      </c>
      <c r="DI7" s="4">
        <v>4.2685500000000003</v>
      </c>
      <c r="DK7" s="4">
        <v>143.14095855859105</v>
      </c>
      <c r="DL7" s="4">
        <v>12.960873750000001</v>
      </c>
      <c r="DM7" s="4">
        <v>143.14095855859105</v>
      </c>
      <c r="DN7" s="4">
        <v>12.880413750000001</v>
      </c>
      <c r="DO7" s="4">
        <v>58.271205229686323</v>
      </c>
      <c r="DP7" s="4">
        <v>19.262032249999997</v>
      </c>
      <c r="DQ7" s="4">
        <v>58.271205229686323</v>
      </c>
      <c r="DR7" s="4">
        <v>25.87475375</v>
      </c>
      <c r="DS7" s="4">
        <v>58.271205229686323</v>
      </c>
      <c r="DT7" s="4">
        <v>23.236526749999999</v>
      </c>
      <c r="DU7" s="4">
        <v>23.236526749999999</v>
      </c>
      <c r="DV7" s="4">
        <v>32.496716500000005</v>
      </c>
      <c r="DW7" s="4">
        <v>31.871577500000001</v>
      </c>
      <c r="DX7" s="4">
        <v>24.728122507092511</v>
      </c>
      <c r="DZ7" s="4">
        <v>41.600231040804466</v>
      </c>
      <c r="EA7" s="4">
        <v>23.836084</v>
      </c>
      <c r="EB7" s="4">
        <v>23.836084</v>
      </c>
      <c r="EC7" s="4">
        <v>33.078378999999998</v>
      </c>
      <c r="ED7" s="4">
        <v>32.405799000000002</v>
      </c>
      <c r="EE7" s="4">
        <v>24.949334625000002</v>
      </c>
      <c r="EF7" s="4">
        <v>4.8405612500000004</v>
      </c>
      <c r="EG7" s="4">
        <v>4.5767619999999996</v>
      </c>
      <c r="EH7" s="4">
        <v>9.7428849999999994</v>
      </c>
      <c r="EI7" s="4">
        <v>9.7767229999999987</v>
      </c>
      <c r="EJ7" s="4">
        <v>19.755898500000001</v>
      </c>
      <c r="EK7" s="4">
        <v>26.48847975</v>
      </c>
      <c r="EL7" s="4">
        <v>23.738287750000001</v>
      </c>
      <c r="EM7" s="4">
        <v>32.99142775</v>
      </c>
      <c r="EN7" s="4">
        <v>32.295980499999999</v>
      </c>
      <c r="EO7" s="4">
        <v>25.226996561555822</v>
      </c>
      <c r="EP7" s="4">
        <v>0.54017225000000002</v>
      </c>
      <c r="EQ7" s="4">
        <v>0</v>
      </c>
      <c r="ER7" s="4">
        <v>41.600231040804466</v>
      </c>
      <c r="ES7" s="4">
        <v>4.8405612500000004</v>
      </c>
      <c r="ET7" s="4">
        <v>41.600231040804466</v>
      </c>
      <c r="EU7" s="4">
        <v>4.5767619999999996</v>
      </c>
      <c r="EV7" s="7">
        <v>73.109562658113035</v>
      </c>
      <c r="EW7" s="7">
        <v>15.084611000000001</v>
      </c>
      <c r="EX7" s="7">
        <v>64.49582201949957</v>
      </c>
      <c r="EY7" s="7">
        <v>13.638080875</v>
      </c>
      <c r="EZ7" s="7">
        <v>41.600231040804466</v>
      </c>
      <c r="FA7" s="7">
        <v>19.755898500000001</v>
      </c>
      <c r="FB7" s="7">
        <v>41.600231040804466</v>
      </c>
      <c r="FC7" s="7">
        <v>26.48847975</v>
      </c>
      <c r="FD7" s="4">
        <v>41.600231040804466</v>
      </c>
      <c r="FE7" s="4">
        <v>23.738287750000001</v>
      </c>
      <c r="FF7" s="4">
        <v>23.738287750000001</v>
      </c>
      <c r="FG7" s="4">
        <v>32.99142775</v>
      </c>
      <c r="FH7" s="4">
        <v>32.295980499999999</v>
      </c>
      <c r="FI7" s="4">
        <v>25.226996561555822</v>
      </c>
      <c r="FK7" s="4">
        <v>58.271205229686323</v>
      </c>
      <c r="FL7" s="4">
        <v>24.436825015624997</v>
      </c>
      <c r="FM7" s="4">
        <v>58.271205229686323</v>
      </c>
      <c r="FN7" s="4">
        <v>24.728122507092511</v>
      </c>
      <c r="FP7" s="4">
        <v>41.600231040804466</v>
      </c>
      <c r="FQ7" s="4">
        <v>24.949334625000002</v>
      </c>
      <c r="FR7" s="4">
        <v>41.600231040804466</v>
      </c>
      <c r="FS7" s="4">
        <v>25.226996561555822</v>
      </c>
    </row>
    <row r="8" spans="1:175" x14ac:dyDescent="0.15">
      <c r="A8" s="235"/>
      <c r="B8" s="38">
        <v>185</v>
      </c>
      <c r="C8" s="129">
        <f>Anchor!L77</f>
        <v>2679.1583799999999</v>
      </c>
      <c r="D8" s="129">
        <f>Anchor!M77</f>
        <v>35.620520999999997</v>
      </c>
      <c r="E8" s="129">
        <f>Anchor!N77</f>
        <v>41.027512999999999</v>
      </c>
      <c r="F8" s="129">
        <f>Anchor!O77</f>
        <v>41.379949000000003</v>
      </c>
      <c r="G8" s="130">
        <f>('Summary (Full)'!$B$34*D8+'Summary (Full)'!$B$35*E8+'Summary (Full)'!$B$36*F8)/'Summary (Full)'!$B$37</f>
        <v>36.318422249999998</v>
      </c>
      <c r="H8" s="129">
        <f>Anchor!P77</f>
        <v>19.241266</v>
      </c>
      <c r="I8" s="129">
        <f>Anchor!Q77</f>
        <v>14.405403</v>
      </c>
      <c r="J8" s="129">
        <f>Anchor!R77</f>
        <v>77.361902000000001</v>
      </c>
      <c r="K8" s="129">
        <f>Anchor!S77</f>
        <v>75.688812999999996</v>
      </c>
      <c r="L8" s="129">
        <f>Anchor!T77</f>
        <v>32.238227999999999</v>
      </c>
      <c r="M8" s="129">
        <f>Anchor!U77</f>
        <v>36.877825999999999</v>
      </c>
      <c r="N8" s="129">
        <f>Anchor!V77</f>
        <v>35.539721999999998</v>
      </c>
      <c r="O8" s="129">
        <f>Anchor!W77</f>
        <v>40.944788000000003</v>
      </c>
      <c r="P8" s="129">
        <f>Anchor!X77</f>
        <v>41.282021</v>
      </c>
      <c r="Q8" s="131">
        <f>10*LOG10(1/(('Summary (Full)'!$B$41/10^(N8/10)+'Summary (Full)'!$B$42/10^(O8/10)+'Summary (Full)'!$B$43/10^(P8/10))/'Summary (Full)'!$B$44))</f>
        <v>36.736720970460446</v>
      </c>
      <c r="R8" s="129">
        <f>Anchor!Y77</f>
        <v>2.0119000000000001E-2</v>
      </c>
      <c r="S8" s="129">
        <f>Anchor!Z77</f>
        <v>14968.05</v>
      </c>
      <c r="T8" s="132"/>
      <c r="U8" s="129">
        <f>Test!L77</f>
        <v>2108.4404829999999</v>
      </c>
      <c r="V8" s="129">
        <f>Test!M77</f>
        <v>36.293531999999999</v>
      </c>
      <c r="W8" s="129">
        <f>Test!N77</f>
        <v>42.155665999999997</v>
      </c>
      <c r="X8" s="129">
        <f>Test!O77</f>
        <v>42.162565000000001</v>
      </c>
      <c r="Y8" s="129">
        <f>('Summary (Full)'!$B$34*V8+'Summary (Full)'!$B$35*W8+'Summary (Full)'!$B$36*X8)/'Summary (Full)'!$B$37</f>
        <v>37.026729937500001</v>
      </c>
      <c r="Z8" s="129">
        <f>Test!P77</f>
        <v>20.025210999999999</v>
      </c>
      <c r="AA8" s="129">
        <f>Test!Q77</f>
        <v>15.049531</v>
      </c>
      <c r="AB8" s="129">
        <f>Test!R77</f>
        <v>83.602230000000006</v>
      </c>
      <c r="AC8" s="129">
        <f>Test!S77</f>
        <v>81.162357</v>
      </c>
      <c r="AD8" s="129">
        <f>Test!T77</f>
        <v>33.051062000000002</v>
      </c>
      <c r="AE8" s="129">
        <f>Test!U77</f>
        <v>37.634152999999998</v>
      </c>
      <c r="AF8" s="129">
        <f>Test!V77</f>
        <v>36.197671999999997</v>
      </c>
      <c r="AG8" s="129">
        <f>Test!W77</f>
        <v>42.066743000000002</v>
      </c>
      <c r="AH8" s="129">
        <f>Test!X77</f>
        <v>42.041254000000002</v>
      </c>
      <c r="AI8" s="129">
        <f>10*LOG10(1/(('Summary (Full)'!$B$41/10^(AF8/10)+'Summary (Full)'!$B$42/10^(AG8/10)+'Summary (Full)'!$B$43/10^(AH8/10))/'Summary (Full)'!$B$44))</f>
        <v>37.428494742619677</v>
      </c>
      <c r="AJ8" s="129">
        <f>Test!Y77</f>
        <v>1.7749000000000001E-2</v>
      </c>
      <c r="AK8" s="129">
        <f>Test!Z77</f>
        <v>0</v>
      </c>
      <c r="AL8" s="129">
        <f t="shared" si="2"/>
        <v>0.88220090461752565</v>
      </c>
      <c r="AM8" s="129">
        <f t="shared" si="3"/>
        <v>0</v>
      </c>
      <c r="AO8" s="179"/>
      <c r="AP8" s="165"/>
      <c r="AQ8" s="164"/>
      <c r="AR8" s="164"/>
      <c r="AS8" s="164"/>
      <c r="AT8" s="165"/>
      <c r="AU8" s="164"/>
      <c r="AV8" s="165"/>
      <c r="AW8" s="164"/>
      <c r="AX8" s="165"/>
      <c r="AY8" s="170"/>
      <c r="AZ8" s="165"/>
      <c r="BA8" s="170"/>
      <c r="CH8" s="5"/>
      <c r="CI8" s="11" t="s">
        <v>116</v>
      </c>
      <c r="CJ8" s="10">
        <f>CJ7^(3/4)</f>
        <v>2107.5675421408632</v>
      </c>
      <c r="CK8" s="5"/>
      <c r="CL8" s="4">
        <v>65.164795911946314</v>
      </c>
      <c r="CM8" s="4">
        <v>23.615293249999997</v>
      </c>
      <c r="CN8" s="4">
        <v>23.615293249999997</v>
      </c>
      <c r="CO8" s="4">
        <v>32.811439</v>
      </c>
      <c r="CP8" s="4">
        <v>32.206408375000002</v>
      </c>
      <c r="CQ8" s="4">
        <v>24.726997054687498</v>
      </c>
      <c r="CR8" s="4">
        <v>4.6886296249999999</v>
      </c>
      <c r="CS8" s="4">
        <v>4.4464395000000003</v>
      </c>
      <c r="CT8" s="4">
        <v>5.6038631250000002</v>
      </c>
      <c r="CU8" s="4">
        <v>5.737332125</v>
      </c>
      <c r="CV8" s="4">
        <v>19.534615875</v>
      </c>
      <c r="CW8" s="4">
        <v>26.163010624999998</v>
      </c>
      <c r="CX8" s="4">
        <v>23.534415625000001</v>
      </c>
      <c r="CY8" s="4">
        <v>32.70731275</v>
      </c>
      <c r="CZ8" s="4">
        <v>32.114883249999998</v>
      </c>
      <c r="DA8" s="4">
        <v>25.021683909229509</v>
      </c>
      <c r="DB8" s="4">
        <v>0.39150712499999996</v>
      </c>
      <c r="DC8" s="4">
        <v>478.71249999999998</v>
      </c>
      <c r="DE8" s="4">
        <v>65.164795911946314</v>
      </c>
      <c r="DF8" s="4">
        <v>4.6886296249999999</v>
      </c>
      <c r="DH8" s="4">
        <v>65.164795911946314</v>
      </c>
      <c r="DI8" s="4">
        <v>4.4464395000000003</v>
      </c>
      <c r="DK8" s="4">
        <v>161.01682181428481</v>
      </c>
      <c r="DL8" s="4">
        <v>14.480959625000001</v>
      </c>
      <c r="DM8" s="4">
        <v>161.01682181428481</v>
      </c>
      <c r="DN8" s="4">
        <v>14.346121125</v>
      </c>
      <c r="DO8" s="4">
        <v>65.164795911946314</v>
      </c>
      <c r="DP8" s="4">
        <v>19.534615875</v>
      </c>
      <c r="DQ8" s="4">
        <v>65.164795911946314</v>
      </c>
      <c r="DR8" s="4">
        <v>26.163010624999998</v>
      </c>
      <c r="DS8" s="4">
        <v>65.164795911946314</v>
      </c>
      <c r="DT8" s="4">
        <v>23.534415625000001</v>
      </c>
      <c r="DU8" s="4">
        <v>23.534415625000001</v>
      </c>
      <c r="DV8" s="4">
        <v>32.70731275</v>
      </c>
      <c r="DW8" s="4">
        <v>32.114883249999998</v>
      </c>
      <c r="DX8" s="4">
        <v>25.021683909229509</v>
      </c>
      <c r="DZ8" s="4">
        <v>47.057102656631841</v>
      </c>
      <c r="EA8" s="4">
        <v>24.135591999999999</v>
      </c>
      <c r="EB8" s="4">
        <v>24.135591999999999</v>
      </c>
      <c r="EC8" s="4">
        <v>33.268947999999995</v>
      </c>
      <c r="ED8" s="4">
        <v>32.646741499999997</v>
      </c>
      <c r="EE8" s="4">
        <v>25.238373593750001</v>
      </c>
      <c r="EF8" s="4">
        <v>5.141098875</v>
      </c>
      <c r="EG8" s="4">
        <v>4.7689924999999995</v>
      </c>
      <c r="EH8" s="4">
        <v>10.472531</v>
      </c>
      <c r="EI8" s="4">
        <v>10.482035499999999</v>
      </c>
      <c r="EJ8" s="4">
        <v>20.030085249999999</v>
      </c>
      <c r="EK8" s="4">
        <v>26.771254625000001</v>
      </c>
      <c r="EL8" s="4">
        <v>24.035853625000001</v>
      </c>
      <c r="EM8" s="4">
        <v>33.179340625000002</v>
      </c>
      <c r="EN8" s="4">
        <v>32.537125750000001</v>
      </c>
      <c r="EO8" s="4">
        <v>25.51945657455089</v>
      </c>
      <c r="EP8" s="4">
        <v>0.52138637500000007</v>
      </c>
      <c r="EQ8" s="4">
        <v>0</v>
      </c>
      <c r="ER8" s="4">
        <v>47.057102656631841</v>
      </c>
      <c r="ES8" s="4">
        <v>5.141098875</v>
      </c>
      <c r="ET8" s="4">
        <v>47.057102656631841</v>
      </c>
      <c r="EU8" s="4">
        <v>4.7689924999999995</v>
      </c>
      <c r="EV8" s="7">
        <v>96.887646191987272</v>
      </c>
      <c r="EW8" s="7">
        <v>18.498327124999999</v>
      </c>
      <c r="EX8" s="7">
        <v>73.109562658113035</v>
      </c>
      <c r="EY8" s="7">
        <v>14.89497175</v>
      </c>
      <c r="EZ8" s="7">
        <v>47.057102656631841</v>
      </c>
      <c r="FA8" s="7">
        <v>20.030085249999999</v>
      </c>
      <c r="FB8" s="7">
        <v>47.057102656631841</v>
      </c>
      <c r="FC8" s="7">
        <v>26.771254625000001</v>
      </c>
      <c r="FD8" s="4">
        <v>47.057102656631841</v>
      </c>
      <c r="FE8" s="4">
        <v>24.035853625000001</v>
      </c>
      <c r="FF8" s="4">
        <v>24.035853625000001</v>
      </c>
      <c r="FG8" s="4">
        <v>33.179340625000002</v>
      </c>
      <c r="FH8" s="4">
        <v>32.537125750000001</v>
      </c>
      <c r="FI8" s="4">
        <v>25.51945657455089</v>
      </c>
      <c r="FK8" s="4">
        <v>65.164795911946314</v>
      </c>
      <c r="FL8" s="4">
        <v>24.726997054687498</v>
      </c>
      <c r="FM8" s="4">
        <v>65.164795911946314</v>
      </c>
      <c r="FN8" s="4">
        <v>25.021683909229509</v>
      </c>
      <c r="FP8" s="4">
        <v>47.057102656631841</v>
      </c>
      <c r="FQ8" s="4">
        <v>25.238373593750001</v>
      </c>
      <c r="FR8" s="4">
        <v>47.057102656631841</v>
      </c>
      <c r="FS8" s="4">
        <v>25.51945657455089</v>
      </c>
    </row>
    <row r="9" spans="1:175" ht="13" customHeight="1" x14ac:dyDescent="0.15">
      <c r="A9" s="235"/>
      <c r="B9" s="38">
        <v>210</v>
      </c>
      <c r="C9" s="129">
        <f>Anchor!L78</f>
        <v>1200.9996160000001</v>
      </c>
      <c r="D9" s="129">
        <f>Anchor!M78</f>
        <v>32.172339999999998</v>
      </c>
      <c r="E9" s="129">
        <f>Anchor!N78</f>
        <v>38.397880000000001</v>
      </c>
      <c r="F9" s="129">
        <f>Anchor!O78</f>
        <v>38.675283</v>
      </c>
      <c r="G9" s="130">
        <f>('Summary (Full)'!$B$34*D9+'Summary (Full)'!$B$35*E9+'Summary (Full)'!$B$36*F9)/'Summary (Full)'!$B$37</f>
        <v>32.967870187499997</v>
      </c>
      <c r="H9" s="129">
        <f>Anchor!P78</f>
        <v>14.570024</v>
      </c>
      <c r="I9" s="129">
        <f>Anchor!Q78</f>
        <v>11.101808999999999</v>
      </c>
      <c r="J9" s="129">
        <f>Anchor!R78</f>
        <v>51.510767999999999</v>
      </c>
      <c r="K9" s="129">
        <f>Anchor!S78</f>
        <v>50.421661</v>
      </c>
      <c r="L9" s="129">
        <f>Anchor!T78</f>
        <v>28.122418</v>
      </c>
      <c r="M9" s="129">
        <f>Anchor!U78</f>
        <v>33.841459999999998</v>
      </c>
      <c r="N9" s="129">
        <f>Anchor!V78</f>
        <v>32.087589999999999</v>
      </c>
      <c r="O9" s="129">
        <f>Anchor!W78</f>
        <v>38.318454000000003</v>
      </c>
      <c r="P9" s="129">
        <f>Anchor!X78</f>
        <v>38.579839999999997</v>
      </c>
      <c r="Q9" s="131">
        <f>10*LOG10(1/(('Summary (Full)'!$B$41/10^(N9/10)+'Summary (Full)'!$B$42/10^(O9/10)+'Summary (Full)'!$B$43/10^(P9/10))/'Summary (Full)'!$B$44))</f>
        <v>33.37336252010941</v>
      </c>
      <c r="R9" s="129">
        <f>Anchor!Y78</f>
        <v>4.4216999999999999E-2</v>
      </c>
      <c r="S9" s="129">
        <f>Anchor!Z78</f>
        <v>9471.1</v>
      </c>
      <c r="T9" s="132"/>
      <c r="U9" s="129">
        <f>Test!L78</f>
        <v>942.22823300000005</v>
      </c>
      <c r="V9" s="129">
        <f>Test!M78</f>
        <v>33.066685</v>
      </c>
      <c r="W9" s="129">
        <f>Test!N78</f>
        <v>39.610075000000002</v>
      </c>
      <c r="X9" s="129">
        <f>Test!O78</f>
        <v>39.476973000000001</v>
      </c>
      <c r="Y9" s="129">
        <f>('Summary (Full)'!$B$34*V9+'Summary (Full)'!$B$35*W9+'Summary (Full)'!$B$36*X9)/'Summary (Full)'!$B$37</f>
        <v>33.876289874999998</v>
      </c>
      <c r="Z9" s="129">
        <f>Test!P78</f>
        <v>15.571681999999999</v>
      </c>
      <c r="AA9" s="129">
        <f>Test!Q78</f>
        <v>11.900024</v>
      </c>
      <c r="AB9" s="129">
        <f>Test!R78</f>
        <v>62.646928000000003</v>
      </c>
      <c r="AC9" s="129">
        <f>Test!S78</f>
        <v>60.473370000000003</v>
      </c>
      <c r="AD9" s="129">
        <f>Test!T78</f>
        <v>29.121110999999999</v>
      </c>
      <c r="AE9" s="129">
        <f>Test!U78</f>
        <v>34.756036000000002</v>
      </c>
      <c r="AF9" s="129">
        <f>Test!V78</f>
        <v>32.963360999999999</v>
      </c>
      <c r="AG9" s="129">
        <f>Test!W78</f>
        <v>39.521523999999999</v>
      </c>
      <c r="AH9" s="129">
        <f>Test!X78</f>
        <v>39.352271000000002</v>
      </c>
      <c r="AI9" s="129">
        <f>10*LOG10(1/(('Summary (Full)'!$B$41/10^(AF9/10)+'Summary (Full)'!$B$42/10^(AG9/10)+'Summary (Full)'!$B$43/10^(AH9/10))/'Summary (Full)'!$B$44))</f>
        <v>34.260720665519642</v>
      </c>
      <c r="AJ9" s="129">
        <f>Test!Y78</f>
        <v>2.5787999999999998E-2</v>
      </c>
      <c r="AK9" s="129">
        <f>Test!Z78</f>
        <v>0</v>
      </c>
      <c r="AL9" s="129">
        <f t="shared" si="2"/>
        <v>0.58321460071918041</v>
      </c>
      <c r="AM9" s="129">
        <f t="shared" si="3"/>
        <v>0</v>
      </c>
      <c r="AO9" s="242" t="s">
        <v>15</v>
      </c>
      <c r="AP9" s="166">
        <f t="array" ref="AP9">bdRateExtend($C7:$C10,D7:D10,$U7:$U10,V7:V10)</f>
        <v>-0.35301241971873343</v>
      </c>
      <c r="AQ9" s="164"/>
      <c r="AR9" s="164"/>
      <c r="AS9" s="164"/>
      <c r="AT9" s="166">
        <f t="array" ref="AT9">bdRateExtend($C7:$C10,H7:H10,$U7:$U10,Z7:Z10)</f>
        <v>-0.33005427820418931</v>
      </c>
      <c r="AU9" s="164"/>
      <c r="AV9" s="166">
        <f t="array" ref="AV9">bdRateExtend($C7:$C10,I7:I10,$U7:$U10,AA7:AA10)</f>
        <v>-0.3453820883360057</v>
      </c>
      <c r="AW9" s="164"/>
      <c r="AX9" s="166">
        <f t="array" ref="AX9">bdRateExtend($C7:$C10,J7:J10,$U7:$U10,AB7:AB10,"None", FALSE,1)</f>
        <v>-0.43094566555906311</v>
      </c>
      <c r="AY9" s="170"/>
      <c r="AZ9" s="244">
        <f t="array" ref="AZ9">testVMAFRange($C7:$C10,J7:J10,$U7:$U10,AB7:AB10)</f>
        <v>0</v>
      </c>
      <c r="BA9" s="170"/>
      <c r="CH9" s="5"/>
      <c r="CI9" s="11" t="s">
        <v>117</v>
      </c>
      <c r="CJ9" s="10">
        <f>CJ7^(1/2)</f>
        <v>164.3820281052646</v>
      </c>
      <c r="CK9" s="5"/>
      <c r="CL9" s="4">
        <v>72.873911042468976</v>
      </c>
      <c r="CM9" s="4">
        <v>23.914524</v>
      </c>
      <c r="CN9" s="4">
        <v>23.914524</v>
      </c>
      <c r="CO9" s="4">
        <v>33.019370000000002</v>
      </c>
      <c r="CP9" s="4">
        <v>32.451999499999999</v>
      </c>
      <c r="CQ9" s="4">
        <v>25.017169093749999</v>
      </c>
      <c r="CR9" s="4">
        <v>4.9665255000000004</v>
      </c>
      <c r="CS9" s="4">
        <v>4.6243289999999995</v>
      </c>
      <c r="CT9" s="4">
        <v>6.1453435000000001</v>
      </c>
      <c r="CU9" s="4">
        <v>6.2686565000000005</v>
      </c>
      <c r="CV9" s="4">
        <v>19.807199499999999</v>
      </c>
      <c r="CW9" s="4">
        <v>26.4512675</v>
      </c>
      <c r="CX9" s="4">
        <v>23.832304499999999</v>
      </c>
      <c r="CY9" s="4">
        <v>32.917909000000002</v>
      </c>
      <c r="CZ9" s="4">
        <v>32.358188999999996</v>
      </c>
      <c r="DA9" s="4">
        <v>25.31524531136651</v>
      </c>
      <c r="DB9" s="4">
        <v>0.38246649999999999</v>
      </c>
      <c r="DC9" s="4">
        <v>513.39</v>
      </c>
      <c r="DE9" s="4">
        <v>72.873911042468976</v>
      </c>
      <c r="DF9" s="4">
        <v>4.9665255000000004</v>
      </c>
      <c r="DH9" s="4">
        <v>72.873911042468976</v>
      </c>
      <c r="DI9" s="4">
        <v>4.6243289999999995</v>
      </c>
      <c r="DK9" s="4">
        <v>181.12507536800399</v>
      </c>
      <c r="DL9" s="4">
        <v>16.0010455</v>
      </c>
      <c r="DM9" s="4">
        <v>181.12507536800399</v>
      </c>
      <c r="DN9" s="4">
        <v>15.811828500000001</v>
      </c>
      <c r="DO9" s="4">
        <v>72.873911042468976</v>
      </c>
      <c r="DP9" s="4">
        <v>19.807199499999999</v>
      </c>
      <c r="DQ9" s="4">
        <v>72.873911042468976</v>
      </c>
      <c r="DR9" s="4">
        <v>26.4512675</v>
      </c>
      <c r="DS9" s="4">
        <v>72.873911042468976</v>
      </c>
      <c r="DT9" s="4">
        <v>23.832304499999999</v>
      </c>
      <c r="DU9" s="4">
        <v>23.832304499999999</v>
      </c>
      <c r="DV9" s="4">
        <v>32.917909000000002</v>
      </c>
      <c r="DW9" s="4">
        <v>32.358188999999996</v>
      </c>
      <c r="DX9" s="4">
        <v>25.31524531136651</v>
      </c>
      <c r="DZ9" s="4">
        <v>53.229774331415925</v>
      </c>
      <c r="EA9" s="4">
        <v>24.435099999999998</v>
      </c>
      <c r="EB9" s="4">
        <v>24.435099999999998</v>
      </c>
      <c r="EC9" s="4">
        <v>33.459516999999998</v>
      </c>
      <c r="ED9" s="4">
        <v>32.887684</v>
      </c>
      <c r="EE9" s="4">
        <v>25.527412562500004</v>
      </c>
      <c r="EF9" s="4">
        <v>5.4416364999999995</v>
      </c>
      <c r="EG9" s="4">
        <v>4.9612230000000004</v>
      </c>
      <c r="EH9" s="4">
        <v>11.202176999999999</v>
      </c>
      <c r="EI9" s="4">
        <v>11.187348</v>
      </c>
      <c r="EJ9" s="4">
        <v>20.304272000000001</v>
      </c>
      <c r="EK9" s="4">
        <v>27.054029499999999</v>
      </c>
      <c r="EL9" s="4">
        <v>24.333419499999998</v>
      </c>
      <c r="EM9" s="4">
        <v>33.367253500000004</v>
      </c>
      <c r="EN9" s="4">
        <v>32.778271000000004</v>
      </c>
      <c r="EO9" s="4">
        <v>25.811916587545959</v>
      </c>
      <c r="EP9" s="4">
        <v>0.50260050000000001</v>
      </c>
      <c r="EQ9" s="4">
        <v>0</v>
      </c>
      <c r="ER9" s="4">
        <v>53.229774331415925</v>
      </c>
      <c r="ES9" s="4">
        <v>5.4416364999999995</v>
      </c>
      <c r="ET9" s="4">
        <v>53.229774331415925</v>
      </c>
      <c r="EU9" s="4">
        <v>4.9612230000000004</v>
      </c>
      <c r="EV9" s="7">
        <v>109.72764936642294</v>
      </c>
      <c r="EW9" s="7">
        <v>20.212670250000002</v>
      </c>
      <c r="EX9" s="7">
        <v>96.887646191987272</v>
      </c>
      <c r="EY9" s="7">
        <v>18.211655125</v>
      </c>
      <c r="EZ9" s="7">
        <v>53.229774331415925</v>
      </c>
      <c r="FA9" s="7">
        <v>20.304272000000001</v>
      </c>
      <c r="FB9" s="7">
        <v>53.229774331415925</v>
      </c>
      <c r="FC9" s="7">
        <v>27.054029499999999</v>
      </c>
      <c r="FD9" s="4">
        <v>53.229774331415925</v>
      </c>
      <c r="FE9" s="4">
        <v>24.333419499999998</v>
      </c>
      <c r="FF9" s="4">
        <v>24.333419499999998</v>
      </c>
      <c r="FG9" s="4">
        <v>33.367253500000004</v>
      </c>
      <c r="FH9" s="4">
        <v>32.778271000000004</v>
      </c>
      <c r="FI9" s="4">
        <v>25.811916587545959</v>
      </c>
      <c r="FK9" s="4">
        <v>72.873911042468976</v>
      </c>
      <c r="FL9" s="4">
        <v>25.017169093749999</v>
      </c>
      <c r="FM9" s="4">
        <v>72.873911042468976</v>
      </c>
      <c r="FN9" s="4">
        <v>25.31524531136651</v>
      </c>
      <c r="FP9" s="4">
        <v>53.229774331415925</v>
      </c>
      <c r="FQ9" s="4">
        <v>25.527412562500004</v>
      </c>
      <c r="FR9" s="4">
        <v>53.229774331415925</v>
      </c>
      <c r="FS9" s="4">
        <v>25.811916587545959</v>
      </c>
    </row>
    <row r="10" spans="1:175" ht="14" customHeight="1" thickBot="1" x14ac:dyDescent="0.2">
      <c r="A10" s="236"/>
      <c r="B10" s="38">
        <v>235</v>
      </c>
      <c r="C10" s="129">
        <f>Anchor!L79</f>
        <v>522.62199299999997</v>
      </c>
      <c r="D10" s="129">
        <f>Anchor!M79</f>
        <v>28.892529</v>
      </c>
      <c r="E10" s="129">
        <f>Anchor!N79</f>
        <v>35.933855999999999</v>
      </c>
      <c r="F10" s="129">
        <f>Anchor!O79</f>
        <v>35.921061000000002</v>
      </c>
      <c r="G10" s="130">
        <f>('Summary (Full)'!$B$34*D10+'Summary (Full)'!$B$35*E10+'Summary (Full)'!$B$36*F10)/'Summary (Full)'!$B$37</f>
        <v>29.7718951875</v>
      </c>
      <c r="H10" s="129">
        <f>Anchor!P79</f>
        <v>10.471373</v>
      </c>
      <c r="I10" s="129">
        <f>Anchor!Q79</f>
        <v>8.2251080000000005</v>
      </c>
      <c r="J10" s="129">
        <f>Anchor!R79</f>
        <v>28.548651</v>
      </c>
      <c r="K10" s="129">
        <f>Anchor!S79</f>
        <v>28.001732000000001</v>
      </c>
      <c r="L10" s="129">
        <f>Anchor!T79</f>
        <v>24.575872</v>
      </c>
      <c r="M10" s="129">
        <f>Anchor!U79</f>
        <v>30.847494999999999</v>
      </c>
      <c r="N10" s="129">
        <f>Anchor!V79</f>
        <v>28.801566999999999</v>
      </c>
      <c r="O10" s="129">
        <f>Anchor!W79</f>
        <v>35.853589999999997</v>
      </c>
      <c r="P10" s="129">
        <f>Anchor!X79</f>
        <v>35.817993000000001</v>
      </c>
      <c r="Q10" s="131">
        <f>10*LOG10(1/(('Summary (Full)'!$B$41/10^(N10/10)+'Summary (Full)'!$B$42/10^(O10/10)+'Summary (Full)'!$B$43/10^(P10/10))/'Summary (Full)'!$B$44))</f>
        <v>30.15257832226699</v>
      </c>
      <c r="R10" s="129">
        <f>Anchor!Y79</f>
        <v>0.132442</v>
      </c>
      <c r="S10" s="129">
        <f>Anchor!Z79</f>
        <v>6134.72</v>
      </c>
      <c r="T10" s="132"/>
      <c r="U10" s="129">
        <f>Test!L79</f>
        <v>391.91577699999999</v>
      </c>
      <c r="V10" s="129">
        <f>Test!M79</f>
        <v>29.803322000000001</v>
      </c>
      <c r="W10" s="129">
        <f>Test!N79</f>
        <v>36.949755000000003</v>
      </c>
      <c r="X10" s="129">
        <f>Test!O79</f>
        <v>36.753900000000002</v>
      </c>
      <c r="Y10" s="129">
        <f>('Summary (Full)'!$B$34*V10+'Summary (Full)'!$B$35*W10+'Summary (Full)'!$B$36*X10)/'Summary (Full)'!$B$37</f>
        <v>30.684385187499998</v>
      </c>
      <c r="Z10" s="129">
        <f>Test!P79</f>
        <v>11.4422</v>
      </c>
      <c r="AA10" s="129">
        <f>Test!Q79</f>
        <v>8.9725929999999998</v>
      </c>
      <c r="AB10" s="129">
        <f>Test!R79</f>
        <v>40.424284</v>
      </c>
      <c r="AC10" s="129">
        <f>Test!S79</f>
        <v>39.057406</v>
      </c>
      <c r="AD10" s="129">
        <f>Test!T79</f>
        <v>25.541924000000002</v>
      </c>
      <c r="AE10" s="129">
        <f>Test!U79</f>
        <v>31.750961</v>
      </c>
      <c r="AF10" s="129">
        <f>Test!V79</f>
        <v>29.696987</v>
      </c>
      <c r="AG10" s="129">
        <f>Test!W79</f>
        <v>36.856586999999998</v>
      </c>
      <c r="AH10" s="129">
        <f>Test!X79</f>
        <v>36.628824999999999</v>
      </c>
      <c r="AI10" s="129">
        <f>10*LOG10(1/(('Summary (Full)'!$B$41/10^(AF10/10)+'Summary (Full)'!$B$42/10^(AG10/10)+'Summary (Full)'!$B$43/10^(AH10/10))/'Summary (Full)'!$B$44))</f>
        <v>31.04890145908611</v>
      </c>
      <c r="AJ10" s="129">
        <f>Test!Y79</f>
        <v>8.1992999999999996E-2</v>
      </c>
      <c r="AK10" s="129">
        <f>Test!Z79</f>
        <v>0</v>
      </c>
      <c r="AL10" s="129">
        <f t="shared" si="2"/>
        <v>0.61908609051509333</v>
      </c>
      <c r="AM10" s="129">
        <f t="shared" si="3"/>
        <v>0</v>
      </c>
      <c r="AO10" s="179"/>
      <c r="AP10" s="165"/>
      <c r="AQ10" s="165"/>
      <c r="AR10" s="165"/>
      <c r="AS10" s="165"/>
      <c r="AT10" s="165"/>
      <c r="AU10" s="165"/>
      <c r="AV10" s="165"/>
      <c r="AW10" s="165"/>
      <c r="AX10" s="165"/>
      <c r="AY10" s="171"/>
      <c r="AZ10" s="165"/>
      <c r="BA10" s="171"/>
      <c r="CH10" s="5"/>
      <c r="CI10" s="11" t="s">
        <v>118</v>
      </c>
      <c r="CJ10" s="10">
        <f>CJ5+CJ9</f>
        <v>210.9766641052646</v>
      </c>
      <c r="CK10" s="5"/>
      <c r="CL10" s="4">
        <v>81.495028662433256</v>
      </c>
      <c r="CM10" s="4">
        <v>24.21375475</v>
      </c>
      <c r="CN10" s="4">
        <v>24.21375475</v>
      </c>
      <c r="CO10" s="4">
        <v>33.227301000000004</v>
      </c>
      <c r="CP10" s="4">
        <v>32.697590625000004</v>
      </c>
      <c r="CQ10" s="4">
        <v>25.3073411328125</v>
      </c>
      <c r="CR10" s="4">
        <v>5.2444213749999999</v>
      </c>
      <c r="CS10" s="4">
        <v>4.8022184999999995</v>
      </c>
      <c r="CT10" s="4">
        <v>6.686823875</v>
      </c>
      <c r="CU10" s="4">
        <v>6.799980875000001</v>
      </c>
      <c r="CV10" s="4">
        <v>20.079783124999999</v>
      </c>
      <c r="CW10" s="4">
        <v>26.739524375000002</v>
      </c>
      <c r="CX10" s="4">
        <v>24.130193374999998</v>
      </c>
      <c r="CY10" s="4">
        <v>33.128505250000003</v>
      </c>
      <c r="CZ10" s="4">
        <v>32.601494750000001</v>
      </c>
      <c r="DA10" s="4">
        <v>25.608806713503508</v>
      </c>
      <c r="DB10" s="4">
        <v>0.37342587500000002</v>
      </c>
      <c r="DC10" s="4">
        <v>548.0675</v>
      </c>
      <c r="DE10" s="4">
        <v>81.495028662433256</v>
      </c>
      <c r="DF10" s="4">
        <v>5.2444213749999999</v>
      </c>
      <c r="DH10" s="4">
        <v>81.495028662433256</v>
      </c>
      <c r="DI10" s="4">
        <v>4.8022184999999995</v>
      </c>
      <c r="DK10" s="4">
        <v>203.74450667585265</v>
      </c>
      <c r="DL10" s="4">
        <v>17.521131375000003</v>
      </c>
      <c r="DM10" s="4">
        <v>203.74450667585265</v>
      </c>
      <c r="DN10" s="4">
        <v>17.277535875000002</v>
      </c>
      <c r="DO10" s="4">
        <v>81.495028662433256</v>
      </c>
      <c r="DP10" s="4">
        <v>20.079783124999999</v>
      </c>
      <c r="DQ10" s="4">
        <v>81.495028662433256</v>
      </c>
      <c r="DR10" s="4">
        <v>26.739524375000002</v>
      </c>
      <c r="DS10" s="4">
        <v>81.495028662433256</v>
      </c>
      <c r="DT10" s="4">
        <v>24.130193374999998</v>
      </c>
      <c r="DU10" s="4">
        <v>24.130193374999998</v>
      </c>
      <c r="DV10" s="4">
        <v>33.128505250000003</v>
      </c>
      <c r="DW10" s="4">
        <v>32.601494750000001</v>
      </c>
      <c r="DX10" s="4">
        <v>25.608806713503508</v>
      </c>
      <c r="DZ10" s="4">
        <v>60.212140472149336</v>
      </c>
      <c r="EA10" s="4">
        <v>24.734608000000001</v>
      </c>
      <c r="EB10" s="4">
        <v>24.734608000000001</v>
      </c>
      <c r="EC10" s="4">
        <v>33.650086000000002</v>
      </c>
      <c r="ED10" s="4">
        <v>33.128626499999996</v>
      </c>
      <c r="EE10" s="4">
        <v>25.816451531250003</v>
      </c>
      <c r="EF10" s="4">
        <v>5.742174125</v>
      </c>
      <c r="EG10" s="4">
        <v>5.1534535000000004</v>
      </c>
      <c r="EH10" s="4">
        <v>11.931823</v>
      </c>
      <c r="EI10" s="4">
        <v>11.892660499999998</v>
      </c>
      <c r="EJ10" s="4">
        <v>20.578458750000003</v>
      </c>
      <c r="EK10" s="4">
        <v>27.336804375</v>
      </c>
      <c r="EL10" s="4">
        <v>24.630985374999998</v>
      </c>
      <c r="EM10" s="4">
        <v>33.555166374999999</v>
      </c>
      <c r="EN10" s="4">
        <v>33.019416249999999</v>
      </c>
      <c r="EO10" s="4">
        <v>26.104376600541027</v>
      </c>
      <c r="EP10" s="4">
        <v>0.483814625</v>
      </c>
      <c r="EQ10" s="4">
        <v>0</v>
      </c>
      <c r="ER10" s="4">
        <v>60.212140472149336</v>
      </c>
      <c r="ES10" s="4">
        <v>5.742174125</v>
      </c>
      <c r="ET10" s="4">
        <v>60.212140472149336</v>
      </c>
      <c r="EU10" s="4">
        <v>5.1534535000000004</v>
      </c>
      <c r="EV10" s="7">
        <v>124.26926970258467</v>
      </c>
      <c r="EW10" s="7">
        <v>21.927013375000001</v>
      </c>
      <c r="EX10" s="7">
        <v>109.72764936642294</v>
      </c>
      <c r="EY10" s="7">
        <v>19.847128250000001</v>
      </c>
      <c r="EZ10" s="7">
        <v>60.212140472149336</v>
      </c>
      <c r="FA10" s="7">
        <v>20.578458750000003</v>
      </c>
      <c r="FB10" s="7">
        <v>60.212140472149336</v>
      </c>
      <c r="FC10" s="7">
        <v>27.336804375</v>
      </c>
      <c r="FD10" s="4">
        <v>60.212140472149336</v>
      </c>
      <c r="FE10" s="4">
        <v>24.630985374999998</v>
      </c>
      <c r="FF10" s="4">
        <v>24.630985374999998</v>
      </c>
      <c r="FG10" s="4">
        <v>33.555166374999999</v>
      </c>
      <c r="FH10" s="4">
        <v>33.019416249999999</v>
      </c>
      <c r="FI10" s="4">
        <v>26.104376600541027</v>
      </c>
      <c r="FK10" s="4">
        <v>81.495028662433256</v>
      </c>
      <c r="FL10" s="4">
        <v>25.3073411328125</v>
      </c>
      <c r="FM10" s="4">
        <v>81.495028662433256</v>
      </c>
      <c r="FN10" s="4">
        <v>25.608806713503508</v>
      </c>
      <c r="FP10" s="4">
        <v>60.212140472149336</v>
      </c>
      <c r="FQ10" s="4">
        <v>25.816451531250003</v>
      </c>
      <c r="FR10" s="4">
        <v>60.212140472149336</v>
      </c>
      <c r="FS10" s="4">
        <v>26.104376600541027</v>
      </c>
    </row>
    <row r="11" spans="1:175" ht="13" customHeight="1" x14ac:dyDescent="0.15">
      <c r="A11" s="237" t="s">
        <v>82</v>
      </c>
      <c r="B11" s="38">
        <v>110</v>
      </c>
      <c r="C11" s="129">
        <f>Anchor!L80</f>
        <v>16239.975409000001</v>
      </c>
      <c r="D11" s="129">
        <f>Anchor!M80</f>
        <v>41.968153000000001</v>
      </c>
      <c r="E11" s="129">
        <f>Anchor!N80</f>
        <v>47.089053999999997</v>
      </c>
      <c r="F11" s="129">
        <f>Anchor!O80</f>
        <v>47.197789</v>
      </c>
      <c r="G11" s="130">
        <f>('Summary (Full)'!$B$34*D11+'Summary (Full)'!$B$35*E11+'Summary (Full)'!$B$36*F11)/'Summary (Full)'!$B$37</f>
        <v>42.615061562500003</v>
      </c>
      <c r="H11" s="129">
        <f>Anchor!P80</f>
        <v>30.009336000000001</v>
      </c>
      <c r="I11" s="129">
        <f>Anchor!Q80</f>
        <v>21.475193999999998</v>
      </c>
      <c r="J11" s="129">
        <f>Anchor!R80</f>
        <v>99.962575999999999</v>
      </c>
      <c r="K11" s="129">
        <f>Anchor!S80</f>
        <v>99.951813000000001</v>
      </c>
      <c r="L11" s="129">
        <f>Anchor!T80</f>
        <v>42.292479999999998</v>
      </c>
      <c r="M11" s="129">
        <f>Anchor!U80</f>
        <v>42.775230999999998</v>
      </c>
      <c r="N11" s="129">
        <f>Anchor!V80</f>
        <v>41.898797000000002</v>
      </c>
      <c r="O11" s="129">
        <f>Anchor!W80</f>
        <v>46.996600000000001</v>
      </c>
      <c r="P11" s="129">
        <f>Anchor!X80</f>
        <v>47.088540000000002</v>
      </c>
      <c r="Q11" s="131">
        <f>10*LOG10(1/(('Summary (Full)'!$B$41/10^(N11/10)+'Summary (Full)'!$B$42/10^(O11/10)+'Summary (Full)'!$B$43/10^(P11/10))/'Summary (Full)'!$B$44))</f>
        <v>43.041515233560659</v>
      </c>
      <c r="R11" s="129">
        <f>Anchor!Y80</f>
        <v>1.7339E-2</v>
      </c>
      <c r="S11" s="129">
        <f>Anchor!Z80</f>
        <v>13765.35</v>
      </c>
      <c r="T11" s="132"/>
      <c r="U11" s="129">
        <f>Test!L80</f>
        <v>14057.758857000001</v>
      </c>
      <c r="V11" s="129">
        <f>Test!M80</f>
        <v>42.193570999999999</v>
      </c>
      <c r="W11" s="129">
        <f>Test!N80</f>
        <v>47.625594</v>
      </c>
      <c r="X11" s="129">
        <f>Test!O80</f>
        <v>47.670941999999997</v>
      </c>
      <c r="Y11" s="129">
        <f>('Summary (Full)'!$B$34*V11+'Summary (Full)'!$B$35*W11+'Summary (Full)'!$B$36*X11)/'Summary (Full)'!$B$37</f>
        <v>42.875408124999993</v>
      </c>
      <c r="Z11" s="129">
        <f>Test!P80</f>
        <v>30.395917000000001</v>
      </c>
      <c r="AA11" s="129">
        <f>Test!Q80</f>
        <v>21.735040000000001</v>
      </c>
      <c r="AB11" s="129">
        <f>Test!R80</f>
        <v>99.963099</v>
      </c>
      <c r="AC11" s="129">
        <f>Test!S80</f>
        <v>99.951241999999993</v>
      </c>
      <c r="AD11" s="129">
        <f>Test!T80</f>
        <v>42.715366000000003</v>
      </c>
      <c r="AE11" s="129">
        <f>Test!U80</f>
        <v>43.105212000000002</v>
      </c>
      <c r="AF11" s="129">
        <f>Test!V80</f>
        <v>42.118892000000002</v>
      </c>
      <c r="AG11" s="129">
        <f>Test!W80</f>
        <v>47.525883999999998</v>
      </c>
      <c r="AH11" s="129">
        <f>Test!X80</f>
        <v>47.550404999999998</v>
      </c>
      <c r="AI11" s="129">
        <f>10*LOG10(1/(('Summary (Full)'!$B$41/10^(AF11/10)+'Summary (Full)'!$B$42/10^(AG11/10)+'Summary (Full)'!$B$43/10^(AH11/10))/'Summary (Full)'!$B$44))</f>
        <v>43.297198666249663</v>
      </c>
      <c r="AJ11" s="129">
        <f>Test!Y80</f>
        <v>1.1232000000000001E-2</v>
      </c>
      <c r="AK11" s="129">
        <f>Test!Z80</f>
        <v>0</v>
      </c>
      <c r="AL11" s="129">
        <f t="shared" si="2"/>
        <v>0.64778822308091588</v>
      </c>
      <c r="AM11" s="129">
        <f t="shared" si="3"/>
        <v>0</v>
      </c>
      <c r="AO11" s="245" t="s">
        <v>13</v>
      </c>
      <c r="AP11" s="172">
        <f t="array" ref="AP11">bdRateExtend($C11:$C14,D11:D14,$U11:$U14,V11:V14)</f>
        <v>-0.2759218734502622</v>
      </c>
      <c r="AQ11" s="172">
        <f t="array" ref="AQ11">bdRateExtend($C11:$C16,D11:D16,$U11:$U16,V11:V16)</f>
        <v>-0.31352796528681925</v>
      </c>
      <c r="AR11" s="172">
        <f t="array" ref="AR11">bdRateExtend($C11:$C16,E11:E16,$U11:$U16,W11:W16)</f>
        <v>-0.41944702485011309</v>
      </c>
      <c r="AS11" s="172">
        <f t="array" ref="AS11">bdRateExtend($C11:$C16,F11:F16,$U11:$U16,X11:X16)</f>
        <v>-0.35173817572072263</v>
      </c>
      <c r="AT11" s="172">
        <f t="array" ref="AT11">bdRateExtend($C11:$C14,H11:H14,$U11:$U14,Z11:Z14)</f>
        <v>-0.25425239931480936</v>
      </c>
      <c r="AU11" s="172">
        <f t="array" ref="AU11">bdRateExtend($C11:$C16,H11:H16,$U11:$U16,Z11:Z16)</f>
        <v>-0.28851495396924487</v>
      </c>
      <c r="AV11" s="172">
        <f t="array" ref="AV11">bdRateExtend($C11:$C14,I11:I14,$U11:$U14,AA11:AA14)</f>
        <v>-0.26937145615516089</v>
      </c>
      <c r="AW11" s="172">
        <f t="array" ref="AW11">bdRateExtend($C11:$C16,I11:I16,$U11:$U16,AA11:AA16)</f>
        <v>-0.3041839496332015</v>
      </c>
      <c r="AX11" s="172">
        <f t="array" ref="AX11">bdRateExtend($C11:$C14,J11:J14,$U11:$U14,AB11:AB14,"None", FALSE,1)</f>
        <v>-0.31684245426544211</v>
      </c>
      <c r="AY11" s="188">
        <f t="array" ref="AY11">bdRateExtend($C11:$C16,J11:J16,$U11:$U16,AB11:AB16,"None", FALSE,TRUE)</f>
        <v>-0.38907814826246157</v>
      </c>
      <c r="AZ11" s="241">
        <f t="array" ref="AZ11">testVMAFRange($C11:$C14,J11:J14,$U11:$U14,AB11:AB14)</f>
        <v>0</v>
      </c>
      <c r="BA11" s="190">
        <f t="array" ref="BA11">testVMAFRange($C11:$C16,J11:J16,$U11:$U16,AB11:AB16)</f>
        <v>0</v>
      </c>
      <c r="CI11" s="11" t="s">
        <v>119</v>
      </c>
      <c r="CJ11" s="10">
        <f>CJ5+CJ8</f>
        <v>2154.162178140863</v>
      </c>
      <c r="CL11" s="4">
        <v>91.136040342618202</v>
      </c>
      <c r="CM11" s="4">
        <v>24.512985499999999</v>
      </c>
      <c r="CN11" s="4">
        <v>24.512985499999999</v>
      </c>
      <c r="CO11" s="4">
        <v>33.435231999999999</v>
      </c>
      <c r="CP11" s="4">
        <v>32.943181750000001</v>
      </c>
      <c r="CQ11" s="4">
        <v>25.597513171875001</v>
      </c>
      <c r="CR11" s="4">
        <v>5.5223172500000004</v>
      </c>
      <c r="CS11" s="4">
        <v>4.9801079999999995</v>
      </c>
      <c r="CT11" s="4">
        <v>7.2283042500000008</v>
      </c>
      <c r="CU11" s="4">
        <v>7.3313052500000007</v>
      </c>
      <c r="CV11" s="4">
        <v>20.352366750000002</v>
      </c>
      <c r="CW11" s="4">
        <v>27.02778125</v>
      </c>
      <c r="CX11" s="4">
        <v>24.428082249999999</v>
      </c>
      <c r="CY11" s="4">
        <v>33.339101499999998</v>
      </c>
      <c r="CZ11" s="4">
        <v>32.844800499999998</v>
      </c>
      <c r="DA11" s="4">
        <v>25.902368115640506</v>
      </c>
      <c r="DB11" s="4">
        <v>0.36438524999999999</v>
      </c>
      <c r="DC11" s="4">
        <v>582.745</v>
      </c>
      <c r="DE11" s="4">
        <v>91.136040342618202</v>
      </c>
      <c r="DF11" s="4">
        <v>5.5223172500000004</v>
      </c>
      <c r="DH11" s="4">
        <v>91.136040342618202</v>
      </c>
      <c r="DI11" s="4">
        <v>4.9801079999999995</v>
      </c>
      <c r="DK11" s="4">
        <v>364.85680073259545</v>
      </c>
      <c r="DL11" s="4">
        <v>27.393110499999999</v>
      </c>
      <c r="DM11" s="4">
        <v>364.85680073259545</v>
      </c>
      <c r="DN11" s="4">
        <v>26.764653000000003</v>
      </c>
      <c r="DO11" s="4">
        <v>91.136040342618202</v>
      </c>
      <c r="DP11" s="4">
        <v>20.352366750000002</v>
      </c>
      <c r="DQ11" s="4">
        <v>91.136040342618202</v>
      </c>
      <c r="DR11" s="4">
        <v>27.02778125</v>
      </c>
      <c r="DS11" s="4">
        <v>91.136040342618202</v>
      </c>
      <c r="DT11" s="4">
        <v>24.428082249999999</v>
      </c>
      <c r="DU11" s="4">
        <v>24.428082249999999</v>
      </c>
      <c r="DV11" s="4">
        <v>33.339101499999998</v>
      </c>
      <c r="DW11" s="4">
        <v>32.844800499999998</v>
      </c>
      <c r="DX11" s="4">
        <v>25.902368115640506</v>
      </c>
      <c r="DZ11" s="4">
        <v>68.110411997333827</v>
      </c>
      <c r="EA11" s="4">
        <v>25.034116000000001</v>
      </c>
      <c r="EB11" s="4">
        <v>25.034116000000001</v>
      </c>
      <c r="EC11" s="4">
        <v>33.840654999999998</v>
      </c>
      <c r="ED11" s="4">
        <v>33.369568999999998</v>
      </c>
      <c r="EE11" s="4">
        <v>26.105490500000002</v>
      </c>
      <c r="EF11" s="4">
        <v>6.0427117499999996</v>
      </c>
      <c r="EG11" s="4">
        <v>5.3456840000000003</v>
      </c>
      <c r="EH11" s="4">
        <v>12.661469</v>
      </c>
      <c r="EI11" s="4">
        <v>12.597973</v>
      </c>
      <c r="EJ11" s="4">
        <v>20.852645500000001</v>
      </c>
      <c r="EK11" s="4">
        <v>27.619579250000001</v>
      </c>
      <c r="EL11" s="4">
        <v>24.928551249999998</v>
      </c>
      <c r="EM11" s="4">
        <v>33.743079250000001</v>
      </c>
      <c r="EN11" s="4">
        <v>33.260561500000001</v>
      </c>
      <c r="EO11" s="4">
        <v>26.396836613536095</v>
      </c>
      <c r="EP11" s="4">
        <v>0.46502874999999999</v>
      </c>
      <c r="EQ11" s="4">
        <v>0</v>
      </c>
      <c r="ER11" s="4">
        <v>68.110411997333827</v>
      </c>
      <c r="ES11" s="4">
        <v>6.0427117499999996</v>
      </c>
      <c r="ET11" s="4">
        <v>68.110411997333827</v>
      </c>
      <c r="EU11" s="4">
        <v>5.3456840000000003</v>
      </c>
      <c r="EV11" s="7">
        <v>172.08057489517404</v>
      </c>
      <c r="EW11" s="7">
        <v>26.917754875</v>
      </c>
      <c r="EX11" s="7">
        <v>124.26926970258467</v>
      </c>
      <c r="EY11" s="7">
        <v>21.482601375000002</v>
      </c>
      <c r="EZ11" s="7">
        <v>73.109562658113035</v>
      </c>
      <c r="FA11" s="7">
        <v>21.030028999999999</v>
      </c>
      <c r="FB11" s="7">
        <v>68.110411997333827</v>
      </c>
      <c r="FC11" s="7">
        <v>27.619579250000001</v>
      </c>
      <c r="FD11" s="4">
        <v>68.110411997333827</v>
      </c>
      <c r="FE11" s="4">
        <v>24.928551249999998</v>
      </c>
      <c r="FF11" s="4">
        <v>24.928551249999998</v>
      </c>
      <c r="FG11" s="4">
        <v>33.743079250000001</v>
      </c>
      <c r="FH11" s="4">
        <v>33.260561500000001</v>
      </c>
      <c r="FI11" s="4">
        <v>26.396836613536095</v>
      </c>
      <c r="FK11" s="4">
        <v>91.136040342618202</v>
      </c>
      <c r="FL11" s="4">
        <v>25.597513171875001</v>
      </c>
      <c r="FM11" s="4">
        <v>91.136040342618202</v>
      </c>
      <c r="FN11" s="4">
        <v>25.902368115640506</v>
      </c>
      <c r="FP11" s="4">
        <v>68.110411997333827</v>
      </c>
      <c r="FQ11" s="4">
        <v>26.105490500000002</v>
      </c>
      <c r="FR11" s="4">
        <v>68.110411997333827</v>
      </c>
      <c r="FS11" s="4">
        <v>26.396836613536095</v>
      </c>
    </row>
    <row r="12" spans="1:175" x14ac:dyDescent="0.15">
      <c r="A12" s="235"/>
      <c r="B12" s="38">
        <v>135</v>
      </c>
      <c r="C12" s="129">
        <f>Anchor!L81</f>
        <v>7810.0791520000002</v>
      </c>
      <c r="D12" s="129">
        <f>Anchor!M81</f>
        <v>40.002661000000003</v>
      </c>
      <c r="E12" s="129">
        <f>Anchor!N81</f>
        <v>44.797981999999998</v>
      </c>
      <c r="F12" s="129">
        <f>Anchor!O81</f>
        <v>45.081716</v>
      </c>
      <c r="G12" s="130">
        <f>('Summary (Full)'!$B$34*D12+'Summary (Full)'!$B$35*E12+'Summary (Full)'!$B$36*F12)/'Summary (Full)'!$B$37</f>
        <v>40.619809500000009</v>
      </c>
      <c r="H12" s="129">
        <f>Anchor!P81</f>
        <v>26.172552</v>
      </c>
      <c r="I12" s="129">
        <f>Anchor!Q81</f>
        <v>19.103285</v>
      </c>
      <c r="J12" s="129">
        <f>Anchor!R81</f>
        <v>99.760264000000006</v>
      </c>
      <c r="K12" s="129">
        <f>Anchor!S81</f>
        <v>98.851035999999993</v>
      </c>
      <c r="L12" s="129">
        <f>Anchor!T81</f>
        <v>38.564801000000003</v>
      </c>
      <c r="M12" s="129">
        <f>Anchor!U81</f>
        <v>40.810752999999998</v>
      </c>
      <c r="N12" s="129">
        <f>Anchor!V81</f>
        <v>39.934069999999998</v>
      </c>
      <c r="O12" s="129">
        <f>Anchor!W81</f>
        <v>44.706924000000001</v>
      </c>
      <c r="P12" s="129">
        <f>Anchor!X81</f>
        <v>44.973042</v>
      </c>
      <c r="Q12" s="131">
        <f>10*LOG10(1/(('Summary (Full)'!$B$41/10^(N12/10)+'Summary (Full)'!$B$42/10^(O12/10)+'Summary (Full)'!$B$43/10^(P12/10))/'Summary (Full)'!$B$44))</f>
        <v>41.044220165381205</v>
      </c>
      <c r="R12" s="129">
        <f>Anchor!Y81</f>
        <v>1.9103999999999999E-2</v>
      </c>
      <c r="S12" s="129">
        <f>Anchor!Z81</f>
        <v>15559.67</v>
      </c>
      <c r="T12" s="132"/>
      <c r="U12" s="129">
        <f>Test!L81</f>
        <v>6531.0652419999997</v>
      </c>
      <c r="V12" s="129">
        <f>Test!M81</f>
        <v>40.349977000000003</v>
      </c>
      <c r="W12" s="129">
        <f>Test!N81</f>
        <v>45.690831000000003</v>
      </c>
      <c r="X12" s="129">
        <f>Test!O81</f>
        <v>45.720173000000003</v>
      </c>
      <c r="Y12" s="129">
        <f>('Summary (Full)'!$B$34*V12+'Summary (Full)'!$B$35*W12+'Summary (Full)'!$B$36*X12)/'Summary (Full)'!$B$37</f>
        <v>41.019417625000003</v>
      </c>
      <c r="Z12" s="129">
        <f>Test!P81</f>
        <v>26.662991999999999</v>
      </c>
      <c r="AA12" s="129">
        <f>Test!Q81</f>
        <v>19.483544999999999</v>
      </c>
      <c r="AB12" s="129">
        <f>Test!R81</f>
        <v>99.942555999999996</v>
      </c>
      <c r="AC12" s="129">
        <f>Test!S81</f>
        <v>99.566528000000005</v>
      </c>
      <c r="AD12" s="129">
        <f>Test!T81</f>
        <v>39.108173999999998</v>
      </c>
      <c r="AE12" s="129">
        <f>Test!U81</f>
        <v>41.314391999999998</v>
      </c>
      <c r="AF12" s="129">
        <f>Test!V81</f>
        <v>40.270259000000003</v>
      </c>
      <c r="AG12" s="129">
        <f>Test!W81</f>
        <v>45.599690000000002</v>
      </c>
      <c r="AH12" s="129">
        <f>Test!X81</f>
        <v>45.604942999999999</v>
      </c>
      <c r="AI12" s="129">
        <f>10*LOG10(1/(('Summary (Full)'!$B$41/10^(AF12/10)+'Summary (Full)'!$B$42/10^(AG12/10)+'Summary (Full)'!$B$43/10^(AH12/10))/'Summary (Full)'!$B$44))</f>
        <v>41.437524644305199</v>
      </c>
      <c r="AJ12" s="129">
        <f>Test!Y81</f>
        <v>1.4461E-2</v>
      </c>
      <c r="AK12" s="129">
        <f>Test!Z81</f>
        <v>0</v>
      </c>
      <c r="AL12" s="129">
        <f t="shared" si="2"/>
        <v>0.75696189279731996</v>
      </c>
      <c r="AM12" s="129">
        <f t="shared" si="3"/>
        <v>0</v>
      </c>
      <c r="AO12" s="179"/>
      <c r="AP12" s="165"/>
      <c r="AQ12" s="164"/>
      <c r="AR12" s="164"/>
      <c r="AS12" s="164"/>
      <c r="AT12" s="165"/>
      <c r="AU12" s="164"/>
      <c r="AV12" s="165"/>
      <c r="AW12" s="164"/>
      <c r="AX12" s="165"/>
      <c r="AY12" s="170"/>
      <c r="AZ12" s="165"/>
      <c r="BA12" s="170"/>
      <c r="CL12" s="4">
        <v>101.91760142493264</v>
      </c>
      <c r="CM12" s="4">
        <v>24.812216249999999</v>
      </c>
      <c r="CN12" s="4">
        <v>24.812216249999999</v>
      </c>
      <c r="CO12" s="4">
        <v>33.643163000000001</v>
      </c>
      <c r="CP12" s="4">
        <v>33.188772875000005</v>
      </c>
      <c r="CQ12" s="4">
        <v>25.887685210937498</v>
      </c>
      <c r="CR12" s="4">
        <v>5.800213125</v>
      </c>
      <c r="CS12" s="4">
        <v>5.1579974999999996</v>
      </c>
      <c r="CT12" s="4">
        <v>7.7697846250000007</v>
      </c>
      <c r="CU12" s="4">
        <v>7.8626296250000003</v>
      </c>
      <c r="CV12" s="4">
        <v>20.624950375000001</v>
      </c>
      <c r="CW12" s="4">
        <v>27.316038124999999</v>
      </c>
      <c r="CX12" s="4">
        <v>24.725971125000001</v>
      </c>
      <c r="CY12" s="4">
        <v>33.54969775</v>
      </c>
      <c r="CZ12" s="4">
        <v>33.088106250000003</v>
      </c>
      <c r="DA12" s="4">
        <v>26.195929517777508</v>
      </c>
      <c r="DB12" s="4">
        <v>0.35534462499999997</v>
      </c>
      <c r="DC12" s="4">
        <v>617.42250000000001</v>
      </c>
      <c r="DE12" s="4">
        <v>101.91760142493264</v>
      </c>
      <c r="DF12" s="4">
        <v>5.800213125</v>
      </c>
      <c r="DH12" s="4">
        <v>101.91760142493264</v>
      </c>
      <c r="DI12" s="4">
        <v>5.1579974999999996</v>
      </c>
      <c r="DK12" s="4">
        <v>409.24155002585445</v>
      </c>
      <c r="DL12" s="4">
        <v>30.048971250000001</v>
      </c>
      <c r="DM12" s="4">
        <v>409.24155002585445</v>
      </c>
      <c r="DN12" s="4">
        <v>29.3096505</v>
      </c>
      <c r="DO12" s="4">
        <v>101.91760142493264</v>
      </c>
      <c r="DP12" s="4">
        <v>20.624950375000001</v>
      </c>
      <c r="DQ12" s="4">
        <v>101.91760142493264</v>
      </c>
      <c r="DR12" s="4">
        <v>27.316038124999999</v>
      </c>
      <c r="DS12" s="4">
        <v>101.91760142493264</v>
      </c>
      <c r="DT12" s="4">
        <v>24.725971125000001</v>
      </c>
      <c r="DU12" s="4">
        <v>24.725971125000001</v>
      </c>
      <c r="DV12" s="4">
        <v>33.54969775</v>
      </c>
      <c r="DW12" s="4">
        <v>33.088106250000003</v>
      </c>
      <c r="DX12" s="4">
        <v>26.195929517777508</v>
      </c>
      <c r="DZ12" s="4">
        <v>73.109562658113035</v>
      </c>
      <c r="EA12" s="4">
        <v>25.209747</v>
      </c>
      <c r="EB12" s="4">
        <v>25.209747</v>
      </c>
      <c r="EC12" s="4">
        <v>34.106444500000002</v>
      </c>
      <c r="ED12" s="4">
        <v>33.321169500000003</v>
      </c>
      <c r="EE12" s="4">
        <v>26.272754499999998</v>
      </c>
      <c r="EF12" s="4">
        <v>6.1862770000000005</v>
      </c>
      <c r="EG12" s="4">
        <v>5.4492279999999997</v>
      </c>
      <c r="EH12" s="4">
        <v>15.084611000000001</v>
      </c>
      <c r="EI12" s="4">
        <v>14.89497175</v>
      </c>
      <c r="EJ12" s="4">
        <v>21.030028999999999</v>
      </c>
      <c r="EK12" s="4">
        <v>27.75113</v>
      </c>
      <c r="EL12" s="4">
        <v>25.110413749999999</v>
      </c>
      <c r="EM12" s="4">
        <v>34.005751000000004</v>
      </c>
      <c r="EN12" s="4">
        <v>33.187311999999999</v>
      </c>
      <c r="EO12" s="4">
        <v>26.572149523378123</v>
      </c>
      <c r="EP12" s="4">
        <v>0.41787600000000003</v>
      </c>
      <c r="EQ12" s="4">
        <v>0</v>
      </c>
      <c r="ER12" s="4">
        <v>82.873711578473305</v>
      </c>
      <c r="ES12" s="4">
        <v>6.5505395000000002</v>
      </c>
      <c r="ET12" s="4">
        <v>82.873711578473305</v>
      </c>
      <c r="EU12" s="4">
        <v>5.6863644999999998</v>
      </c>
      <c r="EV12" s="7">
        <v>193.85351664370987</v>
      </c>
      <c r="EW12" s="7">
        <v>29.028333749999998</v>
      </c>
      <c r="EX12" s="7">
        <v>140.73801345041204</v>
      </c>
      <c r="EY12" s="7">
        <v>23.118074499999999</v>
      </c>
      <c r="EZ12" s="7">
        <v>82.873711578473305</v>
      </c>
      <c r="FA12" s="7">
        <v>21.3441285</v>
      </c>
      <c r="FB12" s="7">
        <v>77.0447319439225</v>
      </c>
      <c r="FC12" s="7">
        <v>27.902354124999999</v>
      </c>
      <c r="FD12" s="4">
        <v>73.109562658113035</v>
      </c>
      <c r="FE12" s="4">
        <v>25.110413749999999</v>
      </c>
      <c r="FF12" s="4">
        <v>25.110413749999999</v>
      </c>
      <c r="FG12" s="4">
        <v>34.005751000000004</v>
      </c>
      <c r="FH12" s="4">
        <v>33.187311999999999</v>
      </c>
      <c r="FI12" s="4">
        <v>26.572149523378123</v>
      </c>
      <c r="FK12" s="4">
        <v>101.91760142493264</v>
      </c>
      <c r="FL12" s="4">
        <v>25.887685210937498</v>
      </c>
      <c r="FM12" s="4">
        <v>101.91760142493264</v>
      </c>
      <c r="FN12" s="4">
        <v>26.195929517777508</v>
      </c>
      <c r="FP12" s="4">
        <v>73.109562658113035</v>
      </c>
      <c r="FQ12" s="4">
        <v>26.272754499999998</v>
      </c>
      <c r="FR12" s="4">
        <v>73.109562658113035</v>
      </c>
      <c r="FS12" s="4">
        <v>26.572149523378123</v>
      </c>
    </row>
    <row r="13" spans="1:175" ht="13" customHeight="1" x14ac:dyDescent="0.15">
      <c r="A13" s="235"/>
      <c r="B13" s="38">
        <v>160</v>
      </c>
      <c r="C13" s="129">
        <f>Anchor!L82</f>
        <v>3627.3621760000001</v>
      </c>
      <c r="D13" s="129">
        <f>Anchor!M82</f>
        <v>37.127339999999997</v>
      </c>
      <c r="E13" s="129">
        <f>Anchor!N82</f>
        <v>42.174720999999998</v>
      </c>
      <c r="F13" s="129">
        <f>Anchor!O82</f>
        <v>42.605077000000001</v>
      </c>
      <c r="G13" s="130">
        <f>('Summary (Full)'!$B$34*D13+'Summary (Full)'!$B$35*E13+'Summary (Full)'!$B$36*F13)/'Summary (Full)'!$B$37</f>
        <v>37.785159874999998</v>
      </c>
      <c r="H13" s="129">
        <f>Anchor!P82</f>
        <v>21.489235999999998</v>
      </c>
      <c r="I13" s="129">
        <f>Anchor!Q82</f>
        <v>15.972303999999999</v>
      </c>
      <c r="J13" s="129">
        <f>Anchor!R82</f>
        <v>88.023503000000005</v>
      </c>
      <c r="K13" s="129">
        <f>Anchor!S82</f>
        <v>85.730086999999997</v>
      </c>
      <c r="L13" s="129">
        <f>Anchor!T82</f>
        <v>34.232196000000002</v>
      </c>
      <c r="M13" s="129">
        <f>Anchor!U82</f>
        <v>38.212418999999997</v>
      </c>
      <c r="N13" s="129">
        <f>Anchor!V82</f>
        <v>37.048439000000002</v>
      </c>
      <c r="O13" s="129">
        <f>Anchor!W82</f>
        <v>42.084009999999999</v>
      </c>
      <c r="P13" s="129">
        <f>Anchor!X82</f>
        <v>42.491509999999998</v>
      </c>
      <c r="Q13" s="131">
        <f>10*LOG10(1/(('Summary (Full)'!$B$41/10^(N13/10)+'Summary (Full)'!$B$42/10^(O13/10)+'Summary (Full)'!$B$43/10^(P13/10))/'Summary (Full)'!$B$44))</f>
        <v>38.203123513213619</v>
      </c>
      <c r="R13" s="129">
        <f>Anchor!Y82</f>
        <v>2.2911999999999998E-2</v>
      </c>
      <c r="S13" s="129">
        <f>Anchor!Z82</f>
        <v>11618.63</v>
      </c>
      <c r="T13" s="132"/>
      <c r="U13" s="129">
        <f>Test!L82</f>
        <v>2948.1140399999999</v>
      </c>
      <c r="V13" s="129">
        <f>Test!M82</f>
        <v>37.632738000000003</v>
      </c>
      <c r="W13" s="129">
        <f>Test!N82</f>
        <v>43.289997</v>
      </c>
      <c r="X13" s="129">
        <f>Test!O82</f>
        <v>43.267001</v>
      </c>
      <c r="Y13" s="129">
        <f>('Summary (Full)'!$B$34*V13+'Summary (Full)'!$B$35*W13+'Summary (Full)'!$B$36*X13)/'Summary (Full)'!$B$37</f>
        <v>38.338458125000002</v>
      </c>
      <c r="Z13" s="129">
        <f>Test!P82</f>
        <v>22.120913999999999</v>
      </c>
      <c r="AA13" s="129">
        <f>Test!Q82</f>
        <v>16.480782999999999</v>
      </c>
      <c r="AB13" s="129">
        <f>Test!R82</f>
        <v>91.249155999999999</v>
      </c>
      <c r="AC13" s="129">
        <f>Test!S82</f>
        <v>88.696833999999996</v>
      </c>
      <c r="AD13" s="129">
        <f>Test!T82</f>
        <v>34.886322999999997</v>
      </c>
      <c r="AE13" s="129">
        <f>Test!U82</f>
        <v>38.856251999999998</v>
      </c>
      <c r="AF13" s="129">
        <f>Test!V82</f>
        <v>37.538227999999997</v>
      </c>
      <c r="AG13" s="129">
        <f>Test!W82</f>
        <v>43.199083999999999</v>
      </c>
      <c r="AH13" s="129">
        <f>Test!X82</f>
        <v>43.145088999999999</v>
      </c>
      <c r="AI13" s="129">
        <f>10*LOG10(1/(('Summary (Full)'!$B$41/10^(AF13/10)+'Summary (Full)'!$B$42/10^(AG13/10)+'Summary (Full)'!$B$43/10^(AH13/10))/'Summary (Full)'!$B$44))</f>
        <v>38.742893573826393</v>
      </c>
      <c r="AJ13" s="129">
        <f>Test!Y82</f>
        <v>1.8180000000000002E-2</v>
      </c>
      <c r="AK13" s="129">
        <f>Test!Z82</f>
        <v>0</v>
      </c>
      <c r="AL13" s="129">
        <f t="shared" si="2"/>
        <v>0.79347067039106156</v>
      </c>
      <c r="AM13" s="129">
        <f t="shared" si="3"/>
        <v>0</v>
      </c>
      <c r="AO13" s="242" t="s">
        <v>14</v>
      </c>
      <c r="AP13" s="166">
        <f t="array" ref="AP13">bdRateExtend($C12:$C15,D12:D15,$U12:$U15,V12:V15)</f>
        <v>-0.30591039211778703</v>
      </c>
      <c r="AQ13" s="164"/>
      <c r="AR13" s="164"/>
      <c r="AS13" s="164"/>
      <c r="AT13" s="166">
        <f t="array" ref="AT13">bdRateExtend($C12:$C15,H12:H15,$U12:$U15,Z12:Z15)</f>
        <v>-0.28513511095334487</v>
      </c>
      <c r="AU13" s="164"/>
      <c r="AV13" s="166">
        <f t="array" ref="AV13">bdRateExtend($C12:$C15,I12:I15,$U12:$U15,AA12:AA15)</f>
        <v>-0.30003214834741565</v>
      </c>
      <c r="AW13" s="164"/>
      <c r="AX13" s="166">
        <f t="array" ref="AX13">bdRateExtend($C12:$C15,J12:J15,$U12:$U15,AB12:AB15,"None", FALSE,1)</f>
        <v>-0.34992562672489236</v>
      </c>
      <c r="AY13" s="170"/>
      <c r="AZ13" s="244">
        <f t="array" ref="AZ13">testVMAFRange($C12:$C15,J12:J15,$U12:$U15,AB12:AB15)</f>
        <v>0</v>
      </c>
      <c r="BA13" s="170"/>
      <c r="CL13" s="4">
        <v>113.97464100000001</v>
      </c>
      <c r="CM13" s="4">
        <v>25.111446999999998</v>
      </c>
      <c r="CN13" s="4">
        <v>25.111446999999998</v>
      </c>
      <c r="CO13" s="4">
        <v>33.851094000000003</v>
      </c>
      <c r="CP13" s="4">
        <v>33.434364000000002</v>
      </c>
      <c r="CQ13" s="4">
        <v>26.177857249999999</v>
      </c>
      <c r="CR13" s="4">
        <v>6.0781090000000004</v>
      </c>
      <c r="CS13" s="4">
        <v>5.3358869999999996</v>
      </c>
      <c r="CT13" s="4">
        <v>8.3112650000000006</v>
      </c>
      <c r="CU13" s="4">
        <v>8.3939540000000008</v>
      </c>
      <c r="CV13" s="4">
        <v>20.897534</v>
      </c>
      <c r="CW13" s="4">
        <v>27.604295</v>
      </c>
      <c r="CX13" s="4">
        <v>25.023859999999999</v>
      </c>
      <c r="CY13" s="4">
        <v>33.760294000000002</v>
      </c>
      <c r="CZ13" s="4">
        <v>33.331412</v>
      </c>
      <c r="DA13" s="4">
        <v>26.489490919914505</v>
      </c>
      <c r="DB13" s="4">
        <v>0.346304</v>
      </c>
      <c r="DC13" s="4">
        <v>652.1</v>
      </c>
      <c r="DE13" s="4">
        <v>128.4258931595142</v>
      </c>
      <c r="DF13" s="4">
        <v>6.4781312500000006</v>
      </c>
      <c r="DH13" s="4">
        <v>128.4258931595142</v>
      </c>
      <c r="DI13" s="4">
        <v>5.5848696249999996</v>
      </c>
      <c r="DK13" s="4">
        <v>459.02569427590123</v>
      </c>
      <c r="DL13" s="4">
        <v>32.704831999999996</v>
      </c>
      <c r="DM13" s="4">
        <v>459.02569427590123</v>
      </c>
      <c r="DN13" s="4">
        <v>31.854648000000001</v>
      </c>
      <c r="DO13" s="4">
        <v>113.97464100000001</v>
      </c>
      <c r="DP13" s="4">
        <v>20.897534</v>
      </c>
      <c r="DQ13" s="4">
        <v>113.97464100000001</v>
      </c>
      <c r="DR13" s="4">
        <v>27.604295</v>
      </c>
      <c r="DS13" s="4">
        <v>113.97464100000001</v>
      </c>
      <c r="DT13" s="4">
        <v>25.023859999999999</v>
      </c>
      <c r="DU13" s="4">
        <v>25.023859999999999</v>
      </c>
      <c r="DV13" s="4">
        <v>33.760294000000002</v>
      </c>
      <c r="DW13" s="4">
        <v>33.331412</v>
      </c>
      <c r="DX13" s="4">
        <v>26.489490919914505</v>
      </c>
      <c r="DZ13" s="4">
        <v>82.873711578473305</v>
      </c>
      <c r="EA13" s="4">
        <v>25.5408115</v>
      </c>
      <c r="EB13" s="4">
        <v>25.5408115</v>
      </c>
      <c r="EC13" s="4">
        <v>34.325267250000003</v>
      </c>
      <c r="ED13" s="4">
        <v>33.60130925</v>
      </c>
      <c r="EE13" s="4">
        <v>26.593621093749999</v>
      </c>
      <c r="EF13" s="4">
        <v>6.5505395000000002</v>
      </c>
      <c r="EG13" s="4">
        <v>5.6863644999999998</v>
      </c>
      <c r="EH13" s="4">
        <v>16.397273500000001</v>
      </c>
      <c r="EI13" s="4">
        <v>16.151862625</v>
      </c>
      <c r="EJ13" s="4">
        <v>21.3441285</v>
      </c>
      <c r="EK13" s="4">
        <v>28.059197000000001</v>
      </c>
      <c r="EL13" s="4">
        <v>25.439443125</v>
      </c>
      <c r="EM13" s="4">
        <v>34.225182000000004</v>
      </c>
      <c r="EN13" s="4">
        <v>33.467100000000002</v>
      </c>
      <c r="EO13" s="4">
        <v>26.895885997601912</v>
      </c>
      <c r="EP13" s="4">
        <v>0.40294649999999999</v>
      </c>
      <c r="EQ13" s="4">
        <v>0</v>
      </c>
      <c r="ER13" s="4">
        <v>93.941911578783504</v>
      </c>
      <c r="ES13" s="4">
        <v>6.9148019999999999</v>
      </c>
      <c r="ET13" s="4">
        <v>93.941911578783504</v>
      </c>
      <c r="EU13" s="4">
        <v>5.9235009999999999</v>
      </c>
      <c r="EV13" s="7">
        <v>218.38133640607063</v>
      </c>
      <c r="EW13" s="7">
        <v>31.138912624999996</v>
      </c>
      <c r="EX13" s="7">
        <v>172.08057489517404</v>
      </c>
      <c r="EY13" s="7">
        <v>26.198522750000002</v>
      </c>
      <c r="EZ13" s="7">
        <v>93.941911578783504</v>
      </c>
      <c r="FA13" s="7">
        <v>21.658228000000001</v>
      </c>
      <c r="FB13" s="7">
        <v>87.151003000000003</v>
      </c>
      <c r="FC13" s="7">
        <v>28.185129</v>
      </c>
      <c r="FD13" s="4">
        <v>82.873711578473305</v>
      </c>
      <c r="FE13" s="4">
        <v>25.439443125</v>
      </c>
      <c r="FF13" s="4">
        <v>25.439443125</v>
      </c>
      <c r="FG13" s="4">
        <v>34.225182000000004</v>
      </c>
      <c r="FH13" s="4">
        <v>33.467100000000002</v>
      </c>
      <c r="FI13" s="4">
        <v>26.895885997601912</v>
      </c>
      <c r="FK13" s="4">
        <v>113.97464100000001</v>
      </c>
      <c r="FL13" s="4">
        <v>26.177857249999999</v>
      </c>
      <c r="FM13" s="4">
        <v>113.97464100000001</v>
      </c>
      <c r="FN13" s="4">
        <v>26.489490919914505</v>
      </c>
      <c r="FP13" s="4">
        <v>82.873711578473305</v>
      </c>
      <c r="FQ13" s="4">
        <v>26.593621093749999</v>
      </c>
      <c r="FR13" s="4">
        <v>82.873711578473305</v>
      </c>
      <c r="FS13" s="4">
        <v>26.895885997601912</v>
      </c>
    </row>
    <row r="14" spans="1:175" x14ac:dyDescent="0.15">
      <c r="A14" s="235"/>
      <c r="B14" s="38">
        <v>185</v>
      </c>
      <c r="C14" s="129">
        <f>Anchor!L83</f>
        <v>1673.224007</v>
      </c>
      <c r="D14" s="129">
        <f>Anchor!M83</f>
        <v>33.911658000000003</v>
      </c>
      <c r="E14" s="129">
        <f>Anchor!N83</f>
        <v>39.684837999999999</v>
      </c>
      <c r="F14" s="129">
        <f>Anchor!O83</f>
        <v>40.068285000000003</v>
      </c>
      <c r="G14" s="130">
        <f>('Summary (Full)'!$B$34*D14+'Summary (Full)'!$B$35*E14+'Summary (Full)'!$B$36*F14)/'Summary (Full)'!$B$37</f>
        <v>34.657270937500002</v>
      </c>
      <c r="H14" s="129">
        <f>Anchor!P83</f>
        <v>16.859576000000001</v>
      </c>
      <c r="I14" s="129">
        <f>Anchor!Q83</f>
        <v>12.736452</v>
      </c>
      <c r="J14" s="129">
        <f>Anchor!R83</f>
        <v>66.340412999999998</v>
      </c>
      <c r="K14" s="129">
        <f>Anchor!S83</f>
        <v>64.666172000000003</v>
      </c>
      <c r="L14" s="129">
        <f>Anchor!T83</f>
        <v>30.135345000000001</v>
      </c>
      <c r="M14" s="129">
        <f>Anchor!U83</f>
        <v>35.409497000000002</v>
      </c>
      <c r="N14" s="129">
        <f>Anchor!V83</f>
        <v>33.828609999999998</v>
      </c>
      <c r="O14" s="129">
        <f>Anchor!W83</f>
        <v>39.592847999999996</v>
      </c>
      <c r="P14" s="129">
        <f>Anchor!X83</f>
        <v>39.954113</v>
      </c>
      <c r="Q14" s="131">
        <f>10*LOG10(1/(('Summary (Full)'!$B$41/10^(N14/10)+'Summary (Full)'!$B$42/10^(O14/10)+'Summary (Full)'!$B$43/10^(P14/10))/'Summary (Full)'!$B$44))</f>
        <v>35.069093543496102</v>
      </c>
      <c r="R14" s="129">
        <f>Anchor!Y83</f>
        <v>3.2654000000000002E-2</v>
      </c>
      <c r="S14" s="129">
        <f>Anchor!Z83</f>
        <v>8631.3799999999992</v>
      </c>
      <c r="T14" s="132"/>
      <c r="U14" s="129">
        <f>Test!L83</f>
        <v>1323.9634209999999</v>
      </c>
      <c r="V14" s="129">
        <f>Test!M83</f>
        <v>34.536562000000004</v>
      </c>
      <c r="W14" s="129">
        <f>Test!N83</f>
        <v>40.761113999999999</v>
      </c>
      <c r="X14" s="129">
        <f>Test!O83</f>
        <v>40.718283</v>
      </c>
      <c r="Y14" s="129">
        <f>('Summary (Full)'!$B$34*V14+'Summary (Full)'!$B$35*W14+'Summary (Full)'!$B$36*X14)/'Summary (Full)'!$B$37</f>
        <v>35.311954062500007</v>
      </c>
      <c r="Z14" s="129">
        <f>Test!P83</f>
        <v>17.563962</v>
      </c>
      <c r="AA14" s="129">
        <f>Test!Q83</f>
        <v>13.321106</v>
      </c>
      <c r="AB14" s="129">
        <f>Test!R83</f>
        <v>72.619894000000002</v>
      </c>
      <c r="AC14" s="129">
        <f>Test!S83</f>
        <v>70.243210000000005</v>
      </c>
      <c r="AD14" s="129">
        <f>Test!T83</f>
        <v>30.860343</v>
      </c>
      <c r="AE14" s="129">
        <f>Test!U83</f>
        <v>36.104146999999998</v>
      </c>
      <c r="AF14" s="129">
        <f>Test!V83</f>
        <v>34.432065999999999</v>
      </c>
      <c r="AG14" s="129">
        <f>Test!W83</f>
        <v>40.668734000000001</v>
      </c>
      <c r="AH14" s="129">
        <f>Test!X83</f>
        <v>40.590440000000001</v>
      </c>
      <c r="AI14" s="129">
        <f>10*LOG10(1/(('Summary (Full)'!$B$41/10^(AF14/10)+'Summary (Full)'!$B$42/10^(AG14/10)+'Summary (Full)'!$B$43/10^(AH14/10))/'Summary (Full)'!$B$44))</f>
        <v>35.700740180466184</v>
      </c>
      <c r="AJ14" s="129">
        <f>Test!Y83</f>
        <v>2.4930000000000001E-2</v>
      </c>
      <c r="AK14" s="129">
        <f>Test!Z83</f>
        <v>0</v>
      </c>
      <c r="AL14" s="129">
        <f t="shared" si="2"/>
        <v>0.76345930054510924</v>
      </c>
      <c r="AM14" s="129">
        <f t="shared" si="3"/>
        <v>0</v>
      </c>
      <c r="AO14" s="179"/>
      <c r="AP14" s="165"/>
      <c r="AQ14" s="164"/>
      <c r="AR14" s="164"/>
      <c r="AS14" s="164"/>
      <c r="AT14" s="165"/>
      <c r="AU14" s="164"/>
      <c r="AV14" s="165"/>
      <c r="AW14" s="164"/>
      <c r="AX14" s="165"/>
      <c r="AY14" s="170"/>
      <c r="AZ14" s="165"/>
      <c r="BA14" s="170"/>
      <c r="CL14" s="4">
        <v>128.4258931595142</v>
      </c>
      <c r="CM14" s="4">
        <v>25.437624</v>
      </c>
      <c r="CN14" s="4">
        <v>25.437624</v>
      </c>
      <c r="CO14" s="4">
        <v>34.086929875000003</v>
      </c>
      <c r="CP14" s="4">
        <v>33.712198874999999</v>
      </c>
      <c r="CQ14" s="4">
        <v>26.495366546874997</v>
      </c>
      <c r="CR14" s="4">
        <v>6.4781312500000006</v>
      </c>
      <c r="CS14" s="4">
        <v>5.5848696249999996</v>
      </c>
      <c r="CT14" s="4">
        <v>9.5791467500000014</v>
      </c>
      <c r="CU14" s="4">
        <v>9.6059750000000008</v>
      </c>
      <c r="CV14" s="4">
        <v>21.204814500000001</v>
      </c>
      <c r="CW14" s="4">
        <v>27.916082500000002</v>
      </c>
      <c r="CX14" s="4">
        <v>25.347642375</v>
      </c>
      <c r="CY14" s="4">
        <v>33.995501625000003</v>
      </c>
      <c r="CZ14" s="4">
        <v>33.606131625000003</v>
      </c>
      <c r="DA14" s="4">
        <v>26.80851733394557</v>
      </c>
      <c r="DB14" s="4">
        <v>0.33156237499999996</v>
      </c>
      <c r="DC14" s="4">
        <v>693.26125000000002</v>
      </c>
      <c r="DE14" s="4">
        <v>144.70947123947468</v>
      </c>
      <c r="DF14" s="4">
        <v>6.8781535000000007</v>
      </c>
      <c r="DH14" s="4">
        <v>144.70947123947468</v>
      </c>
      <c r="DI14" s="4">
        <v>5.8338522499999996</v>
      </c>
      <c r="DK14" s="4">
        <v>514.8660686877023</v>
      </c>
      <c r="DL14" s="4">
        <v>35.360692749999998</v>
      </c>
      <c r="DM14" s="4">
        <v>514.8660686877023</v>
      </c>
      <c r="DN14" s="4">
        <v>34.399645499999998</v>
      </c>
      <c r="DO14" s="4">
        <v>128.4258931595142</v>
      </c>
      <c r="DP14" s="4">
        <v>21.204814500000001</v>
      </c>
      <c r="DQ14" s="4">
        <v>128.4258931595142</v>
      </c>
      <c r="DR14" s="4">
        <v>27.916082500000002</v>
      </c>
      <c r="DS14" s="4">
        <v>128.4258931595142</v>
      </c>
      <c r="DT14" s="4">
        <v>25.347642375</v>
      </c>
      <c r="DU14" s="4">
        <v>25.347642375</v>
      </c>
      <c r="DV14" s="4">
        <v>33.995501625000003</v>
      </c>
      <c r="DW14" s="4">
        <v>33.606131625000003</v>
      </c>
      <c r="DX14" s="4">
        <v>26.80851733394557</v>
      </c>
      <c r="DZ14" s="4">
        <v>93.941911578783504</v>
      </c>
      <c r="EA14" s="4">
        <v>25.871876</v>
      </c>
      <c r="EB14" s="4">
        <v>25.871876</v>
      </c>
      <c r="EC14" s="4">
        <v>34.544089999999997</v>
      </c>
      <c r="ED14" s="4">
        <v>33.881449000000003</v>
      </c>
      <c r="EE14" s="4">
        <v>26.914487687499999</v>
      </c>
      <c r="EF14" s="4">
        <v>6.9148019999999999</v>
      </c>
      <c r="EG14" s="4">
        <v>5.9235009999999999</v>
      </c>
      <c r="EH14" s="4">
        <v>17.709935999999999</v>
      </c>
      <c r="EI14" s="4">
        <v>17.4087535</v>
      </c>
      <c r="EJ14" s="4">
        <v>21.658228000000001</v>
      </c>
      <c r="EK14" s="4">
        <v>28.367263999999999</v>
      </c>
      <c r="EL14" s="4">
        <v>25.768472500000001</v>
      </c>
      <c r="EM14" s="4">
        <v>34.444613000000004</v>
      </c>
      <c r="EN14" s="4">
        <v>33.746887999999998</v>
      </c>
      <c r="EO14" s="4">
        <v>27.219622471825705</v>
      </c>
      <c r="EP14" s="4">
        <v>0.388017</v>
      </c>
      <c r="EQ14" s="4">
        <v>0</v>
      </c>
      <c r="ER14" s="4">
        <v>110.69915844395122</v>
      </c>
      <c r="ES14" s="4">
        <v>7.4231179999999997</v>
      </c>
      <c r="ET14" s="4">
        <v>106.48832522384944</v>
      </c>
      <c r="EU14" s="4">
        <v>6.1606375</v>
      </c>
      <c r="EV14" s="7">
        <v>246.01260227924232</v>
      </c>
      <c r="EW14" s="7">
        <v>33.249491499999998</v>
      </c>
      <c r="EX14" s="7">
        <v>193.85351664370987</v>
      </c>
      <c r="EY14" s="7">
        <v>28.2118185</v>
      </c>
      <c r="EZ14" s="7">
        <v>106.48832522384944</v>
      </c>
      <c r="FA14" s="7">
        <v>21.972327499999999</v>
      </c>
      <c r="FB14" s="7">
        <v>93.941911578783504</v>
      </c>
      <c r="FC14" s="7">
        <v>28.367263999999999</v>
      </c>
      <c r="FD14" s="4">
        <v>93.941911578783504</v>
      </c>
      <c r="FE14" s="4">
        <v>25.768472500000001</v>
      </c>
      <c r="FF14" s="4">
        <v>25.768472500000001</v>
      </c>
      <c r="FG14" s="4">
        <v>34.444613000000004</v>
      </c>
      <c r="FH14" s="4">
        <v>33.746887999999998</v>
      </c>
      <c r="FI14" s="4">
        <v>27.219622471825705</v>
      </c>
      <c r="FK14" s="4">
        <v>128.4258931595142</v>
      </c>
      <c r="FL14" s="4">
        <v>26.495366546874997</v>
      </c>
      <c r="FM14" s="4">
        <v>128.4258931595142</v>
      </c>
      <c r="FN14" s="4">
        <v>26.80851733394557</v>
      </c>
      <c r="FP14" s="4">
        <v>93.941911578783504</v>
      </c>
      <c r="FQ14" s="4">
        <v>26.914487687499999</v>
      </c>
      <c r="FR14" s="4">
        <v>93.941911578783504</v>
      </c>
      <c r="FS14" s="4">
        <v>27.219622471825705</v>
      </c>
    </row>
    <row r="15" spans="1:175" ht="13" customHeight="1" x14ac:dyDescent="0.15">
      <c r="A15" s="235"/>
      <c r="B15" s="38">
        <v>210</v>
      </c>
      <c r="C15" s="129">
        <f>Anchor!L84</f>
        <v>717.88642100000004</v>
      </c>
      <c r="D15" s="129">
        <f>Anchor!M84</f>
        <v>30.504411999999999</v>
      </c>
      <c r="E15" s="129">
        <f>Anchor!N84</f>
        <v>37.374243999999997</v>
      </c>
      <c r="F15" s="129">
        <f>Anchor!O84</f>
        <v>37.465685000000001</v>
      </c>
      <c r="G15" s="130">
        <f>('Summary (Full)'!$B$34*D15+'Summary (Full)'!$B$35*E15+'Summary (Full)'!$B$36*F15)/'Summary (Full)'!$B$37</f>
        <v>31.368856062499997</v>
      </c>
      <c r="H15" s="129">
        <f>Anchor!P84</f>
        <v>12.412424</v>
      </c>
      <c r="I15" s="129">
        <f>Anchor!Q84</f>
        <v>9.5907579999999992</v>
      </c>
      <c r="J15" s="129">
        <f>Anchor!R84</f>
        <v>40.341935999999997</v>
      </c>
      <c r="K15" s="129">
        <f>Anchor!S84</f>
        <v>39.392482000000001</v>
      </c>
      <c r="L15" s="129">
        <f>Anchor!T84</f>
        <v>26.286808000000001</v>
      </c>
      <c r="M15" s="129">
        <f>Anchor!U84</f>
        <v>32.439106000000002</v>
      </c>
      <c r="N15" s="129">
        <f>Anchor!V84</f>
        <v>30.417151</v>
      </c>
      <c r="O15" s="129">
        <f>Anchor!W84</f>
        <v>37.290759999999999</v>
      </c>
      <c r="P15" s="129">
        <f>Anchor!X84</f>
        <v>37.359071</v>
      </c>
      <c r="Q15" s="131">
        <f>10*LOG10(1/(('Summary (Full)'!$B$41/10^(N15/10)+'Summary (Full)'!$B$42/10^(O15/10)+'Summary (Full)'!$B$43/10^(P15/10))/'Summary (Full)'!$B$44))</f>
        <v>31.756611425470016</v>
      </c>
      <c r="R15" s="129">
        <f>Anchor!Y84</f>
        <v>8.5956000000000005E-2</v>
      </c>
      <c r="S15" s="129">
        <f>Anchor!Z84</f>
        <v>5685.09</v>
      </c>
      <c r="T15" s="132"/>
      <c r="U15" s="129">
        <f>Test!L84</f>
        <v>572.72819500000003</v>
      </c>
      <c r="V15" s="129">
        <f>Test!M84</f>
        <v>31.318231999999998</v>
      </c>
      <c r="W15" s="129">
        <f>Test!N84</f>
        <v>38.358735000000003</v>
      </c>
      <c r="X15" s="129">
        <f>Test!O84</f>
        <v>38.197299999999998</v>
      </c>
      <c r="Y15" s="129">
        <f>('Summary (Full)'!$B$34*V15+'Summary (Full)'!$B$35*W15+'Summary (Full)'!$B$36*X15)/'Summary (Full)'!$B$37</f>
        <v>32.188205187500003</v>
      </c>
      <c r="Z15" s="129">
        <f>Test!P84</f>
        <v>13.326851</v>
      </c>
      <c r="AA15" s="129">
        <f>Test!Q84</f>
        <v>10.299478000000001</v>
      </c>
      <c r="AB15" s="129">
        <f>Test!R84</f>
        <v>50.385564000000002</v>
      </c>
      <c r="AC15" s="129">
        <f>Test!S84</f>
        <v>48.604311000000003</v>
      </c>
      <c r="AD15" s="129">
        <f>Test!T84</f>
        <v>27.171918000000002</v>
      </c>
      <c r="AE15" s="129">
        <f>Test!U84</f>
        <v>33.249037000000001</v>
      </c>
      <c r="AF15" s="129">
        <f>Test!V84</f>
        <v>31.208606</v>
      </c>
      <c r="AG15" s="129">
        <f>Test!W84</f>
        <v>38.261654</v>
      </c>
      <c r="AH15" s="129">
        <f>Test!X84</f>
        <v>38.062911999999997</v>
      </c>
      <c r="AI15" s="129">
        <f>10*LOG10(1/(('Summary (Full)'!$B$41/10^(AF15/10)+'Summary (Full)'!$B$42/10^(AG15/10)+'Summary (Full)'!$B$43/10^(AH15/10))/'Summary (Full)'!$B$44))</f>
        <v>32.552200406190337</v>
      </c>
      <c r="AJ15" s="129">
        <f>Test!Y84</f>
        <v>5.2747000000000002E-2</v>
      </c>
      <c r="AK15" s="129">
        <f>Test!Z84</f>
        <v>0</v>
      </c>
      <c r="AL15" s="129">
        <f t="shared" si="2"/>
        <v>0.61365117036623384</v>
      </c>
      <c r="AM15" s="129">
        <f t="shared" si="3"/>
        <v>0</v>
      </c>
      <c r="AO15" s="242" t="s">
        <v>15</v>
      </c>
      <c r="AP15" s="166">
        <f t="array" ref="AP15">bdRateExtend($C13:$C16,D13:D16,$U13:$U16,V13:V16)</f>
        <v>-0.34093179857123312</v>
      </c>
      <c r="AQ15" s="164"/>
      <c r="AR15" s="164"/>
      <c r="AS15" s="164"/>
      <c r="AT15" s="166">
        <f t="array" ref="AT15">bdRateExtend($C13:$C16,H13:H16,$U13:$U16,Z13:Z16)</f>
        <v>-0.32137207443511451</v>
      </c>
      <c r="AU15" s="164"/>
      <c r="AV15" s="166">
        <f t="array" ref="AV15">bdRateExtend($C13:$C16,I13:I16,$U13:$U16,AA13:AA16)</f>
        <v>-0.33547023886516614</v>
      </c>
      <c r="AW15" s="164"/>
      <c r="AX15" s="166">
        <f t="array" ref="AX15">bdRateExtend($C13:$C16,J13:J16,$U13:$U16,AB13:AB16,"None", FALSE,1)</f>
        <v>-0.41140306066013033</v>
      </c>
      <c r="AY15" s="170"/>
      <c r="AZ15" s="244">
        <f t="array" ref="AZ15">testVMAFRange($C13:$C16,J13:J16,$U13:$U16,AB13:AB16)</f>
        <v>0</v>
      </c>
      <c r="BA15" s="170"/>
      <c r="CL15" s="4">
        <v>144.70947123947468</v>
      </c>
      <c r="CM15" s="4">
        <v>25.763801000000001</v>
      </c>
      <c r="CN15" s="4">
        <v>25.763801000000001</v>
      </c>
      <c r="CO15" s="4">
        <v>34.322765750000002</v>
      </c>
      <c r="CP15" s="4">
        <v>33.990033750000002</v>
      </c>
      <c r="CQ15" s="4">
        <v>26.81287584375</v>
      </c>
      <c r="CR15" s="4">
        <v>6.8781535000000007</v>
      </c>
      <c r="CS15" s="4">
        <v>5.8338522499999996</v>
      </c>
      <c r="CT15" s="4">
        <v>10.8470285</v>
      </c>
      <c r="CU15" s="4">
        <v>10.817996000000001</v>
      </c>
      <c r="CV15" s="4">
        <v>21.512095000000002</v>
      </c>
      <c r="CW15" s="4">
        <v>28.227869999999999</v>
      </c>
      <c r="CX15" s="4">
        <v>25.67142475</v>
      </c>
      <c r="CY15" s="4">
        <v>34.230709250000004</v>
      </c>
      <c r="CZ15" s="4">
        <v>33.880851249999999</v>
      </c>
      <c r="DA15" s="4">
        <v>27.127543747976635</v>
      </c>
      <c r="DB15" s="4">
        <v>0.31682074999999998</v>
      </c>
      <c r="DC15" s="4">
        <v>734.42250000000001</v>
      </c>
      <c r="DE15" s="4">
        <v>163.05770239338207</v>
      </c>
      <c r="DF15" s="4">
        <v>7.2781757500000008</v>
      </c>
      <c r="DH15" s="4">
        <v>163.05770239338207</v>
      </c>
      <c r="DI15" s="4">
        <v>6.0828348749999996</v>
      </c>
      <c r="DK15" s="4">
        <v>577.49941232395804</v>
      </c>
      <c r="DL15" s="4">
        <v>38.016553500000001</v>
      </c>
      <c r="DM15" s="4">
        <v>577.49941232395804</v>
      </c>
      <c r="DN15" s="4">
        <v>36.944642999999999</v>
      </c>
      <c r="DO15" s="4">
        <v>144.70947123947468</v>
      </c>
      <c r="DP15" s="4">
        <v>21.512095000000002</v>
      </c>
      <c r="DQ15" s="4">
        <v>144.70947123947468</v>
      </c>
      <c r="DR15" s="4">
        <v>28.227869999999999</v>
      </c>
      <c r="DS15" s="4">
        <v>144.70947123947468</v>
      </c>
      <c r="DT15" s="4">
        <v>25.67142475</v>
      </c>
      <c r="DU15" s="4">
        <v>25.67142475</v>
      </c>
      <c r="DV15" s="4">
        <v>34.230709250000004</v>
      </c>
      <c r="DW15" s="4">
        <v>33.880851249999999</v>
      </c>
      <c r="DX15" s="4">
        <v>27.127543747976635</v>
      </c>
      <c r="DZ15" s="4">
        <v>106.48832522384944</v>
      </c>
      <c r="EA15" s="4">
        <v>26.2029405</v>
      </c>
      <c r="EB15" s="4">
        <v>26.2029405</v>
      </c>
      <c r="EC15" s="4">
        <v>34.762912749999998</v>
      </c>
      <c r="ED15" s="4">
        <v>34.16158875</v>
      </c>
      <c r="EE15" s="4">
        <v>27.23535428125</v>
      </c>
      <c r="EF15" s="4">
        <v>7.2790645000000005</v>
      </c>
      <c r="EG15" s="4">
        <v>6.1606375</v>
      </c>
      <c r="EH15" s="4">
        <v>19.022598500000001</v>
      </c>
      <c r="EI15" s="4">
        <v>18.665644374999999</v>
      </c>
      <c r="EJ15" s="4">
        <v>21.972327499999999</v>
      </c>
      <c r="EK15" s="4">
        <v>28.675331</v>
      </c>
      <c r="EL15" s="4">
        <v>26.097501874999999</v>
      </c>
      <c r="EM15" s="4">
        <v>34.664043999999997</v>
      </c>
      <c r="EN15" s="4">
        <v>34.026675999999995</v>
      </c>
      <c r="EO15" s="4">
        <v>27.543358946049498</v>
      </c>
      <c r="EP15" s="4">
        <v>0.37308750000000002</v>
      </c>
      <c r="EQ15" s="4">
        <v>0</v>
      </c>
      <c r="ER15" s="4">
        <v>124.76141281446652</v>
      </c>
      <c r="ES15" s="4">
        <v>7.8127835000000001</v>
      </c>
      <c r="ET15" s="4">
        <v>120.7103753628684</v>
      </c>
      <c r="EU15" s="4">
        <v>6.3977740000000001</v>
      </c>
      <c r="EV15" s="7">
        <v>277.13998584414804</v>
      </c>
      <c r="EW15" s="7">
        <v>35.360070374999999</v>
      </c>
      <c r="EX15" s="7">
        <v>218.38133640607063</v>
      </c>
      <c r="EY15" s="7">
        <v>30.225114250000001</v>
      </c>
      <c r="EZ15" s="7">
        <v>124.26926970258467</v>
      </c>
      <c r="FA15" s="7">
        <v>22.368680749999999</v>
      </c>
      <c r="FB15" s="7">
        <v>98.221905345224641</v>
      </c>
      <c r="FC15" s="7">
        <v>28.473944500000002</v>
      </c>
      <c r="FD15" s="4">
        <v>106.48832522384944</v>
      </c>
      <c r="FE15" s="4">
        <v>26.097501874999999</v>
      </c>
      <c r="FF15" s="4">
        <v>26.097501874999999</v>
      </c>
      <c r="FG15" s="4">
        <v>34.664043999999997</v>
      </c>
      <c r="FH15" s="4">
        <v>34.026675999999995</v>
      </c>
      <c r="FI15" s="4">
        <v>27.543358946049498</v>
      </c>
      <c r="FK15" s="4">
        <v>144.70947123947468</v>
      </c>
      <c r="FL15" s="4">
        <v>26.81287584375</v>
      </c>
      <c r="FM15" s="4">
        <v>144.70947123947468</v>
      </c>
      <c r="FN15" s="4">
        <v>27.127543747976635</v>
      </c>
      <c r="FP15" s="4">
        <v>106.48832522384944</v>
      </c>
      <c r="FQ15" s="4">
        <v>27.23535428125</v>
      </c>
      <c r="FR15" s="4">
        <v>106.48832522384944</v>
      </c>
      <c r="FS15" s="4">
        <v>27.543358946049498</v>
      </c>
    </row>
    <row r="16" spans="1:175" ht="14" customHeight="1" thickBot="1" x14ac:dyDescent="0.2">
      <c r="A16" s="236"/>
      <c r="B16" s="38">
        <v>235</v>
      </c>
      <c r="C16" s="129">
        <f>Anchor!L85</f>
        <v>300.09498200000002</v>
      </c>
      <c r="D16" s="129">
        <f>Anchor!M85</f>
        <v>27.373709000000002</v>
      </c>
      <c r="E16" s="129">
        <f>Anchor!N85</f>
        <v>35.083443000000003</v>
      </c>
      <c r="F16" s="129">
        <f>Anchor!O85</f>
        <v>34.898783000000002</v>
      </c>
      <c r="G16" s="130">
        <f>('Summary (Full)'!$B$34*D16+'Summary (Full)'!$B$35*E16+'Summary (Full)'!$B$36*F16)/'Summary (Full)'!$B$37</f>
        <v>28.325884500000001</v>
      </c>
      <c r="H16" s="129">
        <f>Anchor!P85</f>
        <v>8.6130879999999994</v>
      </c>
      <c r="I16" s="129">
        <f>Anchor!Q85</f>
        <v>6.9821400000000002</v>
      </c>
      <c r="J16" s="129">
        <f>Anchor!R85</f>
        <v>20.034320000000001</v>
      </c>
      <c r="K16" s="129">
        <f>Anchor!S85</f>
        <v>19.725764000000002</v>
      </c>
      <c r="L16" s="129">
        <f>Anchor!T85</f>
        <v>23.051632999999999</v>
      </c>
      <c r="M16" s="129">
        <f>Anchor!U85</f>
        <v>29.565581000000002</v>
      </c>
      <c r="N16" s="129">
        <f>Anchor!V85</f>
        <v>27.286959</v>
      </c>
      <c r="O16" s="129">
        <f>Anchor!W85</f>
        <v>35.004551999999997</v>
      </c>
      <c r="P16" s="129">
        <f>Anchor!X85</f>
        <v>34.791393999999997</v>
      </c>
      <c r="Q16" s="131">
        <f>10*LOG10(1/(('Summary (Full)'!$B$41/10^(N16/10)+'Summary (Full)'!$B$42/10^(O16/10)+'Summary (Full)'!$B$43/10^(P16/10))/'Summary (Full)'!$B$44))</f>
        <v>28.686790660762917</v>
      </c>
      <c r="R16" s="129">
        <f>Anchor!Y85</f>
        <v>0.16855500000000001</v>
      </c>
      <c r="S16" s="129">
        <f>Anchor!Z85</f>
        <v>3291.67</v>
      </c>
      <c r="T16" s="132"/>
      <c r="U16" s="129">
        <f>Test!L85</f>
        <v>227.93083799999999</v>
      </c>
      <c r="V16" s="129">
        <f>Test!M85</f>
        <v>28.161518999999998</v>
      </c>
      <c r="W16" s="129">
        <f>Test!N85</f>
        <v>35.954963999999997</v>
      </c>
      <c r="X16" s="129">
        <f>Test!O85</f>
        <v>35.637555999999996</v>
      </c>
      <c r="Y16" s="129">
        <f>('Summary (Full)'!$B$34*V16+'Summary (Full)'!$B$35*W16+'Summary (Full)'!$B$36*X16)/'Summary (Full)'!$B$37</f>
        <v>29.115861625000001</v>
      </c>
      <c r="Z16" s="129">
        <f>Test!P85</f>
        <v>9.4354169999999993</v>
      </c>
      <c r="AA16" s="129">
        <f>Test!Q85</f>
        <v>7.6019389999999998</v>
      </c>
      <c r="AB16" s="129">
        <f>Test!R85</f>
        <v>30.322361000000001</v>
      </c>
      <c r="AC16" s="129">
        <f>Test!S85</f>
        <v>29.490122</v>
      </c>
      <c r="AD16" s="129">
        <f>Test!T85</f>
        <v>23.870336000000002</v>
      </c>
      <c r="AE16" s="129">
        <f>Test!U85</f>
        <v>30.374582</v>
      </c>
      <c r="AF16" s="129">
        <f>Test!V85</f>
        <v>28.054863000000001</v>
      </c>
      <c r="AG16" s="129">
        <f>Test!W85</f>
        <v>35.864021999999999</v>
      </c>
      <c r="AH16" s="129">
        <f>Test!X85</f>
        <v>35.517490000000002</v>
      </c>
      <c r="AI16" s="129">
        <f>10*LOG10(1/(('Summary (Full)'!$B$41/10^(AF16/10)+'Summary (Full)'!$B$42/10^(AG16/10)+'Summary (Full)'!$B$43/10^(AH16/10))/'Summary (Full)'!$B$44))</f>
        <v>29.456503786684799</v>
      </c>
      <c r="AJ16" s="129">
        <f>Test!Y85</f>
        <v>0.15126200000000001</v>
      </c>
      <c r="AK16" s="129">
        <f>Test!Z85</f>
        <v>0</v>
      </c>
      <c r="AL16" s="129">
        <f t="shared" si="2"/>
        <v>0.8974044080567174</v>
      </c>
      <c r="AM16" s="129">
        <f t="shared" si="3"/>
        <v>0</v>
      </c>
      <c r="AO16" s="179"/>
      <c r="AP16" s="165"/>
      <c r="AQ16" s="165"/>
      <c r="AR16" s="165"/>
      <c r="AS16" s="165"/>
      <c r="AT16" s="165"/>
      <c r="AU16" s="165"/>
      <c r="AV16" s="165"/>
      <c r="AW16" s="165"/>
      <c r="AX16" s="165"/>
      <c r="AY16" s="171"/>
      <c r="AZ16" s="165"/>
      <c r="BA16" s="171"/>
      <c r="CL16" s="4">
        <v>163.05770239338207</v>
      </c>
      <c r="CM16" s="4">
        <v>26.089977999999999</v>
      </c>
      <c r="CN16" s="4">
        <v>26.089977999999999</v>
      </c>
      <c r="CO16" s="4">
        <v>34.558601625000001</v>
      </c>
      <c r="CP16" s="4">
        <v>34.267868625000006</v>
      </c>
      <c r="CQ16" s="4">
        <v>27.130385140624998</v>
      </c>
      <c r="CR16" s="4">
        <v>7.2781757500000008</v>
      </c>
      <c r="CS16" s="4">
        <v>6.0828348749999996</v>
      </c>
      <c r="CT16" s="4">
        <v>12.114910250000001</v>
      </c>
      <c r="CU16" s="4">
        <v>12.030017000000001</v>
      </c>
      <c r="CV16" s="4">
        <v>21.8193755</v>
      </c>
      <c r="CW16" s="4">
        <v>28.539657500000001</v>
      </c>
      <c r="CX16" s="4">
        <v>25.995207125</v>
      </c>
      <c r="CY16" s="4">
        <v>34.465916875000005</v>
      </c>
      <c r="CZ16" s="4">
        <v>34.155570875000002</v>
      </c>
      <c r="DA16" s="4">
        <v>27.446570162007699</v>
      </c>
      <c r="DB16" s="4">
        <v>0.302079125</v>
      </c>
      <c r="DC16" s="4">
        <v>775.58375000000001</v>
      </c>
      <c r="DE16" s="4">
        <v>183.73237136503337</v>
      </c>
      <c r="DF16" s="4">
        <v>7.6781980000000001</v>
      </c>
      <c r="DH16" s="4">
        <v>183.73237136503337</v>
      </c>
      <c r="DI16" s="4">
        <v>6.3318174999999997</v>
      </c>
      <c r="DK16" s="4">
        <v>647.752088391764</v>
      </c>
      <c r="DL16" s="4">
        <v>40.672414249999996</v>
      </c>
      <c r="DM16" s="4">
        <v>647.752088391764</v>
      </c>
      <c r="DN16" s="4">
        <v>39.4896405</v>
      </c>
      <c r="DO16" s="4">
        <v>163.05770239338207</v>
      </c>
      <c r="DP16" s="4">
        <v>21.8193755</v>
      </c>
      <c r="DQ16" s="4">
        <v>163.05770239338207</v>
      </c>
      <c r="DR16" s="4">
        <v>28.539657500000001</v>
      </c>
      <c r="DS16" s="4">
        <v>163.05770239338207</v>
      </c>
      <c r="DT16" s="4">
        <v>25.995207125</v>
      </c>
      <c r="DU16" s="4">
        <v>25.995207125</v>
      </c>
      <c r="DV16" s="4">
        <v>34.465916875000005</v>
      </c>
      <c r="DW16" s="4">
        <v>34.155570875000002</v>
      </c>
      <c r="DX16" s="4">
        <v>27.446570162007699</v>
      </c>
      <c r="DZ16" s="4">
        <v>120.7103753628684</v>
      </c>
      <c r="EA16" s="4">
        <v>26.534005000000001</v>
      </c>
      <c r="EB16" s="4">
        <v>26.534005000000001</v>
      </c>
      <c r="EC16" s="4">
        <v>34.981735499999999</v>
      </c>
      <c r="ED16" s="4">
        <v>34.441728499999996</v>
      </c>
      <c r="EE16" s="4">
        <v>27.556220875000001</v>
      </c>
      <c r="EF16" s="4">
        <v>7.6433270000000002</v>
      </c>
      <c r="EG16" s="4">
        <v>6.3977740000000001</v>
      </c>
      <c r="EH16" s="4">
        <v>20.335260999999999</v>
      </c>
      <c r="EI16" s="4">
        <v>19.922535249999999</v>
      </c>
      <c r="EJ16" s="4">
        <v>22.286427</v>
      </c>
      <c r="EK16" s="4">
        <v>28.983398000000001</v>
      </c>
      <c r="EL16" s="4">
        <v>26.42653125</v>
      </c>
      <c r="EM16" s="4">
        <v>34.883474999999997</v>
      </c>
      <c r="EN16" s="4">
        <v>34.306463999999998</v>
      </c>
      <c r="EO16" s="4">
        <v>27.867095420273287</v>
      </c>
      <c r="EP16" s="4">
        <v>0.35815799999999998</v>
      </c>
      <c r="EQ16" s="4">
        <v>0</v>
      </c>
      <c r="ER16" s="4">
        <v>140.61001317677338</v>
      </c>
      <c r="ES16" s="4">
        <v>8.2024489999999997</v>
      </c>
      <c r="ET16" s="4">
        <v>140.73801345041204</v>
      </c>
      <c r="EU16" s="4">
        <v>6.7161555000000002</v>
      </c>
      <c r="EV16" s="7">
        <v>312.20584247352298</v>
      </c>
      <c r="EW16" s="7">
        <v>37.470649249999994</v>
      </c>
      <c r="EX16" s="7">
        <v>246.01260227924232</v>
      </c>
      <c r="EY16" s="7">
        <v>32.238410000000002</v>
      </c>
      <c r="EZ16" s="7">
        <v>140.73801345041204</v>
      </c>
      <c r="FA16" s="7">
        <v>22.714679</v>
      </c>
      <c r="FB16" s="7">
        <v>106.48832522384944</v>
      </c>
      <c r="FC16" s="7">
        <v>28.675331</v>
      </c>
      <c r="FD16" s="4">
        <v>120.7103753628684</v>
      </c>
      <c r="FE16" s="4">
        <v>26.42653125</v>
      </c>
      <c r="FF16" s="4">
        <v>26.42653125</v>
      </c>
      <c r="FG16" s="4">
        <v>34.883474999999997</v>
      </c>
      <c r="FH16" s="4">
        <v>34.306463999999998</v>
      </c>
      <c r="FI16" s="4">
        <v>27.867095420273287</v>
      </c>
      <c r="FK16" s="4">
        <v>163.05770239338207</v>
      </c>
      <c r="FL16" s="4">
        <v>27.130385140624998</v>
      </c>
      <c r="FM16" s="4">
        <v>163.05770239338207</v>
      </c>
      <c r="FN16" s="4">
        <v>27.446570162007699</v>
      </c>
      <c r="FP16" s="4">
        <v>120.7103753628684</v>
      </c>
      <c r="FQ16" s="4">
        <v>27.556220875000001</v>
      </c>
      <c r="FR16" s="4">
        <v>120.7103753628684</v>
      </c>
      <c r="FS16" s="4">
        <v>27.867095420273287</v>
      </c>
    </row>
    <row r="17" spans="1:175" ht="13" customHeight="1" x14ac:dyDescent="0.15">
      <c r="A17" s="237" t="s">
        <v>83</v>
      </c>
      <c r="B17" s="38">
        <v>110</v>
      </c>
      <c r="C17" s="129">
        <f>Anchor!L86</f>
        <v>11750.616153000001</v>
      </c>
      <c r="D17" s="129">
        <f>Anchor!M86</f>
        <v>40.897649000000001</v>
      </c>
      <c r="E17" s="129">
        <f>Anchor!N86</f>
        <v>45.781644999999997</v>
      </c>
      <c r="F17" s="129">
        <f>Anchor!O86</f>
        <v>45.947451000000001</v>
      </c>
      <c r="G17" s="130">
        <f>('Summary (Full)'!$B$34*D17+'Summary (Full)'!$B$35*E17+'Summary (Full)'!$B$36*F17)/'Summary (Full)'!$B$37</f>
        <v>41.518511375000003</v>
      </c>
      <c r="H17" s="129">
        <f>Anchor!P86</f>
        <v>28.413004000000001</v>
      </c>
      <c r="I17" s="129">
        <f>Anchor!Q86</f>
        <v>20.393930000000001</v>
      </c>
      <c r="J17" s="129">
        <f>Anchor!R86</f>
        <v>99.951196999999993</v>
      </c>
      <c r="K17" s="129">
        <f>Anchor!S86</f>
        <v>99.936411000000007</v>
      </c>
      <c r="L17" s="129">
        <f>Anchor!T86</f>
        <v>40.573963999999997</v>
      </c>
      <c r="M17" s="129">
        <f>Anchor!U86</f>
        <v>41.755085999999999</v>
      </c>
      <c r="N17" s="129">
        <f>Anchor!V86</f>
        <v>40.820433999999999</v>
      </c>
      <c r="O17" s="129">
        <f>Anchor!W86</f>
        <v>45.680517000000002</v>
      </c>
      <c r="P17" s="129">
        <f>Anchor!X86</f>
        <v>45.813077999999997</v>
      </c>
      <c r="Q17" s="131">
        <f>10*LOG10(1/(('Summary (Full)'!$B$41/10^(N17/10)+'Summary (Full)'!$B$42/10^(O17/10)+'Summary (Full)'!$B$43/10^(P17/10))/'Summary (Full)'!$B$44))</f>
        <v>41.933636571471538</v>
      </c>
      <c r="R17" s="129">
        <f>Anchor!Y86</f>
        <v>1.7923999999999999E-2</v>
      </c>
      <c r="S17" s="129">
        <f>Anchor!Z86</f>
        <v>8443.77</v>
      </c>
      <c r="T17" s="132"/>
      <c r="U17" s="129">
        <f>Test!L86</f>
        <v>10147.239836999999</v>
      </c>
      <c r="V17" s="129">
        <f>Test!M86</f>
        <v>41.147869999999998</v>
      </c>
      <c r="W17" s="129">
        <f>Test!N86</f>
        <v>46.276494</v>
      </c>
      <c r="X17" s="129">
        <f>Test!O86</f>
        <v>46.281478</v>
      </c>
      <c r="Y17" s="129">
        <f>('Summary (Full)'!$B$34*V17+'Summary (Full)'!$B$35*W17+'Summary (Full)'!$B$36*X17)/'Summary (Full)'!$B$37</f>
        <v>41.789259499999993</v>
      </c>
      <c r="Z17" s="129">
        <f>Test!P86</f>
        <v>28.845147000000001</v>
      </c>
      <c r="AA17" s="129">
        <f>Test!Q86</f>
        <v>20.675698000000001</v>
      </c>
      <c r="AB17" s="129">
        <f>Test!R86</f>
        <v>99.951223999999996</v>
      </c>
      <c r="AC17" s="129">
        <f>Test!S86</f>
        <v>99.937261000000007</v>
      </c>
      <c r="AD17" s="129">
        <f>Test!T86</f>
        <v>41.040247999999998</v>
      </c>
      <c r="AE17" s="129">
        <f>Test!U86</f>
        <v>42.078251000000002</v>
      </c>
      <c r="AF17" s="129">
        <f>Test!V86</f>
        <v>41.066409999999998</v>
      </c>
      <c r="AG17" s="129">
        <f>Test!W86</f>
        <v>46.162695999999997</v>
      </c>
      <c r="AH17" s="129">
        <f>Test!X86</f>
        <v>46.129640999999999</v>
      </c>
      <c r="AI17" s="129">
        <f>10*LOG10(1/(('Summary (Full)'!$B$41/10^(AF17/10)+'Summary (Full)'!$B$42/10^(AG17/10)+'Summary (Full)'!$B$43/10^(AH17/10))/'Summary (Full)'!$B$44))</f>
        <v>42.200608924635745</v>
      </c>
      <c r="AJ17" s="129">
        <f>Test!Y86</f>
        <v>1.3953E-2</v>
      </c>
      <c r="AK17" s="129">
        <f>Test!Z86</f>
        <v>0</v>
      </c>
      <c r="AL17" s="129">
        <f t="shared" si="2"/>
        <v>0.77845347020754296</v>
      </c>
      <c r="AM17" s="129">
        <f t="shared" si="3"/>
        <v>0</v>
      </c>
      <c r="AO17" s="245" t="s">
        <v>13</v>
      </c>
      <c r="AP17" s="172">
        <f t="array" ref="AP17">bdRateExtend($C17:$C20,D17:D20,$U17:$U20,V17:V20)</f>
        <v>-0.2753092116929734</v>
      </c>
      <c r="AQ17" s="172">
        <f t="array" ref="AQ17">bdRateExtend($C17:$C22,D17:D22,$U17:$U22,V17:V22)</f>
        <v>-0.31285561997821199</v>
      </c>
      <c r="AR17" s="172">
        <f t="array" ref="AR17">bdRateExtend($C17:$C22,E17:E22,$U17:$U22,W17:W22)</f>
        <v>-0.4157824778679563</v>
      </c>
      <c r="AS17" s="172">
        <f t="array" ref="AS17">bdRateExtend($C17:$C22,F17:F22,$U17:$U22,X17:X22)</f>
        <v>-0.32914249970586917</v>
      </c>
      <c r="AT17" s="172">
        <f t="array" ref="AT17">bdRateExtend($C17:$C20,H17:H20,$U17:$U20,Z17:Z20)</f>
        <v>-0.25484400571556931</v>
      </c>
      <c r="AU17" s="172">
        <f t="array" ref="AU17">bdRateExtend($C17:$C22,H17:H22,$U17:$U22,Z17:Z22)</f>
        <v>-0.28802775729767005</v>
      </c>
      <c r="AV17" s="172">
        <f t="array" ref="AV17">bdRateExtend($C17:$C20,I17:I20,$U17:$U20,AA17:AA20)</f>
        <v>-0.26768666307695321</v>
      </c>
      <c r="AW17" s="172">
        <f t="array" ref="AW17">bdRateExtend($C17:$C22,I17:I22,$U17:$U22,AA17:AA22)</f>
        <v>-0.30325370921228723</v>
      </c>
      <c r="AX17" s="172">
        <f t="array" ref="AX17">bdRateExtend($C17:$C20,J17:J20,$U17:$U20,AB17:AB20,"None", FALSE,1)</f>
        <v>-0.29460649552136331</v>
      </c>
      <c r="AY17" s="188">
        <f t="array" ref="AY17">bdRateExtend($C17:$C22,J17:J22,$U17:$U22,AB17:AB22,"None", FALSE,TRUE)</f>
        <v>-0.37677817384356693</v>
      </c>
      <c r="AZ17" s="241">
        <f t="array" ref="AZ17">testVMAFRange($C17:$C20,J17:J20,$U17:$U20,AB17:AB20)</f>
        <v>0</v>
      </c>
      <c r="BA17" s="190">
        <f t="array" ref="BA17">testVMAFRange($C17:$C22,J17:J22,$U17:$U22,AB17:AB22)</f>
        <v>0</v>
      </c>
      <c r="CL17" s="4">
        <v>183.73237136503337</v>
      </c>
      <c r="CM17" s="4">
        <v>26.416155</v>
      </c>
      <c r="CN17" s="4">
        <v>26.416155</v>
      </c>
      <c r="CO17" s="4">
        <v>34.794437500000001</v>
      </c>
      <c r="CP17" s="4">
        <v>34.545703500000002</v>
      </c>
      <c r="CQ17" s="4">
        <v>27.447894437499997</v>
      </c>
      <c r="CR17" s="4">
        <v>7.6781980000000001</v>
      </c>
      <c r="CS17" s="4">
        <v>6.3318174999999997</v>
      </c>
      <c r="CT17" s="4">
        <v>13.382792000000002</v>
      </c>
      <c r="CU17" s="4">
        <v>13.242038000000001</v>
      </c>
      <c r="CV17" s="4">
        <v>22.126656000000001</v>
      </c>
      <c r="CW17" s="4">
        <v>28.851444999999998</v>
      </c>
      <c r="CX17" s="4">
        <v>26.318989500000001</v>
      </c>
      <c r="CY17" s="4">
        <v>34.701124500000006</v>
      </c>
      <c r="CZ17" s="4">
        <v>34.430290499999998</v>
      </c>
      <c r="DA17" s="4">
        <v>27.76559657603876</v>
      </c>
      <c r="DB17" s="4">
        <v>0.28733750000000002</v>
      </c>
      <c r="DC17" s="4">
        <v>816.745</v>
      </c>
      <c r="DE17" s="4">
        <v>207.02845552169762</v>
      </c>
      <c r="DF17" s="4">
        <v>8.0782202500000011</v>
      </c>
      <c r="DH17" s="4">
        <v>207.02845552169762</v>
      </c>
      <c r="DI17" s="4">
        <v>6.5808001249999997</v>
      </c>
      <c r="DK17" s="4">
        <v>805.0706301096086</v>
      </c>
      <c r="DL17" s="4">
        <v>46.336119499999995</v>
      </c>
      <c r="DM17" s="4">
        <v>805.0706301096086</v>
      </c>
      <c r="DN17" s="4">
        <v>44.911590000000004</v>
      </c>
      <c r="DO17" s="4">
        <v>183.73237136503337</v>
      </c>
      <c r="DP17" s="4">
        <v>22.126656000000001</v>
      </c>
      <c r="DQ17" s="4">
        <v>183.73237136503337</v>
      </c>
      <c r="DR17" s="4">
        <v>28.851444999999998</v>
      </c>
      <c r="DS17" s="4">
        <v>183.73237136503337</v>
      </c>
      <c r="DT17" s="4">
        <v>26.318989500000001</v>
      </c>
      <c r="DU17" s="4">
        <v>26.318989500000001</v>
      </c>
      <c r="DV17" s="4">
        <v>34.701124500000006</v>
      </c>
      <c r="DW17" s="4">
        <v>34.430290499999998</v>
      </c>
      <c r="DX17" s="4">
        <v>27.76559657603876</v>
      </c>
      <c r="DZ17" s="4">
        <v>140.73801345041204</v>
      </c>
      <c r="EA17" s="4">
        <v>26.961420500000003</v>
      </c>
      <c r="EB17" s="4">
        <v>26.961420500000003</v>
      </c>
      <c r="EC17" s="4">
        <v>35.241701500000005</v>
      </c>
      <c r="ED17" s="4">
        <v>34.795448</v>
      </c>
      <c r="EE17" s="4">
        <v>27.968564781250002</v>
      </c>
      <c r="EF17" s="4">
        <v>8.1067719999999994</v>
      </c>
      <c r="EG17" s="4">
        <v>6.7161555000000002</v>
      </c>
      <c r="EH17" s="4">
        <v>23.641356500000001</v>
      </c>
      <c r="EI17" s="4">
        <v>23.118074499999999</v>
      </c>
      <c r="EJ17" s="4">
        <v>22.714679</v>
      </c>
      <c r="EK17" s="4">
        <v>29.371254</v>
      </c>
      <c r="EL17" s="4">
        <v>26.853476999999998</v>
      </c>
      <c r="EM17" s="4">
        <v>35.138008999999997</v>
      </c>
      <c r="EN17" s="4">
        <v>34.657240000000002</v>
      </c>
      <c r="EO17" s="4">
        <v>28.284895597598961</v>
      </c>
      <c r="EP17" s="4">
        <v>0.287296</v>
      </c>
      <c r="EQ17" s="4">
        <v>0</v>
      </c>
      <c r="ER17" s="4">
        <v>158.47188132579305</v>
      </c>
      <c r="ES17" s="4">
        <v>8.5921144999999992</v>
      </c>
      <c r="ET17" s="4">
        <v>159.38927200081864</v>
      </c>
      <c r="EU17" s="4">
        <v>6.9848963749999999</v>
      </c>
      <c r="EV17" s="7">
        <v>361.3065421945434</v>
      </c>
      <c r="EW17" s="7">
        <v>40.353962500000002</v>
      </c>
      <c r="EX17" s="7">
        <v>277.13998584414804</v>
      </c>
      <c r="EY17" s="7">
        <v>34.251705749999999</v>
      </c>
      <c r="EZ17" s="7">
        <v>159.38927200081864</v>
      </c>
      <c r="FA17" s="7">
        <v>23.060677250000001</v>
      </c>
      <c r="FB17" s="7">
        <v>120.7103753628684</v>
      </c>
      <c r="FC17" s="7">
        <v>28.983398000000001</v>
      </c>
      <c r="FD17" s="4">
        <v>140.73801345041204</v>
      </c>
      <c r="FE17" s="4">
        <v>26.853476999999998</v>
      </c>
      <c r="FF17" s="4">
        <v>26.853476999999998</v>
      </c>
      <c r="FG17" s="4">
        <v>35.138008999999997</v>
      </c>
      <c r="FH17" s="4">
        <v>34.657240000000002</v>
      </c>
      <c r="FI17" s="4">
        <v>28.284895597598961</v>
      </c>
      <c r="FK17" s="4">
        <v>183.73237136503337</v>
      </c>
      <c r="FL17" s="4">
        <v>27.447894437499997</v>
      </c>
      <c r="FM17" s="4">
        <v>183.73237136503337</v>
      </c>
      <c r="FN17" s="4">
        <v>27.76559657603876</v>
      </c>
      <c r="FP17" s="4">
        <v>140.73801345041204</v>
      </c>
      <c r="FQ17" s="4">
        <v>27.968564781250002</v>
      </c>
      <c r="FR17" s="4">
        <v>140.73801345041204</v>
      </c>
      <c r="FS17" s="4">
        <v>28.284895597598961</v>
      </c>
    </row>
    <row r="18" spans="1:175" x14ac:dyDescent="0.15">
      <c r="A18" s="235"/>
      <c r="B18" s="38">
        <v>135</v>
      </c>
      <c r="C18" s="129">
        <f>Anchor!L87</f>
        <v>5738.4990390000003</v>
      </c>
      <c r="D18" s="129">
        <f>Anchor!M87</f>
        <v>38.798670999999999</v>
      </c>
      <c r="E18" s="129">
        <f>Anchor!N87</f>
        <v>43.565463999999999</v>
      </c>
      <c r="F18" s="129">
        <f>Anchor!O87</f>
        <v>43.910915000000003</v>
      </c>
      <c r="G18" s="130">
        <f>('Summary (Full)'!$B$34*D18+'Summary (Full)'!$B$35*E18+'Summary (Full)'!$B$36*F18)/'Summary (Full)'!$B$37</f>
        <v>39.416110812500001</v>
      </c>
      <c r="H18" s="129">
        <f>Anchor!P87</f>
        <v>24.399121999999998</v>
      </c>
      <c r="I18" s="129">
        <f>Anchor!Q87</f>
        <v>17.864554999999999</v>
      </c>
      <c r="J18" s="129">
        <f>Anchor!R87</f>
        <v>97.425044</v>
      </c>
      <c r="K18" s="129">
        <f>Anchor!S87</f>
        <v>94.588117999999994</v>
      </c>
      <c r="L18" s="129">
        <f>Anchor!T87</f>
        <v>36.781880999999998</v>
      </c>
      <c r="M18" s="129">
        <f>Anchor!U87</f>
        <v>39.708089999999999</v>
      </c>
      <c r="N18" s="129">
        <f>Anchor!V87</f>
        <v>38.723281</v>
      </c>
      <c r="O18" s="129">
        <f>Anchor!W87</f>
        <v>43.466937999999999</v>
      </c>
      <c r="P18" s="129">
        <f>Anchor!X87</f>
        <v>43.781339000000003</v>
      </c>
      <c r="Q18" s="131">
        <f>10*LOG10(1/(('Summary (Full)'!$B$41/10^(N18/10)+'Summary (Full)'!$B$42/10^(O18/10)+'Summary (Full)'!$B$43/10^(P18/10))/'Summary (Full)'!$B$44))</f>
        <v>39.832614958654894</v>
      </c>
      <c r="R18" s="129">
        <f>Anchor!Y87</f>
        <v>2.1184000000000001E-2</v>
      </c>
      <c r="S18" s="129">
        <f>Anchor!Z87</f>
        <v>10174.25</v>
      </c>
      <c r="T18" s="132"/>
      <c r="U18" s="129">
        <f>Test!L87</f>
        <v>4786.4148160000004</v>
      </c>
      <c r="V18" s="129">
        <f>Test!M87</f>
        <v>39.152889999999999</v>
      </c>
      <c r="W18" s="129">
        <f>Test!N87</f>
        <v>44.417586</v>
      </c>
      <c r="X18" s="129">
        <f>Test!O87</f>
        <v>44.402382000000003</v>
      </c>
      <c r="Y18" s="129">
        <f>('Summary (Full)'!$B$34*V18+'Summary (Full)'!$B$35*W18+'Summary (Full)'!$B$36*X18)/'Summary (Full)'!$B$37</f>
        <v>39.810026749999999</v>
      </c>
      <c r="Z18" s="129">
        <f>Test!P87</f>
        <v>24.899864999999998</v>
      </c>
      <c r="AA18" s="129">
        <f>Test!Q87</f>
        <v>18.244294</v>
      </c>
      <c r="AB18" s="129">
        <f>Test!R87</f>
        <v>98.379776000000007</v>
      </c>
      <c r="AC18" s="129">
        <f>Test!S87</f>
        <v>95.987129999999993</v>
      </c>
      <c r="AD18" s="129">
        <f>Test!T87</f>
        <v>37.325100999999997</v>
      </c>
      <c r="AE18" s="129">
        <f>Test!U87</f>
        <v>40.199238000000001</v>
      </c>
      <c r="AF18" s="129">
        <f>Test!V87</f>
        <v>39.066419000000003</v>
      </c>
      <c r="AG18" s="129">
        <f>Test!W87</f>
        <v>44.316079000000002</v>
      </c>
      <c r="AH18" s="129">
        <f>Test!X87</f>
        <v>44.263573000000001</v>
      </c>
      <c r="AI18" s="129">
        <f>10*LOG10(1/(('Summary (Full)'!$B$41/10^(AF18/10)+'Summary (Full)'!$B$42/10^(AG18/10)+'Summary (Full)'!$B$43/10^(AH18/10))/'Summary (Full)'!$B$44))</f>
        <v>40.219640649595775</v>
      </c>
      <c r="AJ18" s="129">
        <f>Test!Y87</f>
        <v>1.7489999999999999E-2</v>
      </c>
      <c r="AK18" s="129">
        <f>Test!Z87</f>
        <v>0</v>
      </c>
      <c r="AL18" s="129">
        <f t="shared" si="2"/>
        <v>0.82562311178247727</v>
      </c>
      <c r="AM18" s="129">
        <f t="shared" si="3"/>
        <v>0</v>
      </c>
      <c r="AO18" s="179"/>
      <c r="AP18" s="165"/>
      <c r="AQ18" s="164"/>
      <c r="AR18" s="164"/>
      <c r="AS18" s="164"/>
      <c r="AT18" s="165"/>
      <c r="AU18" s="164"/>
      <c r="AV18" s="165"/>
      <c r="AW18" s="164"/>
      <c r="AX18" s="165"/>
      <c r="AY18" s="170"/>
      <c r="AZ18" s="165"/>
      <c r="BA18" s="170"/>
      <c r="CL18" s="4">
        <v>223.3881667625777</v>
      </c>
      <c r="CM18" s="4">
        <v>26.9750975</v>
      </c>
      <c r="CN18" s="4">
        <v>26.9750975</v>
      </c>
      <c r="CO18" s="4">
        <v>35.091930499999997</v>
      </c>
      <c r="CP18" s="4">
        <v>34.927427000000002</v>
      </c>
      <c r="CQ18" s="4">
        <v>27.979420156250001</v>
      </c>
      <c r="CR18" s="4">
        <v>8.1971862499999997</v>
      </c>
      <c r="CS18" s="4">
        <v>6.7020078749999996</v>
      </c>
      <c r="CT18" s="4">
        <v>17.632059249999998</v>
      </c>
      <c r="CU18" s="4">
        <v>17.35962275</v>
      </c>
      <c r="CV18" s="4">
        <v>22.67872625</v>
      </c>
      <c r="CW18" s="4">
        <v>29.313152625000001</v>
      </c>
      <c r="CX18" s="4">
        <v>26.880930249999999</v>
      </c>
      <c r="CY18" s="4">
        <v>34.996368125000004</v>
      </c>
      <c r="CZ18" s="4">
        <v>34.814464000000001</v>
      </c>
      <c r="DA18" s="4">
        <v>28.311793976045909</v>
      </c>
      <c r="DB18" s="4">
        <v>0.23393675</v>
      </c>
      <c r="DC18" s="4">
        <v>1495.6975</v>
      </c>
      <c r="DE18" s="4">
        <v>233.27833346550105</v>
      </c>
      <c r="DF18" s="4">
        <v>8.4782425000000003</v>
      </c>
      <c r="DH18" s="4">
        <v>282.34171562719467</v>
      </c>
      <c r="DI18" s="4">
        <v>7.299949625</v>
      </c>
      <c r="DK18" s="4">
        <v>892.07602915978532</v>
      </c>
      <c r="DL18" s="4">
        <v>49.343964</v>
      </c>
      <c r="DM18" s="4">
        <v>892.07602915978532</v>
      </c>
      <c r="DN18" s="4">
        <v>47.788542</v>
      </c>
      <c r="DO18" s="4">
        <v>223.3881667625777</v>
      </c>
      <c r="DP18" s="4">
        <v>22.67872625</v>
      </c>
      <c r="DQ18" s="4">
        <v>207.02845552169762</v>
      </c>
      <c r="DR18" s="4">
        <v>29.163232499999999</v>
      </c>
      <c r="DS18" s="4">
        <v>223.3881667625777</v>
      </c>
      <c r="DT18" s="4">
        <v>26.880930249999999</v>
      </c>
      <c r="DU18" s="4">
        <v>26.880930249999999</v>
      </c>
      <c r="DV18" s="4">
        <v>34.996368125000004</v>
      </c>
      <c r="DW18" s="4">
        <v>34.814464000000001</v>
      </c>
      <c r="DX18" s="4">
        <v>28.311793976045909</v>
      </c>
      <c r="DZ18" s="4">
        <v>159.38927200081864</v>
      </c>
      <c r="EA18" s="4">
        <v>27.317385375000001</v>
      </c>
      <c r="EB18" s="4">
        <v>27.317385375000001</v>
      </c>
      <c r="EC18" s="4">
        <v>35.496656375000001</v>
      </c>
      <c r="ED18" s="4">
        <v>35.0754795</v>
      </c>
      <c r="EE18" s="4">
        <v>28.3134706953125</v>
      </c>
      <c r="EF18" s="4">
        <v>8.5149502500000001</v>
      </c>
      <c r="EG18" s="4">
        <v>6.9848963749999999</v>
      </c>
      <c r="EH18" s="4">
        <v>25.355699625</v>
      </c>
      <c r="EI18" s="4">
        <v>24.753547625000003</v>
      </c>
      <c r="EJ18" s="4">
        <v>23.060677250000001</v>
      </c>
      <c r="EK18" s="4">
        <v>29.699495500000001</v>
      </c>
      <c r="EL18" s="4">
        <v>27.208594250000001</v>
      </c>
      <c r="EM18" s="4">
        <v>35.390210750000001</v>
      </c>
      <c r="EN18" s="4">
        <v>34.93302525</v>
      </c>
      <c r="EO18" s="4">
        <v>28.63341641448206</v>
      </c>
      <c r="EP18" s="4">
        <v>0.27753300000000003</v>
      </c>
      <c r="EQ18" s="4">
        <v>0</v>
      </c>
      <c r="ER18" s="4">
        <v>178.60276521960088</v>
      </c>
      <c r="ES18" s="4">
        <v>8.9817800000000005</v>
      </c>
      <c r="ET18" s="4">
        <v>196.10510627641816</v>
      </c>
      <c r="EU18" s="4">
        <v>7.4586030000000001</v>
      </c>
      <c r="EV18" s="7">
        <v>405.40958274758947</v>
      </c>
      <c r="EW18" s="7">
        <v>42.861862875</v>
      </c>
      <c r="EX18" s="7">
        <v>312.20584247352298</v>
      </c>
      <c r="EY18" s="7">
        <v>36.265001499999997</v>
      </c>
      <c r="EZ18" s="7">
        <v>180.51228240408685</v>
      </c>
      <c r="FA18" s="7">
        <v>23.406675499999999</v>
      </c>
      <c r="FB18" s="7">
        <v>140.73801345041204</v>
      </c>
      <c r="FC18" s="7">
        <v>29.371254</v>
      </c>
      <c r="FD18" s="4">
        <v>159.38927200081864</v>
      </c>
      <c r="FE18" s="4">
        <v>27.208594250000001</v>
      </c>
      <c r="FF18" s="4">
        <v>27.208594250000001</v>
      </c>
      <c r="FG18" s="4">
        <v>35.390210750000001</v>
      </c>
      <c r="FH18" s="4">
        <v>34.93302525</v>
      </c>
      <c r="FI18" s="4">
        <v>28.63341641448206</v>
      </c>
      <c r="FK18" s="4">
        <v>207.02845552169762</v>
      </c>
      <c r="FL18" s="4">
        <v>27.765403734374999</v>
      </c>
      <c r="FM18" s="4">
        <v>223.3881667625777</v>
      </c>
      <c r="FN18" s="4">
        <v>28.311793976045909</v>
      </c>
      <c r="FP18" s="4">
        <v>159.38927200081864</v>
      </c>
      <c r="FQ18" s="4">
        <v>28.3134706953125</v>
      </c>
      <c r="FR18" s="4">
        <v>159.38927200081864</v>
      </c>
      <c r="FS18" s="4">
        <v>28.63341641448206</v>
      </c>
    </row>
    <row r="19" spans="1:175" ht="13" customHeight="1" x14ac:dyDescent="0.15">
      <c r="A19" s="235"/>
      <c r="B19" s="38">
        <v>160</v>
      </c>
      <c r="C19" s="129">
        <f>Anchor!L88</f>
        <v>2637.78314</v>
      </c>
      <c r="D19" s="129">
        <f>Anchor!M88</f>
        <v>35.848624999999998</v>
      </c>
      <c r="E19" s="129">
        <f>Anchor!N88</f>
        <v>41.098182000000001</v>
      </c>
      <c r="F19" s="129">
        <f>Anchor!O88</f>
        <v>41.537585</v>
      </c>
      <c r="G19" s="130">
        <f>('Summary (Full)'!$B$34*D19+'Summary (Full)'!$B$35*E19+'Summary (Full)'!$B$36*F19)/'Summary (Full)'!$B$37</f>
        <v>36.532282312500001</v>
      </c>
      <c r="H19" s="129">
        <f>Anchor!P88</f>
        <v>19.708997</v>
      </c>
      <c r="I19" s="129">
        <f>Anchor!Q88</f>
        <v>14.698808</v>
      </c>
      <c r="J19" s="129">
        <f>Anchor!R88</f>
        <v>81.287796999999998</v>
      </c>
      <c r="K19" s="129">
        <f>Anchor!S88</f>
        <v>78.714448000000004</v>
      </c>
      <c r="L19" s="129">
        <f>Anchor!T88</f>
        <v>32.561295000000001</v>
      </c>
      <c r="M19" s="129">
        <f>Anchor!U88</f>
        <v>37.102635999999997</v>
      </c>
      <c r="N19" s="129">
        <f>Anchor!V88</f>
        <v>35.76473</v>
      </c>
      <c r="O19" s="129">
        <f>Anchor!W88</f>
        <v>40.999065000000002</v>
      </c>
      <c r="P19" s="129">
        <f>Anchor!X88</f>
        <v>41.410454000000001</v>
      </c>
      <c r="Q19" s="131">
        <f>10*LOG10(1/(('Summary (Full)'!$B$41/10^(N19/10)+'Summary (Full)'!$B$42/10^(O19/10)+'Summary (Full)'!$B$43/10^(P19/10))/'Summary (Full)'!$B$44))</f>
        <v>36.945032703387838</v>
      </c>
      <c r="R19" s="129">
        <f>Anchor!Y88</f>
        <v>2.6522E-2</v>
      </c>
      <c r="S19" s="129">
        <f>Anchor!Z88</f>
        <v>7460.21</v>
      </c>
      <c r="T19" s="132"/>
      <c r="U19" s="129">
        <f>Test!L88</f>
        <v>2138.0822250000001</v>
      </c>
      <c r="V19" s="129">
        <f>Test!M88</f>
        <v>36.338681999999999</v>
      </c>
      <c r="W19" s="129">
        <f>Test!N88</f>
        <v>42.128362000000003</v>
      </c>
      <c r="X19" s="129">
        <f>Test!O88</f>
        <v>42.073135999999998</v>
      </c>
      <c r="Y19" s="129">
        <f>('Summary (Full)'!$B$34*V19+'Summary (Full)'!$B$35*W19+'Summary (Full)'!$B$36*X19)/'Summary (Full)'!$B$37</f>
        <v>37.058940374999999</v>
      </c>
      <c r="Z19" s="129">
        <f>Test!P88</f>
        <v>20.310528999999999</v>
      </c>
      <c r="AA19" s="129">
        <f>Test!Q88</f>
        <v>15.177611000000001</v>
      </c>
      <c r="AB19" s="129">
        <f>Test!R88</f>
        <v>84.317847999999998</v>
      </c>
      <c r="AC19" s="129">
        <f>Test!S88</f>
        <v>81.727481999999995</v>
      </c>
      <c r="AD19" s="129">
        <f>Test!T88</f>
        <v>33.186149999999998</v>
      </c>
      <c r="AE19" s="129">
        <f>Test!U88</f>
        <v>37.688839999999999</v>
      </c>
      <c r="AF19" s="129">
        <f>Test!V88</f>
        <v>36.240546999999999</v>
      </c>
      <c r="AG19" s="129">
        <f>Test!W88</f>
        <v>42.032744000000001</v>
      </c>
      <c r="AH19" s="129">
        <f>Test!X88</f>
        <v>41.939731000000002</v>
      </c>
      <c r="AI19" s="129">
        <f>10*LOG10(1/(('Summary (Full)'!$B$41/10^(AF19/10)+'Summary (Full)'!$B$42/10^(AG19/10)+'Summary (Full)'!$B$43/10^(AH19/10))/'Summary (Full)'!$B$44))</f>
        <v>37.458486043600537</v>
      </c>
      <c r="AJ19" s="129">
        <f>Test!Y88</f>
        <v>2.479E-2</v>
      </c>
      <c r="AK19" s="129">
        <f>Test!Z88</f>
        <v>0</v>
      </c>
      <c r="AL19" s="129">
        <f t="shared" si="2"/>
        <v>0.93469572430435111</v>
      </c>
      <c r="AM19" s="129">
        <f t="shared" si="3"/>
        <v>0</v>
      </c>
      <c r="AO19" s="242" t="s">
        <v>14</v>
      </c>
      <c r="AP19" s="166">
        <f t="array" ref="AP19">bdRateExtend($C18:$C21,D18:D21,$U18:$U21,V18:V21)</f>
        <v>-0.30744739571764101</v>
      </c>
      <c r="AQ19" s="164"/>
      <c r="AR19" s="164"/>
      <c r="AS19" s="164"/>
      <c r="AT19" s="166">
        <f t="array" ref="AT19">bdRateExtend($C18:$C21,H18:H21,$U18:$U21,Z18:Z21)</f>
        <v>-0.28638779458417551</v>
      </c>
      <c r="AU19" s="164"/>
      <c r="AV19" s="166">
        <f t="array" ref="AV19">bdRateExtend($C18:$C21,I18:I21,$U18:$U21,AA18:AA21)</f>
        <v>-0.30126985260508354</v>
      </c>
      <c r="AW19" s="164"/>
      <c r="AX19" s="166">
        <f t="array" ref="AX19">bdRateExtend($C18:$C21,J18:J21,$U18:$U21,AB18:AB21,"None", FALSE,1)</f>
        <v>-0.33956338087390237</v>
      </c>
      <c r="AY19" s="170"/>
      <c r="AZ19" s="244">
        <f t="array" ref="AZ19">testVMAFRange($C18:$C21,J18:J21,$U18:$U21,AB18:AB21)</f>
        <v>0</v>
      </c>
      <c r="BA19" s="170"/>
      <c r="CL19" s="4">
        <v>251.14099278007174</v>
      </c>
      <c r="CM19" s="4">
        <v>27.338577999999998</v>
      </c>
      <c r="CN19" s="4">
        <v>27.338577999999998</v>
      </c>
      <c r="CO19" s="4">
        <v>35.339528000000001</v>
      </c>
      <c r="CP19" s="4">
        <v>35.209631000000002</v>
      </c>
      <c r="CQ19" s="4">
        <v>28.330578187499999</v>
      </c>
      <c r="CR19" s="4">
        <v>8.6543025</v>
      </c>
      <c r="CS19" s="4">
        <v>7.0009787499999998</v>
      </c>
      <c r="CT19" s="4">
        <v>19.754293499999999</v>
      </c>
      <c r="CU19" s="4">
        <v>19.3888225</v>
      </c>
      <c r="CV19" s="4">
        <v>23.041427500000001</v>
      </c>
      <c r="CW19" s="4">
        <v>29.649928249999999</v>
      </c>
      <c r="CX19" s="4">
        <v>27.243287500000001</v>
      </c>
      <c r="CY19" s="4">
        <v>35.242872250000005</v>
      </c>
      <c r="CZ19" s="4">
        <v>35.09422</v>
      </c>
      <c r="DA19" s="4">
        <v>28.666431888191603</v>
      </c>
      <c r="DB19" s="4">
        <v>0.22094649999999999</v>
      </c>
      <c r="DC19" s="4">
        <v>1583.645</v>
      </c>
      <c r="DE19" s="4">
        <v>262.85652726969283</v>
      </c>
      <c r="DF19" s="4">
        <v>8.8782647500000014</v>
      </c>
      <c r="DH19" s="4">
        <v>317.41868780903081</v>
      </c>
      <c r="DI19" s="4">
        <v>7.5989205000000002</v>
      </c>
      <c r="DK19" s="4">
        <v>988.48425472078532</v>
      </c>
      <c r="DL19" s="4">
        <v>52.351808499999997</v>
      </c>
      <c r="DM19" s="4">
        <v>988.48425472078532</v>
      </c>
      <c r="DN19" s="4">
        <v>50.665493999999995</v>
      </c>
      <c r="DO19" s="4">
        <v>251.14099278007174</v>
      </c>
      <c r="DP19" s="4">
        <v>23.041427500000001</v>
      </c>
      <c r="DQ19" s="4">
        <v>233.27833346550105</v>
      </c>
      <c r="DR19" s="4">
        <v>29.475020000000001</v>
      </c>
      <c r="DS19" s="4">
        <v>251.14099278007174</v>
      </c>
      <c r="DT19" s="4">
        <v>27.243287500000001</v>
      </c>
      <c r="DU19" s="4">
        <v>27.243287500000001</v>
      </c>
      <c r="DV19" s="4">
        <v>35.242872250000005</v>
      </c>
      <c r="DW19" s="4">
        <v>35.09422</v>
      </c>
      <c r="DX19" s="4">
        <v>28.666431888191603</v>
      </c>
      <c r="DZ19" s="4">
        <v>180.51228240408685</v>
      </c>
      <c r="EA19" s="4">
        <v>27.673350250000002</v>
      </c>
      <c r="EB19" s="4">
        <v>27.673350250000002</v>
      </c>
      <c r="EC19" s="4">
        <v>35.751611250000003</v>
      </c>
      <c r="ED19" s="4">
        <v>35.355511</v>
      </c>
      <c r="EE19" s="4">
        <v>28.658376609375001</v>
      </c>
      <c r="EF19" s="4">
        <v>8.9231285000000007</v>
      </c>
      <c r="EG19" s="4">
        <v>7.2536372500000006</v>
      </c>
      <c r="EH19" s="4">
        <v>27.070042749999999</v>
      </c>
      <c r="EI19" s="4">
        <v>26.38902075</v>
      </c>
      <c r="EJ19" s="4">
        <v>23.406675499999999</v>
      </c>
      <c r="EK19" s="4">
        <v>30.027737000000002</v>
      </c>
      <c r="EL19" s="4">
        <v>27.5637115</v>
      </c>
      <c r="EM19" s="4">
        <v>35.642412499999999</v>
      </c>
      <c r="EN19" s="4">
        <v>35.208810499999998</v>
      </c>
      <c r="EO19" s="4">
        <v>28.981937231365158</v>
      </c>
      <c r="EP19" s="4">
        <v>0.26777000000000001</v>
      </c>
      <c r="EQ19" s="4">
        <v>0</v>
      </c>
      <c r="ER19" s="4">
        <v>220.50500396364595</v>
      </c>
      <c r="ES19" s="4">
        <v>9.7235601250000006</v>
      </c>
      <c r="ET19" s="4">
        <v>220.50500396364595</v>
      </c>
      <c r="EU19" s="4">
        <v>7.751881</v>
      </c>
      <c r="EV19" s="7">
        <v>454.89608016861678</v>
      </c>
      <c r="EW19" s="7">
        <v>45.369763250000005</v>
      </c>
      <c r="EX19" s="7">
        <v>361.3065421945434</v>
      </c>
      <c r="EY19" s="7">
        <v>39.047216500000005</v>
      </c>
      <c r="EZ19" s="7">
        <v>204.43461275464915</v>
      </c>
      <c r="FA19" s="7">
        <v>23.75267375</v>
      </c>
      <c r="FB19" s="7">
        <v>159.38927200081864</v>
      </c>
      <c r="FC19" s="7">
        <v>29.699495500000001</v>
      </c>
      <c r="FD19" s="4">
        <v>180.51228240408685</v>
      </c>
      <c r="FE19" s="4">
        <v>27.5637115</v>
      </c>
      <c r="FF19" s="4">
        <v>27.5637115</v>
      </c>
      <c r="FG19" s="4">
        <v>35.642412499999999</v>
      </c>
      <c r="FH19" s="4">
        <v>35.208810499999998</v>
      </c>
      <c r="FI19" s="4">
        <v>28.981937231365158</v>
      </c>
      <c r="FK19" s="4">
        <v>223.3881667625777</v>
      </c>
      <c r="FL19" s="4">
        <v>27.979420156250001</v>
      </c>
      <c r="FM19" s="4">
        <v>251.14099278007174</v>
      </c>
      <c r="FN19" s="4">
        <v>28.666431888191603</v>
      </c>
      <c r="FP19" s="4">
        <v>180.51228240408685</v>
      </c>
      <c r="FQ19" s="4">
        <v>28.658376609375001</v>
      </c>
      <c r="FR19" s="4">
        <v>180.51228240408685</v>
      </c>
      <c r="FS19" s="4">
        <v>28.981937231365158</v>
      </c>
    </row>
    <row r="20" spans="1:175" x14ac:dyDescent="0.15">
      <c r="A20" s="235"/>
      <c r="B20" s="38">
        <v>185</v>
      </c>
      <c r="C20" s="129">
        <f>Anchor!L89</f>
        <v>1191.774379</v>
      </c>
      <c r="D20" s="129">
        <f>Anchor!M89</f>
        <v>32.624178000000001</v>
      </c>
      <c r="E20" s="129">
        <f>Anchor!N89</f>
        <v>38.803806999999999</v>
      </c>
      <c r="F20" s="129">
        <f>Anchor!O89</f>
        <v>39.134152999999998</v>
      </c>
      <c r="G20" s="130">
        <f>('Summary (Full)'!$B$34*D20+'Summary (Full)'!$B$35*E20+'Summary (Full)'!$B$36*F20)/'Summary (Full)'!$B$37</f>
        <v>33.417278250000003</v>
      </c>
      <c r="H20" s="129">
        <f>Anchor!P89</f>
        <v>15.189924</v>
      </c>
      <c r="I20" s="129">
        <f>Anchor!Q89</f>
        <v>11.533485000000001</v>
      </c>
      <c r="J20" s="129">
        <f>Anchor!R89</f>
        <v>57.060847000000003</v>
      </c>
      <c r="K20" s="129">
        <f>Anchor!S89</f>
        <v>55.503749999999997</v>
      </c>
      <c r="L20" s="129">
        <f>Anchor!T89</f>
        <v>28.638334</v>
      </c>
      <c r="M20" s="129">
        <f>Anchor!U89</f>
        <v>34.316625000000002</v>
      </c>
      <c r="N20" s="129">
        <f>Anchor!V89</f>
        <v>32.537854000000003</v>
      </c>
      <c r="O20" s="129">
        <f>Anchor!W89</f>
        <v>38.709412999999998</v>
      </c>
      <c r="P20" s="129">
        <f>Anchor!X89</f>
        <v>39.015248</v>
      </c>
      <c r="Q20" s="131">
        <f>10*LOG10(1/(('Summary (Full)'!$B$41/10^(N20/10)+'Summary (Full)'!$B$42/10^(O20/10)+'Summary (Full)'!$B$43/10^(P20/10))/'Summary (Full)'!$B$44))</f>
        <v>33.819693269443654</v>
      </c>
      <c r="R20" s="129">
        <f>Anchor!Y89</f>
        <v>5.9429000000000003E-2</v>
      </c>
      <c r="S20" s="129">
        <f>Anchor!Z89</f>
        <v>6018.47</v>
      </c>
      <c r="T20" s="132"/>
      <c r="U20" s="129">
        <f>Test!L89</f>
        <v>940.479828</v>
      </c>
      <c r="V20" s="129">
        <f>Test!M89</f>
        <v>33.242355000000003</v>
      </c>
      <c r="W20" s="129">
        <f>Test!N89</f>
        <v>39.745199999999997</v>
      </c>
      <c r="X20" s="129">
        <f>Test!O89</f>
        <v>39.595171000000001</v>
      </c>
      <c r="Y20" s="129">
        <f>('Summary (Full)'!$B$34*V20+'Summary (Full)'!$B$35*W20+'Summary (Full)'!$B$36*X20)/'Summary (Full)'!$B$37</f>
        <v>34.045833812500007</v>
      </c>
      <c r="Z20" s="129">
        <f>Test!P89</f>
        <v>15.860776</v>
      </c>
      <c r="AA20" s="129">
        <f>Test!Q89</f>
        <v>12.098277</v>
      </c>
      <c r="AB20" s="129">
        <f>Test!R89</f>
        <v>63.669020000000003</v>
      </c>
      <c r="AC20" s="129">
        <f>Test!S89</f>
        <v>61.435732000000002</v>
      </c>
      <c r="AD20" s="129">
        <f>Test!T89</f>
        <v>29.339576999999998</v>
      </c>
      <c r="AE20" s="129">
        <f>Test!U89</f>
        <v>34.969448</v>
      </c>
      <c r="AF20" s="129">
        <f>Test!V89</f>
        <v>33.132562</v>
      </c>
      <c r="AG20" s="129">
        <f>Test!W89</f>
        <v>39.648656000000003</v>
      </c>
      <c r="AH20" s="129">
        <f>Test!X89</f>
        <v>39.455491000000002</v>
      </c>
      <c r="AI20" s="129">
        <f>10*LOG10(1/(('Summary (Full)'!$B$41/10^(AF20/10)+'Summary (Full)'!$B$42/10^(AG20/10)+'Summary (Full)'!$B$43/10^(AH20/10))/'Summary (Full)'!$B$44))</f>
        <v>34.424396074492179</v>
      </c>
      <c r="AJ20" s="129">
        <f>Test!Y89</f>
        <v>4.7007E-2</v>
      </c>
      <c r="AK20" s="129">
        <f>Test!Z89</f>
        <v>0</v>
      </c>
      <c r="AL20" s="129">
        <f t="shared" si="2"/>
        <v>0.79097746891248377</v>
      </c>
      <c r="AM20" s="129">
        <f t="shared" si="3"/>
        <v>0</v>
      </c>
      <c r="AO20" s="179"/>
      <c r="AP20" s="165"/>
      <c r="AQ20" s="164"/>
      <c r="AR20" s="164"/>
      <c r="AS20" s="164"/>
      <c r="AT20" s="165"/>
      <c r="AU20" s="164"/>
      <c r="AV20" s="165"/>
      <c r="AW20" s="164"/>
      <c r="AX20" s="165"/>
      <c r="AY20" s="170"/>
      <c r="AZ20" s="165"/>
      <c r="BA20" s="170"/>
      <c r="CL20" s="4">
        <v>282.34171562719467</v>
      </c>
      <c r="CM20" s="4">
        <v>27.7020585</v>
      </c>
      <c r="CN20" s="4">
        <v>27.7020585</v>
      </c>
      <c r="CO20" s="4">
        <v>35.587125499999999</v>
      </c>
      <c r="CP20" s="4">
        <v>35.491835000000002</v>
      </c>
      <c r="CQ20" s="4">
        <v>28.681736218749997</v>
      </c>
      <c r="CR20" s="4">
        <v>9.1114187500000003</v>
      </c>
      <c r="CS20" s="4">
        <v>7.299949625</v>
      </c>
      <c r="CT20" s="4">
        <v>21.876527750000001</v>
      </c>
      <c r="CU20" s="4">
        <v>21.41802225</v>
      </c>
      <c r="CV20" s="4">
        <v>23.404128750000002</v>
      </c>
      <c r="CW20" s="4">
        <v>29.986703875</v>
      </c>
      <c r="CX20" s="4">
        <v>27.60564475</v>
      </c>
      <c r="CY20" s="4">
        <v>35.489376374999999</v>
      </c>
      <c r="CZ20" s="4">
        <v>35.373975999999999</v>
      </c>
      <c r="DA20" s="4">
        <v>29.021069800337298</v>
      </c>
      <c r="DB20" s="4">
        <v>0.20795625000000001</v>
      </c>
      <c r="DC20" s="4">
        <v>1671.5925</v>
      </c>
      <c r="DE20" s="4">
        <v>328.5531739883973</v>
      </c>
      <c r="DF20" s="4">
        <v>9.7226750000000006</v>
      </c>
      <c r="DH20" s="4">
        <v>356.85347858211617</v>
      </c>
      <c r="DI20" s="4">
        <v>7.8978913749999995</v>
      </c>
      <c r="DK20" s="4">
        <v>1095.3114867924464</v>
      </c>
      <c r="DL20" s="4">
        <v>55.359652999999994</v>
      </c>
      <c r="DM20" s="4">
        <v>1095.3114867924464</v>
      </c>
      <c r="DN20" s="4">
        <v>53.542445999999998</v>
      </c>
      <c r="DO20" s="4">
        <v>282.34171562719467</v>
      </c>
      <c r="DP20" s="4">
        <v>23.404128750000002</v>
      </c>
      <c r="DQ20" s="4">
        <v>262.85652726969283</v>
      </c>
      <c r="DR20" s="4">
        <v>29.786807499999998</v>
      </c>
      <c r="DS20" s="4">
        <v>282.34171562719467</v>
      </c>
      <c r="DT20" s="4">
        <v>27.60564475</v>
      </c>
      <c r="DU20" s="4">
        <v>27.60564475</v>
      </c>
      <c r="DV20" s="4">
        <v>35.489376374999999</v>
      </c>
      <c r="DW20" s="4">
        <v>35.373975999999999</v>
      </c>
      <c r="DX20" s="4">
        <v>29.021069800337298</v>
      </c>
      <c r="DZ20" s="4">
        <v>204.43461275464915</v>
      </c>
      <c r="EA20" s="4">
        <v>28.029315125</v>
      </c>
      <c r="EB20" s="4">
        <v>28.029315125</v>
      </c>
      <c r="EC20" s="4">
        <v>36.006566124999999</v>
      </c>
      <c r="ED20" s="4">
        <v>35.6355425</v>
      </c>
      <c r="EE20" s="4">
        <v>29.003282523437502</v>
      </c>
      <c r="EF20" s="4">
        <v>9.3313067499999995</v>
      </c>
      <c r="EG20" s="4">
        <v>7.5223781250000004</v>
      </c>
      <c r="EH20" s="4">
        <v>28.784385875000002</v>
      </c>
      <c r="EI20" s="4">
        <v>28.024493875000001</v>
      </c>
      <c r="EJ20" s="4">
        <v>23.75267375</v>
      </c>
      <c r="EK20" s="4">
        <v>30.355978499999999</v>
      </c>
      <c r="EL20" s="4">
        <v>27.918828749999999</v>
      </c>
      <c r="EM20" s="4">
        <v>35.894614250000004</v>
      </c>
      <c r="EN20" s="4">
        <v>35.484595750000004</v>
      </c>
      <c r="EO20" s="4">
        <v>29.330458048248254</v>
      </c>
      <c r="EP20" s="4">
        <v>0.25800699999999999</v>
      </c>
      <c r="EQ20" s="4">
        <v>0</v>
      </c>
      <c r="ER20" s="4">
        <v>247.94079917772325</v>
      </c>
      <c r="ES20" s="4">
        <v>10.174129499999999</v>
      </c>
      <c r="ET20" s="4">
        <v>247.94079917772325</v>
      </c>
      <c r="EU20" s="4">
        <v>8.0451589999999999</v>
      </c>
      <c r="EV20" s="7">
        <v>491.79135936444692</v>
      </c>
      <c r="EW20" s="7">
        <v>47.186110249999999</v>
      </c>
      <c r="EX20" s="7">
        <v>405.40958274758947</v>
      </c>
      <c r="EY20" s="7">
        <v>41.436490124999999</v>
      </c>
      <c r="EZ20" s="7">
        <v>218.38133640607063</v>
      </c>
      <c r="FA20" s="7">
        <v>23.946531374999999</v>
      </c>
      <c r="FB20" s="7">
        <v>180.51228240408685</v>
      </c>
      <c r="FC20" s="7">
        <v>30.027737000000002</v>
      </c>
      <c r="FD20" s="4">
        <v>204.43461275464915</v>
      </c>
      <c r="FE20" s="4">
        <v>27.918828749999999</v>
      </c>
      <c r="FF20" s="4">
        <v>27.918828749999999</v>
      </c>
      <c r="FG20" s="4">
        <v>35.894614250000004</v>
      </c>
      <c r="FH20" s="4">
        <v>35.484595750000004</v>
      </c>
      <c r="FI20" s="4">
        <v>29.330458048248254</v>
      </c>
      <c r="FK20" s="4">
        <v>251.14099278007174</v>
      </c>
      <c r="FL20" s="4">
        <v>28.330578187499999</v>
      </c>
      <c r="FM20" s="4">
        <v>282.34171562719467</v>
      </c>
      <c r="FN20" s="4">
        <v>29.021069800337298</v>
      </c>
      <c r="FP20" s="4">
        <v>204.43461275464915</v>
      </c>
      <c r="FQ20" s="4">
        <v>29.003282523437502</v>
      </c>
      <c r="FR20" s="4">
        <v>204.43461275464915</v>
      </c>
      <c r="FS20" s="4">
        <v>29.330458048248254</v>
      </c>
    </row>
    <row r="21" spans="1:175" ht="13" customHeight="1" x14ac:dyDescent="0.15">
      <c r="A21" s="235"/>
      <c r="B21" s="38">
        <v>210</v>
      </c>
      <c r="C21" s="129">
        <f>Anchor!L90</f>
        <v>495.0385</v>
      </c>
      <c r="D21" s="129">
        <f>Anchor!M90</f>
        <v>29.317775999999999</v>
      </c>
      <c r="E21" s="129">
        <f>Anchor!N90</f>
        <v>36.613157999999999</v>
      </c>
      <c r="F21" s="129">
        <f>Anchor!O90</f>
        <v>36.656072000000002</v>
      </c>
      <c r="G21" s="130">
        <f>('Summary (Full)'!$B$34*D21+'Summary (Full)'!$B$35*E21+'Summary (Full)'!$B$36*F21)/'Summary (Full)'!$B$37</f>
        <v>30.232380874999997</v>
      </c>
      <c r="H21" s="129">
        <f>Anchor!P90</f>
        <v>10.954777999999999</v>
      </c>
      <c r="I21" s="129">
        <f>Anchor!Q90</f>
        <v>8.5714159999999993</v>
      </c>
      <c r="J21" s="129">
        <f>Anchor!R90</f>
        <v>32.524462</v>
      </c>
      <c r="K21" s="129">
        <f>Anchor!S90</f>
        <v>31.767893000000001</v>
      </c>
      <c r="L21" s="129">
        <f>Anchor!T90</f>
        <v>25.031524000000001</v>
      </c>
      <c r="M21" s="129">
        <f>Anchor!U90</f>
        <v>31.406735000000001</v>
      </c>
      <c r="N21" s="129">
        <f>Anchor!V90</f>
        <v>29.228166000000002</v>
      </c>
      <c r="O21" s="129">
        <f>Anchor!W90</f>
        <v>36.532062000000003</v>
      </c>
      <c r="P21" s="129">
        <f>Anchor!X90</f>
        <v>36.539749999999998</v>
      </c>
      <c r="Q21" s="131">
        <f>10*LOG10(1/(('Summary (Full)'!$B$41/10^(N21/10)+'Summary (Full)'!$B$42/10^(O21/10)+'Summary (Full)'!$B$43/10^(P21/10))/'Summary (Full)'!$B$44))</f>
        <v>30.603120904605273</v>
      </c>
      <c r="R21" s="129">
        <f>Anchor!Y90</f>
        <v>0.13351299999999999</v>
      </c>
      <c r="S21" s="129">
        <f>Anchor!Z90</f>
        <v>3990.67</v>
      </c>
      <c r="T21" s="132"/>
      <c r="U21" s="129">
        <f>Test!L90</f>
        <v>396.20932900000003</v>
      </c>
      <c r="V21" s="129">
        <f>Test!M90</f>
        <v>30.091108999999999</v>
      </c>
      <c r="W21" s="129">
        <f>Test!N90</f>
        <v>37.468286999999997</v>
      </c>
      <c r="X21" s="129">
        <f>Test!O90</f>
        <v>37.25723</v>
      </c>
      <c r="Y21" s="129">
        <f>('Summary (Full)'!$B$34*V21+'Summary (Full)'!$B$35*W21+'Summary (Full)'!$B$36*X21)/'Summary (Full)'!$B$37</f>
        <v>31.000065187499999</v>
      </c>
      <c r="Z21" s="129">
        <f>Test!P90</f>
        <v>11.804363</v>
      </c>
      <c r="AA21" s="129">
        <f>Test!Q90</f>
        <v>9.2368210000000008</v>
      </c>
      <c r="AB21" s="129">
        <f>Test!R90</f>
        <v>41.691806999999997</v>
      </c>
      <c r="AC21" s="129">
        <f>Test!S90</f>
        <v>40.291592999999999</v>
      </c>
      <c r="AD21" s="129">
        <f>Test!T90</f>
        <v>25.859732000000001</v>
      </c>
      <c r="AE21" s="129">
        <f>Test!U90</f>
        <v>32.188012999999998</v>
      </c>
      <c r="AF21" s="129">
        <f>Test!V90</f>
        <v>29.978708999999998</v>
      </c>
      <c r="AG21" s="129">
        <f>Test!W90</f>
        <v>37.357911000000001</v>
      </c>
      <c r="AH21" s="129">
        <f>Test!X90</f>
        <v>37.118738</v>
      </c>
      <c r="AI21" s="129">
        <f>10*LOG10(1/(('Summary (Full)'!$B$41/10^(AF21/10)+'Summary (Full)'!$B$42/10^(AG21/10)+'Summary (Full)'!$B$43/10^(AH21/10))/'Summary (Full)'!$B$44))</f>
        <v>31.349409509539829</v>
      </c>
      <c r="AJ21" s="129">
        <f>Test!Y90</f>
        <v>0.131213</v>
      </c>
      <c r="AK21" s="129">
        <f>Test!Z90</f>
        <v>0</v>
      </c>
      <c r="AL21" s="129">
        <f t="shared" si="2"/>
        <v>0.98277321309535404</v>
      </c>
      <c r="AM21" s="129">
        <f t="shared" si="3"/>
        <v>0</v>
      </c>
      <c r="AO21" s="242" t="s">
        <v>15</v>
      </c>
      <c r="AP21" s="166">
        <f t="array" ref="AP21">bdRateExtend($C19:$C22,D19:D22,$U19:$U22,V19:V22)</f>
        <v>-0.34250744544294764</v>
      </c>
      <c r="AQ21" s="164"/>
      <c r="AR21" s="164"/>
      <c r="AS21" s="164"/>
      <c r="AT21" s="166">
        <f t="array" ref="AT21">bdRateExtend($C19:$C22,H19:H22,$U19:$U22,Z19:Z22)</f>
        <v>-0.32236182996595764</v>
      </c>
      <c r="AU21" s="164"/>
      <c r="AV21" s="166">
        <f t="array" ref="AV21">bdRateExtend($C19:$C22,I19:I22,$U19:$U22,AA19:AA22)</f>
        <v>-0.33844336736412195</v>
      </c>
      <c r="AW21" s="164"/>
      <c r="AX21" s="166">
        <f t="array" ref="AX21">bdRateExtend($C19:$C22,J19:J22,$U19:$U22,AB19:AB22,"None", FALSE,1)</f>
        <v>-0.41137578525836993</v>
      </c>
      <c r="AY21" s="170"/>
      <c r="AZ21" s="244">
        <f t="array" ref="AZ21">testVMAFRange($C19:$C22,J19:J22,$U19:$U22,AB19:AB22)</f>
        <v>0</v>
      </c>
      <c r="BA21" s="170"/>
      <c r="CL21" s="4">
        <v>317.41868780903081</v>
      </c>
      <c r="CM21" s="4">
        <v>28.065539000000001</v>
      </c>
      <c r="CN21" s="4">
        <v>28.065539000000001</v>
      </c>
      <c r="CO21" s="4">
        <v>35.834722999999997</v>
      </c>
      <c r="CP21" s="4">
        <v>35.774039000000002</v>
      </c>
      <c r="CQ21" s="4">
        <v>29.032894249999998</v>
      </c>
      <c r="CR21" s="4">
        <v>9.5685350000000007</v>
      </c>
      <c r="CS21" s="4">
        <v>7.5989205000000002</v>
      </c>
      <c r="CT21" s="4">
        <v>23.998761999999999</v>
      </c>
      <c r="CU21" s="4">
        <v>23.447222</v>
      </c>
      <c r="CV21" s="4">
        <v>23.766829999999999</v>
      </c>
      <c r="CW21" s="4">
        <v>30.323479499999998</v>
      </c>
      <c r="CX21" s="4">
        <v>27.968001999999998</v>
      </c>
      <c r="CY21" s="4">
        <v>35.7358805</v>
      </c>
      <c r="CZ21" s="4">
        <v>35.653732000000005</v>
      </c>
      <c r="DA21" s="4">
        <v>29.375707712482992</v>
      </c>
      <c r="DB21" s="4">
        <v>0.194966</v>
      </c>
      <c r="DC21" s="4">
        <v>1759.54</v>
      </c>
      <c r="DE21" s="4">
        <v>364.45860314585275</v>
      </c>
      <c r="DF21" s="4">
        <v>10.167063000000001</v>
      </c>
      <c r="DH21" s="4">
        <v>409.24155002585445</v>
      </c>
      <c r="DI21" s="4">
        <v>8.2512576250000009</v>
      </c>
      <c r="DK21" s="4">
        <v>1213.683725734566</v>
      </c>
      <c r="DL21" s="4">
        <v>58.367497499999999</v>
      </c>
      <c r="DM21" s="4">
        <v>1213.683725734566</v>
      </c>
      <c r="DN21" s="4">
        <v>56.419398000000001</v>
      </c>
      <c r="DO21" s="4">
        <v>317.41868780903081</v>
      </c>
      <c r="DP21" s="4">
        <v>23.766829999999999</v>
      </c>
      <c r="DQ21" s="4">
        <v>282.34171562719467</v>
      </c>
      <c r="DR21" s="4">
        <v>29.986703875</v>
      </c>
      <c r="DS21" s="4">
        <v>317.41868780903081</v>
      </c>
      <c r="DT21" s="4">
        <v>27.968001999999998</v>
      </c>
      <c r="DU21" s="4">
        <v>27.968001999999998</v>
      </c>
      <c r="DV21" s="4">
        <v>35.7358805</v>
      </c>
      <c r="DW21" s="4">
        <v>35.653732000000005</v>
      </c>
      <c r="DX21" s="4">
        <v>29.375707712482992</v>
      </c>
      <c r="DZ21" s="4">
        <v>220.50500396364595</v>
      </c>
      <c r="EA21" s="4">
        <v>28.246778250000002</v>
      </c>
      <c r="EB21" s="4">
        <v>28.246778250000002</v>
      </c>
      <c r="EC21" s="4">
        <v>36.140237499999998</v>
      </c>
      <c r="ED21" s="4">
        <v>35.805268874999996</v>
      </c>
      <c r="EE21" s="4">
        <v>29.2125251171875</v>
      </c>
      <c r="EF21" s="4">
        <v>9.7235601250000006</v>
      </c>
      <c r="EG21" s="4">
        <v>7.751881</v>
      </c>
      <c r="EH21" s="4">
        <v>28.735365125000001</v>
      </c>
      <c r="EI21" s="4">
        <v>27.928591749999999</v>
      </c>
      <c r="EJ21" s="4">
        <v>23.972830249999998</v>
      </c>
      <c r="EK21" s="4">
        <v>30.556756249999999</v>
      </c>
      <c r="EL21" s="4">
        <v>28.1313605</v>
      </c>
      <c r="EM21" s="4">
        <v>36.036917875</v>
      </c>
      <c r="EN21" s="4">
        <v>35.665498374999999</v>
      </c>
      <c r="EO21" s="4">
        <v>29.538380912018113</v>
      </c>
      <c r="EP21" s="4">
        <v>0.26407124999999998</v>
      </c>
      <c r="EQ21" s="4">
        <v>0</v>
      </c>
      <c r="ER21" s="4">
        <v>278.79022603506678</v>
      </c>
      <c r="ES21" s="4">
        <v>10.624698875</v>
      </c>
      <c r="ET21" s="4">
        <v>278.79022603506678</v>
      </c>
      <c r="EU21" s="4">
        <v>8.338436999999999</v>
      </c>
      <c r="EV21" s="7">
        <v>547.90970432368681</v>
      </c>
      <c r="EW21" s="7">
        <v>49.933261874999999</v>
      </c>
      <c r="EX21" s="7">
        <v>454.89608016861678</v>
      </c>
      <c r="EY21" s="7">
        <v>43.82576375</v>
      </c>
      <c r="EZ21" s="7">
        <v>246.01260227924232</v>
      </c>
      <c r="FA21" s="7">
        <v>24.329171500000001</v>
      </c>
      <c r="FB21" s="7">
        <v>204.43461275464915</v>
      </c>
      <c r="FC21" s="7">
        <v>30.355978499999999</v>
      </c>
      <c r="FD21" s="4">
        <v>259.3041999198183</v>
      </c>
      <c r="FE21" s="4">
        <v>28.646086874999998</v>
      </c>
      <c r="FF21" s="4">
        <v>28.646086874999998</v>
      </c>
      <c r="FG21" s="4">
        <v>36.398469375000005</v>
      </c>
      <c r="FH21" s="4">
        <v>36.044108874999999</v>
      </c>
      <c r="FI21" s="4">
        <v>30.042177593957071</v>
      </c>
      <c r="FK21" s="4">
        <v>282.34171562719467</v>
      </c>
      <c r="FL21" s="4">
        <v>28.681736218749997</v>
      </c>
      <c r="FM21" s="4">
        <v>317.41868780903081</v>
      </c>
      <c r="FN21" s="4">
        <v>29.375707712482992</v>
      </c>
      <c r="FP21" s="4">
        <v>220.50500396364595</v>
      </c>
      <c r="FQ21" s="4">
        <v>29.2125251171875</v>
      </c>
      <c r="FR21" s="4">
        <v>259.3041999198183</v>
      </c>
      <c r="FS21" s="4">
        <v>30.042177593957071</v>
      </c>
    </row>
    <row r="22" spans="1:175" ht="14" customHeight="1" thickBot="1" x14ac:dyDescent="0.2">
      <c r="A22" s="236"/>
      <c r="B22" s="38">
        <v>235</v>
      </c>
      <c r="C22" s="129">
        <f>Anchor!L91</f>
        <v>198.20794599999999</v>
      </c>
      <c r="D22" s="129">
        <f>Anchor!M91</f>
        <v>26.330698000000002</v>
      </c>
      <c r="E22" s="129">
        <f>Anchor!N91</f>
        <v>34.425685000000001</v>
      </c>
      <c r="F22" s="129">
        <f>Anchor!O91</f>
        <v>34.186554000000001</v>
      </c>
      <c r="G22" s="130">
        <f>('Summary (Full)'!$B$34*D22+'Summary (Full)'!$B$35*E22+'Summary (Full)'!$B$36*F22)/'Summary (Full)'!$B$37</f>
        <v>27.327625687499999</v>
      </c>
      <c r="H22" s="129">
        <f>Anchor!P91</f>
        <v>7.3957540000000002</v>
      </c>
      <c r="I22" s="129">
        <f>Anchor!Q91</f>
        <v>6.1872170000000004</v>
      </c>
      <c r="J22" s="129">
        <f>Anchor!R91</f>
        <v>15.025397</v>
      </c>
      <c r="K22" s="129">
        <f>Anchor!S91</f>
        <v>14.884292</v>
      </c>
      <c r="L22" s="129">
        <f>Anchor!T91</f>
        <v>22.041974</v>
      </c>
      <c r="M22" s="129">
        <f>Anchor!U91</f>
        <v>28.610741000000001</v>
      </c>
      <c r="N22" s="129">
        <f>Anchor!V91</f>
        <v>26.242974</v>
      </c>
      <c r="O22" s="129">
        <f>Anchor!W91</f>
        <v>34.334994000000002</v>
      </c>
      <c r="P22" s="129">
        <f>Anchor!X91</f>
        <v>34.076484000000001</v>
      </c>
      <c r="Q22" s="131">
        <f>10*LOG10(1/(('Summary (Full)'!$B$41/10^(N22/10)+'Summary (Full)'!$B$42/10^(O22/10)+'Summary (Full)'!$B$43/10^(P22/10))/'Summary (Full)'!$B$44))</f>
        <v>27.669800237049454</v>
      </c>
      <c r="R22" s="129">
        <f>Anchor!Y91</f>
        <v>0.20788599999999999</v>
      </c>
      <c r="S22" s="129">
        <f>Anchor!Z91</f>
        <v>2323.81</v>
      </c>
      <c r="T22" s="132"/>
      <c r="U22" s="129">
        <f>Test!L91</f>
        <v>152.75309300000001</v>
      </c>
      <c r="V22" s="129">
        <f>Test!M91</f>
        <v>27.069165000000002</v>
      </c>
      <c r="W22" s="129">
        <f>Test!N91</f>
        <v>35.267381</v>
      </c>
      <c r="X22" s="129">
        <f>Test!O91</f>
        <v>34.866526</v>
      </c>
      <c r="Y22" s="129">
        <f>('Summary (Full)'!$B$34*V22+'Summary (Full)'!$B$35*W22+'Summary (Full)'!$B$36*X22)/'Summary (Full)'!$B$37</f>
        <v>28.068888562500003</v>
      </c>
      <c r="Z22" s="129">
        <f>Test!P91</f>
        <v>8.1653009999999995</v>
      </c>
      <c r="AA22" s="129">
        <f>Test!Q91</f>
        <v>6.7466419999999996</v>
      </c>
      <c r="AB22" s="129">
        <f>Test!R91</f>
        <v>24.807175999999998</v>
      </c>
      <c r="AC22" s="129">
        <f>Test!S91</f>
        <v>24.185227000000001</v>
      </c>
      <c r="AD22" s="129">
        <f>Test!T91</f>
        <v>22.798611000000001</v>
      </c>
      <c r="AE22" s="129">
        <f>Test!U91</f>
        <v>29.432504000000002</v>
      </c>
      <c r="AF22" s="129">
        <f>Test!V91</f>
        <v>26.960531</v>
      </c>
      <c r="AG22" s="129">
        <f>Test!W91</f>
        <v>35.160440000000001</v>
      </c>
      <c r="AH22" s="129">
        <f>Test!X91</f>
        <v>34.73151</v>
      </c>
      <c r="AI22" s="129">
        <f>10*LOG10(1/(('Summary (Full)'!$B$41/10^(AF22/10)+'Summary (Full)'!$B$42/10^(AG22/10)+'Summary (Full)'!$B$43/10^(AH22/10))/'Summary (Full)'!$B$44))</f>
        <v>28.388783965618334</v>
      </c>
      <c r="AJ22" s="129">
        <f>Test!Y91</f>
        <v>0.225412</v>
      </c>
      <c r="AK22" s="129">
        <f>Test!Z91</f>
        <v>0</v>
      </c>
      <c r="AL22" s="129">
        <f t="shared" si="2"/>
        <v>1.0843058214598387</v>
      </c>
      <c r="AM22" s="129">
        <f t="shared" si="3"/>
        <v>0</v>
      </c>
      <c r="AO22" s="179"/>
      <c r="AP22" s="165"/>
      <c r="AQ22" s="165"/>
      <c r="AR22" s="165"/>
      <c r="AS22" s="165"/>
      <c r="AT22" s="165"/>
      <c r="AU22" s="165"/>
      <c r="AV22" s="165"/>
      <c r="AW22" s="165"/>
      <c r="AX22" s="165"/>
      <c r="AY22" s="171"/>
      <c r="AZ22" s="165"/>
      <c r="BA22" s="171"/>
      <c r="CL22" s="4">
        <v>356.85347858211617</v>
      </c>
      <c r="CM22" s="4">
        <v>28.429019499999999</v>
      </c>
      <c r="CN22" s="4">
        <v>28.429019499999999</v>
      </c>
      <c r="CO22" s="4">
        <v>36.082320500000002</v>
      </c>
      <c r="CP22" s="4">
        <v>36.056243000000002</v>
      </c>
      <c r="CQ22" s="4">
        <v>29.38405228125</v>
      </c>
      <c r="CR22" s="4">
        <v>10.025651249999999</v>
      </c>
      <c r="CS22" s="4">
        <v>7.8978913749999995</v>
      </c>
      <c r="CT22" s="4">
        <v>26.120996249999997</v>
      </c>
      <c r="CU22" s="4">
        <v>25.47642175</v>
      </c>
      <c r="CV22" s="4">
        <v>24.129531249999999</v>
      </c>
      <c r="CW22" s="4">
        <v>30.660255124999999</v>
      </c>
      <c r="CX22" s="4">
        <v>28.330359250000001</v>
      </c>
      <c r="CY22" s="4">
        <v>35.982384625000002</v>
      </c>
      <c r="CZ22" s="4">
        <v>35.933488000000004</v>
      </c>
      <c r="DA22" s="4">
        <v>29.730345624628686</v>
      </c>
      <c r="DB22" s="4">
        <v>0.18197574999999999</v>
      </c>
      <c r="DC22" s="4">
        <v>1847.4875</v>
      </c>
      <c r="DE22" s="4">
        <v>404.28790199943978</v>
      </c>
      <c r="DF22" s="4">
        <v>10.611451000000001</v>
      </c>
      <c r="DH22" s="4">
        <v>459.02569427590123</v>
      </c>
      <c r="DI22" s="4">
        <v>8.5828255000000002</v>
      </c>
      <c r="DK22" s="4">
        <v>1344.8486607463728</v>
      </c>
      <c r="DL22" s="4">
        <v>61.375341999999996</v>
      </c>
      <c r="DM22" s="4">
        <v>1344.8486607463728</v>
      </c>
      <c r="DN22" s="4">
        <v>59.296349999999997</v>
      </c>
      <c r="DO22" s="4">
        <v>356.85347858211617</v>
      </c>
      <c r="DP22" s="4">
        <v>24.129531249999999</v>
      </c>
      <c r="DQ22" s="4">
        <v>317.41868780903081</v>
      </c>
      <c r="DR22" s="4">
        <v>30.323479499999998</v>
      </c>
      <c r="DS22" s="4">
        <v>356.85347858211617</v>
      </c>
      <c r="DT22" s="4">
        <v>28.330359250000001</v>
      </c>
      <c r="DU22" s="4">
        <v>28.330359250000001</v>
      </c>
      <c r="DV22" s="4">
        <v>35.982384625000002</v>
      </c>
      <c r="DW22" s="4">
        <v>35.933488000000004</v>
      </c>
      <c r="DX22" s="4">
        <v>29.730345624628686</v>
      </c>
      <c r="DZ22" s="4">
        <v>259.3041999198183</v>
      </c>
      <c r="EA22" s="4">
        <v>28.757917750000001</v>
      </c>
      <c r="EB22" s="4">
        <v>28.757917750000001</v>
      </c>
      <c r="EC22" s="4">
        <v>36.51232675</v>
      </c>
      <c r="ED22" s="4">
        <v>36.197354750000002</v>
      </c>
      <c r="EE22" s="4">
        <v>29.707533125000001</v>
      </c>
      <c r="EF22" s="4">
        <v>10.215429</v>
      </c>
      <c r="EG22" s="4">
        <v>8.1161640000000013</v>
      </c>
      <c r="EH22" s="4">
        <v>32.852163750000003</v>
      </c>
      <c r="EI22" s="4">
        <v>31.909021750000001</v>
      </c>
      <c r="EJ22" s="4">
        <v>24.490399625000002</v>
      </c>
      <c r="EK22" s="4">
        <v>31.013578875</v>
      </c>
      <c r="EL22" s="4">
        <v>28.646086874999998</v>
      </c>
      <c r="EM22" s="4">
        <v>36.398469375000005</v>
      </c>
      <c r="EN22" s="4">
        <v>36.044108874999999</v>
      </c>
      <c r="EO22" s="4">
        <v>30.042177593957071</v>
      </c>
      <c r="EP22" s="4">
        <v>0.22944299999999998</v>
      </c>
      <c r="EQ22" s="4">
        <v>0</v>
      </c>
      <c r="ER22" s="4">
        <v>314.63135175363061</v>
      </c>
      <c r="ES22" s="4">
        <v>11.101728874999999</v>
      </c>
      <c r="ET22" s="4">
        <v>325.25535561913273</v>
      </c>
      <c r="EU22" s="4">
        <v>8.766254</v>
      </c>
      <c r="EV22" s="7">
        <v>610.43171738525746</v>
      </c>
      <c r="EW22" s="7">
        <v>52.6804135</v>
      </c>
      <c r="EX22" s="7">
        <v>491.79135936444692</v>
      </c>
      <c r="EY22" s="7">
        <v>45.577627749999998</v>
      </c>
      <c r="EZ22" s="7">
        <v>290.41363562762552</v>
      </c>
      <c r="FA22" s="7">
        <v>24.88212725</v>
      </c>
      <c r="FB22" s="7">
        <v>220.50500396364595</v>
      </c>
      <c r="FC22" s="7">
        <v>30.556756249999999</v>
      </c>
      <c r="FD22" s="4">
        <v>290.41363562762552</v>
      </c>
      <c r="FE22" s="4">
        <v>29.018227750000001</v>
      </c>
      <c r="FF22" s="4">
        <v>29.018227750000001</v>
      </c>
      <c r="FG22" s="4">
        <v>36.650122750000001</v>
      </c>
      <c r="FH22" s="4">
        <v>36.327836750000003</v>
      </c>
      <c r="FI22" s="4">
        <v>30.405376322782786</v>
      </c>
      <c r="FK22" s="4">
        <v>317.41868780903081</v>
      </c>
      <c r="FL22" s="4">
        <v>29.032894249999998</v>
      </c>
      <c r="FM22" s="4">
        <v>356.85347858211617</v>
      </c>
      <c r="FN22" s="4">
        <v>29.730345624628686</v>
      </c>
      <c r="FP22" s="4">
        <v>259.3041999198183</v>
      </c>
      <c r="FQ22" s="4">
        <v>29.707533125000001</v>
      </c>
      <c r="FR22" s="4">
        <v>290.41363562762552</v>
      </c>
      <c r="FS22" s="4">
        <v>30.405376322782786</v>
      </c>
    </row>
    <row r="23" spans="1:175" ht="13" customHeight="1" x14ac:dyDescent="0.15">
      <c r="A23" s="234" t="s">
        <v>84</v>
      </c>
      <c r="B23" s="38">
        <v>110</v>
      </c>
      <c r="C23" s="129">
        <f>Anchor!L92</f>
        <v>7361.3180670000002</v>
      </c>
      <c r="D23" s="129">
        <f>Anchor!M92</f>
        <v>38.353641000000003</v>
      </c>
      <c r="E23" s="129">
        <f>Anchor!N92</f>
        <v>43.659905000000002</v>
      </c>
      <c r="F23" s="129">
        <f>Anchor!O92</f>
        <v>43.982830999999997</v>
      </c>
      <c r="G23" s="130">
        <f>('Summary (Full)'!$B$34*D23+'Summary (Full)'!$B$35*E23+'Summary (Full)'!$B$36*F23)/'Summary (Full)'!$B$37</f>
        <v>39.037106875000006</v>
      </c>
      <c r="H23" s="129">
        <f>Anchor!P92</f>
        <v>25.793873999999999</v>
      </c>
      <c r="I23" s="129">
        <f>Anchor!Q92</f>
        <v>18.114614</v>
      </c>
      <c r="J23" s="129">
        <f>Anchor!R92</f>
        <v>97.278039000000007</v>
      </c>
      <c r="K23" s="129">
        <f>Anchor!S92</f>
        <v>94.486705000000001</v>
      </c>
      <c r="L23" s="129">
        <f>Anchor!T92</f>
        <v>36.709310000000002</v>
      </c>
      <c r="M23" s="129">
        <f>Anchor!U92</f>
        <v>39.747939000000002</v>
      </c>
      <c r="N23" s="129">
        <f>Anchor!V92</f>
        <v>38.198068999999997</v>
      </c>
      <c r="O23" s="129">
        <f>Anchor!W92</f>
        <v>43.542845999999997</v>
      </c>
      <c r="P23" s="129">
        <f>Anchor!X92</f>
        <v>43.810473000000002</v>
      </c>
      <c r="Q23" s="131">
        <f>10*LOG10(1/(('Summary (Full)'!$B$41/10^(N23/10)+'Summary (Full)'!$B$42/10^(O23/10)+'Summary (Full)'!$B$43/10^(P23/10))/'Summary (Full)'!$B$44))</f>
        <v>39.383527080314558</v>
      </c>
      <c r="R23" s="129">
        <f>Anchor!Y92</f>
        <v>1.5573999999999999E-2</v>
      </c>
      <c r="S23" s="129">
        <f>Anchor!Z92</f>
        <v>6661.79</v>
      </c>
      <c r="T23" s="132"/>
      <c r="U23" s="129">
        <f>Test!L92</f>
        <v>6320.7623149999999</v>
      </c>
      <c r="V23" s="129">
        <f>Test!M92</f>
        <v>38.614488000000001</v>
      </c>
      <c r="W23" s="129">
        <f>Test!N92</f>
        <v>43.944372000000001</v>
      </c>
      <c r="X23" s="129">
        <f>Test!O92</f>
        <v>44.153764000000002</v>
      </c>
      <c r="Y23" s="129">
        <f>('Summary (Full)'!$B$34*V23+'Summary (Full)'!$B$35*W23+'Summary (Full)'!$B$36*X23)/'Summary (Full)'!$B$37</f>
        <v>39.293810500000006</v>
      </c>
      <c r="Z23" s="129">
        <f>Test!P92</f>
        <v>26.264804000000002</v>
      </c>
      <c r="AA23" s="129">
        <f>Test!Q92</f>
        <v>18.403219</v>
      </c>
      <c r="AB23" s="129">
        <f>Test!R92</f>
        <v>98.033878999999999</v>
      </c>
      <c r="AC23" s="129">
        <f>Test!S92</f>
        <v>95.732923999999997</v>
      </c>
      <c r="AD23" s="129">
        <f>Test!T92</f>
        <v>37.159401000000003</v>
      </c>
      <c r="AE23" s="129">
        <f>Test!U92</f>
        <v>40.015286000000003</v>
      </c>
      <c r="AF23" s="129">
        <f>Test!V92</f>
        <v>38.452607999999998</v>
      </c>
      <c r="AG23" s="129">
        <f>Test!W92</f>
        <v>43.808469000000002</v>
      </c>
      <c r="AH23" s="129">
        <f>Test!X92</f>
        <v>43.953671999999997</v>
      </c>
      <c r="AI23" s="129">
        <f>10*LOG10(1/(('Summary (Full)'!$B$41/10^(AF23/10)+'Summary (Full)'!$B$42/10^(AG23/10)+'Summary (Full)'!$B$43/10^(AH23/10))/'Summary (Full)'!$B$44))</f>
        <v>39.631995953271911</v>
      </c>
      <c r="AJ23" s="129">
        <f>Test!Y92</f>
        <v>1.3346999999999999E-2</v>
      </c>
      <c r="AK23" s="129">
        <f>Test!Z92</f>
        <v>0</v>
      </c>
      <c r="AL23" s="129">
        <f t="shared" si="2"/>
        <v>0.85700526518556575</v>
      </c>
      <c r="AM23" s="129">
        <f t="shared" si="3"/>
        <v>0</v>
      </c>
      <c r="AO23" s="245" t="s">
        <v>13</v>
      </c>
      <c r="AP23" s="172">
        <f t="array" ref="AP23">bdRateExtend($C23:$C26,D23:D26,$U23:$U26,V23:V26)</f>
        <v>-0.28167366270964933</v>
      </c>
      <c r="AQ23" s="172">
        <f t="array" ref="AQ23">bdRateExtend($C23:$C28,D23:D28,$U23:$U28,V23:V28)</f>
        <v>-0.31625546895583068</v>
      </c>
      <c r="AR23" s="172">
        <f t="array" ref="AR23">bdRateExtend($C23:$C28,E23:E28,$U23:$U28,W23:W28)</f>
        <v>-0.38403908621802652</v>
      </c>
      <c r="AS23" s="172">
        <f t="array" ref="AS23">bdRateExtend($C23:$C28,F23:F28,$U23:$U28,X23:X28)</f>
        <v>-0.30796893344477616</v>
      </c>
      <c r="AT23" s="172">
        <f t="array" ref="AT23">bdRateExtend($C23:$C26,H23:H26,$U23:$U26,Z23:Z26)</f>
        <v>-0.25775246195997525</v>
      </c>
      <c r="AU23" s="172">
        <f t="array" ref="AU23">bdRateExtend($C23:$C28,H23:H28,$U23:$U28,Z23:Z28)</f>
        <v>-0.28857689163811939</v>
      </c>
      <c r="AV23" s="172">
        <f t="array" ref="AV23">bdRateExtend($C23:$C26,I23:I26,$U23:$U26,AA23:AA26)</f>
        <v>-0.27046899523722978</v>
      </c>
      <c r="AW23" s="172">
        <f t="array" ref="AW23">bdRateExtend($C23:$C28,I23:I28,$U23:$U28,AA23:AA28)</f>
        <v>-0.30248822421985044</v>
      </c>
      <c r="AX23" s="172">
        <f t="array" ref="AX23">bdRateExtend($C23:$C26,J23:J26,$U23:$U26,AB23:AB26,"None", FALSE,1)</f>
        <v>-0.28399417388212667</v>
      </c>
      <c r="AY23" s="188">
        <f t="array" ref="AY23">bdRateExtend($C23:$C28,J23:J28,$U23:$U28,AB23:AB28,"None", FALSE,TRUE)</f>
        <v>-0.36448515083399169</v>
      </c>
      <c r="AZ23" s="241">
        <f t="array" ref="AZ23">testVMAFRange($C23:$C26,J23:J26,$U23:$U26,AB23:AB26)</f>
        <v>0</v>
      </c>
      <c r="BA23" s="190">
        <f t="array" ref="BA23">testVMAFRange($C23:$C28,J23:J28,$U23:$U28,AB23:AB28)</f>
        <v>0</v>
      </c>
      <c r="CL23" s="4">
        <v>409.24155002585445</v>
      </c>
      <c r="CM23" s="4">
        <v>28.870388999999999</v>
      </c>
      <c r="CN23" s="4">
        <v>28.870388999999999</v>
      </c>
      <c r="CO23" s="4">
        <v>36.375909125</v>
      </c>
      <c r="CP23" s="4">
        <v>36.354683000000001</v>
      </c>
      <c r="CQ23" s="4">
        <v>29.807252382812496</v>
      </c>
      <c r="CR23" s="4">
        <v>10.484607499999999</v>
      </c>
      <c r="CS23" s="4">
        <v>8.2512576250000009</v>
      </c>
      <c r="CT23" s="4">
        <v>30.048971250000001</v>
      </c>
      <c r="CU23" s="4">
        <v>29.3096505</v>
      </c>
      <c r="CV23" s="4">
        <v>24.603396</v>
      </c>
      <c r="CW23" s="4">
        <v>31.040630374999999</v>
      </c>
      <c r="CX23" s="4">
        <v>28.778249625000001</v>
      </c>
      <c r="CY23" s="4">
        <v>36.2831245</v>
      </c>
      <c r="CZ23" s="4">
        <v>36.232502000000004</v>
      </c>
      <c r="DA23" s="4">
        <v>30.165578380391029</v>
      </c>
      <c r="DB23" s="4">
        <v>0.166638125</v>
      </c>
      <c r="DC23" s="4">
        <v>2678.4637499999999</v>
      </c>
      <c r="DE23" s="4">
        <v>448.46988462417602</v>
      </c>
      <c r="DF23" s="4">
        <v>11.055839000000001</v>
      </c>
      <c r="DH23" s="4">
        <v>514.8660686877023</v>
      </c>
      <c r="DI23" s="4">
        <v>8.9143933749999995</v>
      </c>
      <c r="DK23" s="4">
        <v>1490.1888209934352</v>
      </c>
      <c r="DL23" s="4">
        <v>64.383186499999994</v>
      </c>
      <c r="DM23" s="4">
        <v>1490.1888209934352</v>
      </c>
      <c r="DN23" s="4">
        <v>62.173301999999993</v>
      </c>
      <c r="DO23" s="4">
        <v>409.24155002585445</v>
      </c>
      <c r="DP23" s="4">
        <v>24.603396</v>
      </c>
      <c r="DQ23" s="4">
        <v>356.85347858211617</v>
      </c>
      <c r="DR23" s="4">
        <v>30.660255124999999</v>
      </c>
      <c r="DS23" s="4">
        <v>409.24155002585445</v>
      </c>
      <c r="DT23" s="4">
        <v>28.778249625000001</v>
      </c>
      <c r="DU23" s="4">
        <v>28.778249625000001</v>
      </c>
      <c r="DV23" s="4">
        <v>36.2831245</v>
      </c>
      <c r="DW23" s="4">
        <v>36.232502000000004</v>
      </c>
      <c r="DX23" s="4">
        <v>30.165578380391029</v>
      </c>
      <c r="DZ23" s="4">
        <v>290.41363562762552</v>
      </c>
      <c r="EA23" s="4">
        <v>29.1305555</v>
      </c>
      <c r="EB23" s="4">
        <v>29.1305555</v>
      </c>
      <c r="EC23" s="4">
        <v>36.763132499999998</v>
      </c>
      <c r="ED23" s="4">
        <v>36.479135499999998</v>
      </c>
      <c r="EE23" s="4">
        <v>30.066877812500003</v>
      </c>
      <c r="EF23" s="4">
        <v>10.691373</v>
      </c>
      <c r="EG23" s="4">
        <v>8.4412090000000006</v>
      </c>
      <c r="EH23" s="4">
        <v>35.205598500000001</v>
      </c>
      <c r="EI23" s="4">
        <v>34.1580765</v>
      </c>
      <c r="EJ23" s="4">
        <v>24.88212725</v>
      </c>
      <c r="EK23" s="4">
        <v>31.342937750000001</v>
      </c>
      <c r="EL23" s="4">
        <v>29.018227750000001</v>
      </c>
      <c r="EM23" s="4">
        <v>36.650122750000001</v>
      </c>
      <c r="EN23" s="4">
        <v>36.327836750000003</v>
      </c>
      <c r="EO23" s="4">
        <v>30.405376322782786</v>
      </c>
      <c r="EP23" s="4">
        <v>0.210642</v>
      </c>
      <c r="EQ23" s="4">
        <v>0</v>
      </c>
      <c r="ER23" s="4">
        <v>350.87246838151793</v>
      </c>
      <c r="ES23" s="4">
        <v>11.5486015</v>
      </c>
      <c r="ET23" s="4">
        <v>364.27713227135104</v>
      </c>
      <c r="EU23" s="4">
        <v>9.0912989999999994</v>
      </c>
      <c r="EV23" s="7">
        <v>680.08812154526026</v>
      </c>
      <c r="EW23" s="7">
        <v>55.427565125000001</v>
      </c>
      <c r="EX23" s="7">
        <v>547.90970432368681</v>
      </c>
      <c r="EY23" s="7">
        <v>48.220645125000004</v>
      </c>
      <c r="EZ23" s="7">
        <v>325.25535561913273</v>
      </c>
      <c r="FA23" s="7">
        <v>25.273854875000001</v>
      </c>
      <c r="FB23" s="7">
        <v>259.3041999198183</v>
      </c>
      <c r="FC23" s="7">
        <v>31.013578875</v>
      </c>
      <c r="FD23" s="4">
        <v>325.25535561913273</v>
      </c>
      <c r="FE23" s="4">
        <v>29.390368625000001</v>
      </c>
      <c r="FF23" s="4">
        <v>29.390368625000001</v>
      </c>
      <c r="FG23" s="4">
        <v>36.901776124999998</v>
      </c>
      <c r="FH23" s="4">
        <v>36.611564625</v>
      </c>
      <c r="FI23" s="4">
        <v>30.768575051608504</v>
      </c>
      <c r="FK23" s="4">
        <v>356.85347858211617</v>
      </c>
      <c r="FL23" s="4">
        <v>29.38405228125</v>
      </c>
      <c r="FM23" s="4">
        <v>409.24155002585445</v>
      </c>
      <c r="FN23" s="4">
        <v>30.165578380391029</v>
      </c>
      <c r="FP23" s="4">
        <v>290.41363562762552</v>
      </c>
      <c r="FQ23" s="4">
        <v>30.066877812500003</v>
      </c>
      <c r="FR23" s="4">
        <v>325.25535561913273</v>
      </c>
      <c r="FS23" s="4">
        <v>30.768575051608504</v>
      </c>
    </row>
    <row r="24" spans="1:175" x14ac:dyDescent="0.15">
      <c r="A24" s="235"/>
      <c r="B24" s="38">
        <v>135</v>
      </c>
      <c r="C24" s="129">
        <f>Anchor!L93</f>
        <v>3618.6385919999998</v>
      </c>
      <c r="D24" s="129">
        <f>Anchor!M93</f>
        <v>36.528646000000002</v>
      </c>
      <c r="E24" s="129">
        <f>Anchor!N93</f>
        <v>41.761077999999998</v>
      </c>
      <c r="F24" s="129">
        <f>Anchor!O93</f>
        <v>42.143039000000002</v>
      </c>
      <c r="G24" s="130">
        <f>('Summary (Full)'!$B$34*D24+'Summary (Full)'!$B$35*E24+'Summary (Full)'!$B$36*F24)/'Summary (Full)'!$B$37</f>
        <v>37.2065725625</v>
      </c>
      <c r="H24" s="129">
        <f>Anchor!P93</f>
        <v>21.753146000000001</v>
      </c>
      <c r="I24" s="129">
        <f>Anchor!Q93</f>
        <v>15.763953000000001</v>
      </c>
      <c r="J24" s="129">
        <f>Anchor!R93</f>
        <v>86.724800999999999</v>
      </c>
      <c r="K24" s="129">
        <f>Anchor!S93</f>
        <v>83.875324000000006</v>
      </c>
      <c r="L24" s="129">
        <f>Anchor!T93</f>
        <v>33.701839</v>
      </c>
      <c r="M24" s="129">
        <f>Anchor!U93</f>
        <v>37.859152000000002</v>
      </c>
      <c r="N24" s="129">
        <f>Anchor!V93</f>
        <v>36.411940000000001</v>
      </c>
      <c r="O24" s="129">
        <f>Anchor!W93</f>
        <v>41.652709999999999</v>
      </c>
      <c r="P24" s="129">
        <f>Anchor!X93</f>
        <v>41.994135</v>
      </c>
      <c r="Q24" s="131">
        <f>10*LOG10(1/(('Summary (Full)'!$B$41/10^(N24/10)+'Summary (Full)'!$B$42/10^(O24/10)+'Summary (Full)'!$B$43/10^(P24/10))/'Summary (Full)'!$B$44))</f>
        <v>37.588850719390805</v>
      </c>
      <c r="R24" s="129">
        <f>Anchor!Y93</f>
        <v>2.2497E-2</v>
      </c>
      <c r="S24" s="129">
        <f>Anchor!Z93</f>
        <v>5466.6</v>
      </c>
      <c r="T24" s="132"/>
      <c r="U24" s="129">
        <f>Test!L93</f>
        <v>2994.1221860000001</v>
      </c>
      <c r="V24" s="129">
        <f>Test!M93</f>
        <v>36.860297000000003</v>
      </c>
      <c r="W24" s="129">
        <f>Test!N93</f>
        <v>42.343975</v>
      </c>
      <c r="X24" s="129">
        <f>Test!O93</f>
        <v>42.487316999999997</v>
      </c>
      <c r="Y24" s="129">
        <f>('Summary (Full)'!$B$34*V24+'Summary (Full)'!$B$35*W24+'Summary (Full)'!$B$36*X24)/'Summary (Full)'!$B$37</f>
        <v>37.554715625</v>
      </c>
      <c r="Z24" s="129">
        <f>Test!P93</f>
        <v>22.243355000000001</v>
      </c>
      <c r="AA24" s="129">
        <f>Test!Q93</f>
        <v>16.115698999999999</v>
      </c>
      <c r="AB24" s="129">
        <f>Test!R93</f>
        <v>88.334248000000002</v>
      </c>
      <c r="AC24" s="129">
        <f>Test!S93</f>
        <v>85.770167000000001</v>
      </c>
      <c r="AD24" s="129">
        <f>Test!T93</f>
        <v>34.188420999999998</v>
      </c>
      <c r="AE24" s="129">
        <f>Test!U93</f>
        <v>38.253422</v>
      </c>
      <c r="AF24" s="129">
        <f>Test!V93</f>
        <v>36.734594999999999</v>
      </c>
      <c r="AG24" s="129">
        <f>Test!W93</f>
        <v>42.228375</v>
      </c>
      <c r="AH24" s="129">
        <f>Test!X93</f>
        <v>42.322212999999998</v>
      </c>
      <c r="AI24" s="129">
        <f>10*LOG10(1/(('Summary (Full)'!$B$41/10^(AF24/10)+'Summary (Full)'!$B$42/10^(AG24/10)+'Summary (Full)'!$B$43/10^(AH24/10))/'Summary (Full)'!$B$44))</f>
        <v>37.92793414647074</v>
      </c>
      <c r="AJ24" s="129">
        <f>Test!Y93</f>
        <v>1.8995000000000001E-2</v>
      </c>
      <c r="AK24" s="129">
        <f>Test!Z93</f>
        <v>0</v>
      </c>
      <c r="AL24" s="129">
        <f t="shared" si="2"/>
        <v>0.84433480019558171</v>
      </c>
      <c r="AM24" s="129">
        <f t="shared" si="3"/>
        <v>0</v>
      </c>
      <c r="AO24" s="179"/>
      <c r="AP24" s="165"/>
      <c r="AQ24" s="164"/>
      <c r="AR24" s="164"/>
      <c r="AS24" s="164"/>
      <c r="AT24" s="165"/>
      <c r="AU24" s="164"/>
      <c r="AV24" s="165"/>
      <c r="AW24" s="164"/>
      <c r="AX24" s="165"/>
      <c r="AY24" s="170"/>
      <c r="AZ24" s="165"/>
      <c r="BA24" s="170"/>
      <c r="CL24" s="4">
        <v>459.02569427590123</v>
      </c>
      <c r="CM24" s="4">
        <v>29.259990999999999</v>
      </c>
      <c r="CN24" s="4">
        <v>29.259990999999999</v>
      </c>
      <c r="CO24" s="4">
        <v>36.627650500000001</v>
      </c>
      <c r="CP24" s="4">
        <v>36.643884</v>
      </c>
      <c r="CQ24" s="4">
        <v>30.18196303125</v>
      </c>
      <c r="CR24" s="4">
        <v>10.972355</v>
      </c>
      <c r="CS24" s="4">
        <v>8.5828255000000002</v>
      </c>
      <c r="CT24" s="4">
        <v>32.704831999999996</v>
      </c>
      <c r="CU24" s="4">
        <v>31.854648000000001</v>
      </c>
      <c r="CV24" s="4">
        <v>25.007674000000002</v>
      </c>
      <c r="CW24" s="4">
        <v>31.390204499999996</v>
      </c>
      <c r="CX24" s="4">
        <v>29.1679955</v>
      </c>
      <c r="CY24" s="4">
        <v>36.533624000000003</v>
      </c>
      <c r="CZ24" s="4">
        <v>36.520310000000002</v>
      </c>
      <c r="DA24" s="4">
        <v>30.545164928653698</v>
      </c>
      <c r="DB24" s="4">
        <v>0.15422049999999998</v>
      </c>
      <c r="DC24" s="4">
        <v>2777.0950000000003</v>
      </c>
      <c r="DE24" s="4">
        <v>497.48022738286164</v>
      </c>
      <c r="DF24" s="4">
        <v>11.500227000000001</v>
      </c>
      <c r="DH24" s="4">
        <v>577.49941232395804</v>
      </c>
      <c r="DI24" s="4">
        <v>9.2459612499999988</v>
      </c>
      <c r="DK24" s="4">
        <v>1651.236148</v>
      </c>
      <c r="DL24" s="4">
        <v>67.391030999999998</v>
      </c>
      <c r="DM24" s="4">
        <v>1651.236148</v>
      </c>
      <c r="DN24" s="4">
        <v>65.050253999999995</v>
      </c>
      <c r="DO24" s="4">
        <v>459.02569427590123</v>
      </c>
      <c r="DP24" s="4">
        <v>25.007674000000002</v>
      </c>
      <c r="DQ24" s="4">
        <v>401.18748538451234</v>
      </c>
      <c r="DR24" s="4">
        <v>30.99703075</v>
      </c>
      <c r="DS24" s="4">
        <v>459.02569427590123</v>
      </c>
      <c r="DT24" s="4">
        <v>29.1679955</v>
      </c>
      <c r="DU24" s="4">
        <v>29.1679955</v>
      </c>
      <c r="DV24" s="4">
        <v>36.533624000000003</v>
      </c>
      <c r="DW24" s="4">
        <v>36.520310000000002</v>
      </c>
      <c r="DX24" s="4">
        <v>30.545164928653698</v>
      </c>
      <c r="DZ24" s="4">
        <v>325.25535561913273</v>
      </c>
      <c r="EA24" s="4">
        <v>29.503193250000002</v>
      </c>
      <c r="EB24" s="4">
        <v>29.503193250000002</v>
      </c>
      <c r="EC24" s="4">
        <v>37.013938250000002</v>
      </c>
      <c r="ED24" s="4">
        <v>36.760916250000001</v>
      </c>
      <c r="EE24" s="4">
        <v>30.426222500000002</v>
      </c>
      <c r="EF24" s="4">
        <v>11.167317000000001</v>
      </c>
      <c r="EG24" s="4">
        <v>8.766254</v>
      </c>
      <c r="EH24" s="4">
        <v>37.559033249999999</v>
      </c>
      <c r="EI24" s="4">
        <v>36.407131250000006</v>
      </c>
      <c r="EJ24" s="4">
        <v>25.273854875000001</v>
      </c>
      <c r="EK24" s="4">
        <v>31.672296625000001</v>
      </c>
      <c r="EL24" s="4">
        <v>29.390368625000001</v>
      </c>
      <c r="EM24" s="4">
        <v>36.901776124999998</v>
      </c>
      <c r="EN24" s="4">
        <v>36.611564625</v>
      </c>
      <c r="EO24" s="4">
        <v>30.768575051608504</v>
      </c>
      <c r="EP24" s="4">
        <v>0.19184099999999998</v>
      </c>
      <c r="EQ24" s="4">
        <v>0</v>
      </c>
      <c r="ER24" s="4">
        <v>391.28805308804965</v>
      </c>
      <c r="ES24" s="4">
        <v>11.995474125000001</v>
      </c>
      <c r="ET24" s="4">
        <v>407.98045844086238</v>
      </c>
      <c r="EU24" s="4">
        <v>9.4163440000000005</v>
      </c>
      <c r="EV24" s="7">
        <v>757.69302264982707</v>
      </c>
      <c r="EW24" s="7">
        <v>58.174716750000002</v>
      </c>
      <c r="EX24" s="7">
        <v>610.43171738525746</v>
      </c>
      <c r="EY24" s="7">
        <v>50.863662500000004</v>
      </c>
      <c r="EZ24" s="7">
        <v>364.27713227135104</v>
      </c>
      <c r="FA24" s="7">
        <v>25.665582499999999</v>
      </c>
      <c r="FB24" s="7">
        <v>290.41363562762552</v>
      </c>
      <c r="FC24" s="7">
        <v>31.342937750000001</v>
      </c>
      <c r="FD24" s="4">
        <v>364.27713227135104</v>
      </c>
      <c r="FE24" s="4">
        <v>29.7625095</v>
      </c>
      <c r="FF24" s="4">
        <v>29.7625095</v>
      </c>
      <c r="FG24" s="4">
        <v>37.153429500000001</v>
      </c>
      <c r="FH24" s="4">
        <v>36.895292499999996</v>
      </c>
      <c r="FI24" s="4">
        <v>31.131773780434223</v>
      </c>
      <c r="FK24" s="4">
        <v>409.24155002585445</v>
      </c>
      <c r="FL24" s="4">
        <v>29.807252382812496</v>
      </c>
      <c r="FM24" s="4">
        <v>459.02569427590123</v>
      </c>
      <c r="FN24" s="4">
        <v>30.545164928653698</v>
      </c>
      <c r="FP24" s="4">
        <v>325.25535561913273</v>
      </c>
      <c r="FQ24" s="4">
        <v>30.426222500000002</v>
      </c>
      <c r="FR24" s="4">
        <v>364.27713227135104</v>
      </c>
      <c r="FS24" s="4">
        <v>31.131773780434223</v>
      </c>
    </row>
    <row r="25" spans="1:175" ht="13" customHeight="1" x14ac:dyDescent="0.15">
      <c r="A25" s="235"/>
      <c r="B25" s="38">
        <v>160</v>
      </c>
      <c r="C25" s="129">
        <f>Anchor!L94</f>
        <v>1651.236148</v>
      </c>
      <c r="D25" s="129">
        <f>Anchor!M94</f>
        <v>33.850048999999999</v>
      </c>
      <c r="E25" s="129">
        <f>Anchor!N94</f>
        <v>39.610639999999997</v>
      </c>
      <c r="F25" s="129">
        <f>Anchor!O94</f>
        <v>39.986956999999997</v>
      </c>
      <c r="G25" s="130">
        <f>('Summary (Full)'!$B$34*D25+'Summary (Full)'!$B$35*E25+'Summary (Full)'!$B$36*F25)/'Summary (Full)'!$B$37</f>
        <v>34.593642687499994</v>
      </c>
      <c r="H25" s="129">
        <f>Anchor!P94</f>
        <v>17.205037000000001</v>
      </c>
      <c r="I25" s="129">
        <f>Anchor!Q94</f>
        <v>12.822334</v>
      </c>
      <c r="J25" s="129">
        <f>Anchor!R94</f>
        <v>67.391030999999998</v>
      </c>
      <c r="K25" s="129">
        <f>Anchor!S94</f>
        <v>65.050253999999995</v>
      </c>
      <c r="L25" s="129">
        <f>Anchor!T94</f>
        <v>30.113289999999999</v>
      </c>
      <c r="M25" s="129">
        <f>Anchor!U94</f>
        <v>35.421197999999997</v>
      </c>
      <c r="N25" s="129">
        <f>Anchor!V94</f>
        <v>33.752595999999997</v>
      </c>
      <c r="O25" s="129">
        <f>Anchor!W94</f>
        <v>39.506607000000002</v>
      </c>
      <c r="P25" s="129">
        <f>Anchor!X94</f>
        <v>39.845292999999998</v>
      </c>
      <c r="Q25" s="131">
        <f>10*LOG10(1/(('Summary (Full)'!$B$41/10^(N25/10)+'Summary (Full)'!$B$42/10^(O25/10)+'Summary (Full)'!$B$43/10^(P25/10))/'Summary (Full)'!$B$44))</f>
        <v>34.99069587014742</v>
      </c>
      <c r="R25" s="129">
        <f>Anchor!Y94</f>
        <v>3.9121000000000003E-2</v>
      </c>
      <c r="S25" s="129">
        <f>Anchor!Z94</f>
        <v>4557.41</v>
      </c>
      <c r="T25" s="132"/>
      <c r="U25" s="129">
        <f>Test!L94</f>
        <v>1333.705064</v>
      </c>
      <c r="V25" s="129">
        <f>Test!M94</f>
        <v>34.295972999999996</v>
      </c>
      <c r="W25" s="129">
        <f>Test!N94</f>
        <v>40.364293000000004</v>
      </c>
      <c r="X25" s="129">
        <f>Test!O94</f>
        <v>40.370719000000001</v>
      </c>
      <c r="Y25" s="129">
        <f>('Summary (Full)'!$B$34*V25+'Summary (Full)'!$B$35*W25+'Summary (Full)'!$B$36*X25)/'Summary (Full)'!$B$37</f>
        <v>35.054914624999995</v>
      </c>
      <c r="Z25" s="129">
        <f>Test!P94</f>
        <v>17.762858999999999</v>
      </c>
      <c r="AA25" s="129">
        <f>Test!Q94</f>
        <v>13.250304</v>
      </c>
      <c r="AB25" s="129">
        <f>Test!R94</f>
        <v>70.909729999999996</v>
      </c>
      <c r="AC25" s="129">
        <f>Test!S94</f>
        <v>68.560507999999999</v>
      </c>
      <c r="AD25" s="129">
        <f>Test!T94</f>
        <v>30.665928999999998</v>
      </c>
      <c r="AE25" s="129">
        <f>Test!U94</f>
        <v>35.909244999999999</v>
      </c>
      <c r="AF25" s="129">
        <f>Test!V94</f>
        <v>34.183329999999998</v>
      </c>
      <c r="AG25" s="129">
        <f>Test!W94</f>
        <v>40.260246000000002</v>
      </c>
      <c r="AH25" s="129">
        <f>Test!X94</f>
        <v>40.224007</v>
      </c>
      <c r="AI25" s="129">
        <f>10*LOG10(1/(('Summary (Full)'!$B$41/10^(AF25/10)+'Summary (Full)'!$B$42/10^(AG25/10)+'Summary (Full)'!$B$43/10^(AH25/10))/'Summary (Full)'!$B$44))</f>
        <v>35.43694071216143</v>
      </c>
      <c r="AJ25" s="129">
        <f>Test!Y94</f>
        <v>3.6318999999999997E-2</v>
      </c>
      <c r="AK25" s="129">
        <f>Test!Z94</f>
        <v>0</v>
      </c>
      <c r="AL25" s="129">
        <f t="shared" si="2"/>
        <v>0.9283760640065436</v>
      </c>
      <c r="AM25" s="129">
        <f t="shared" si="3"/>
        <v>0</v>
      </c>
      <c r="AO25" s="242" t="s">
        <v>14</v>
      </c>
      <c r="AP25" s="166">
        <f t="array" ref="AP25">bdRateExtend($C24:$C27,D24:D27,$U24:$U27,V24:V27)</f>
        <v>-0.30872225455037883</v>
      </c>
      <c r="AQ25" s="164"/>
      <c r="AR25" s="164"/>
      <c r="AS25" s="164"/>
      <c r="AT25" s="166">
        <f t="array" ref="AT25">bdRateExtend($C24:$C27,H24:H27,$U24:$U27,Z24:Z27)</f>
        <v>-0.2880421861843856</v>
      </c>
      <c r="AU25" s="164"/>
      <c r="AV25" s="166">
        <f t="array" ref="AV25">bdRateExtend($C24:$C27,I24:I27,$U24:$U27,AA24:AA27)</f>
        <v>-0.30031169702135863</v>
      </c>
      <c r="AW25" s="164"/>
      <c r="AX25" s="166">
        <f t="array" ref="AX25">bdRateExtend($C24:$C27,J24:J27,$U24:$U27,AB24:AB27,"None", FALSE,1)</f>
        <v>-0.33970199162948556</v>
      </c>
      <c r="AY25" s="170"/>
      <c r="AZ25" s="244">
        <f t="array" ref="AZ25">testVMAFRange($C24:$C27,J24:J27,$U24:$U27,AB24:AB27)</f>
        <v>0</v>
      </c>
      <c r="BA25" s="170"/>
      <c r="CL25" s="4">
        <v>514.8660686877023</v>
      </c>
      <c r="CM25" s="4">
        <v>29.649592999999999</v>
      </c>
      <c r="CN25" s="4">
        <v>29.649592999999999</v>
      </c>
      <c r="CO25" s="4">
        <v>36.879391875000003</v>
      </c>
      <c r="CP25" s="4">
        <v>36.933084999999998</v>
      </c>
      <c r="CQ25" s="4">
        <v>30.556673679687499</v>
      </c>
      <c r="CR25" s="4">
        <v>11.4601025</v>
      </c>
      <c r="CS25" s="4">
        <v>8.9143933749999995</v>
      </c>
      <c r="CT25" s="4">
        <v>35.360692749999998</v>
      </c>
      <c r="CU25" s="4">
        <v>34.399645499999998</v>
      </c>
      <c r="CV25" s="4">
        <v>25.411951999999999</v>
      </c>
      <c r="CW25" s="4">
        <v>31.739778624999996</v>
      </c>
      <c r="CX25" s="4">
        <v>29.557741374999999</v>
      </c>
      <c r="CY25" s="4">
        <v>36.7841235</v>
      </c>
      <c r="CZ25" s="4">
        <v>36.808118</v>
      </c>
      <c r="DA25" s="4">
        <v>30.924751476916366</v>
      </c>
      <c r="DB25" s="4">
        <v>0.14180287499999999</v>
      </c>
      <c r="DC25" s="4">
        <v>2875.7262500000002</v>
      </c>
      <c r="DE25" s="4">
        <v>551.84659019925255</v>
      </c>
      <c r="DF25" s="4">
        <v>11.944615000000001</v>
      </c>
      <c r="DH25" s="4">
        <v>647.752088391764</v>
      </c>
      <c r="DI25" s="4">
        <v>9.5775291249999999</v>
      </c>
      <c r="DK25" s="4">
        <v>1958.1555900179396</v>
      </c>
      <c r="DL25" s="4">
        <v>72.202690750000002</v>
      </c>
      <c r="DM25" s="4">
        <v>1773.0319691449924</v>
      </c>
      <c r="DN25" s="4">
        <v>67.109099000000001</v>
      </c>
      <c r="DO25" s="4">
        <v>514.8660686877023</v>
      </c>
      <c r="DP25" s="4">
        <v>25.411951999999999</v>
      </c>
      <c r="DQ25" s="4">
        <v>459.02569427590123</v>
      </c>
      <c r="DR25" s="4">
        <v>31.390204499999996</v>
      </c>
      <c r="DS25" s="4">
        <v>514.8660686877023</v>
      </c>
      <c r="DT25" s="4">
        <v>29.557741374999999</v>
      </c>
      <c r="DU25" s="4">
        <v>29.557741374999999</v>
      </c>
      <c r="DV25" s="4">
        <v>36.7841235</v>
      </c>
      <c r="DW25" s="4">
        <v>36.808118</v>
      </c>
      <c r="DX25" s="4">
        <v>30.924751476916366</v>
      </c>
      <c r="DZ25" s="4">
        <v>364.27713227135104</v>
      </c>
      <c r="EA25" s="4">
        <v>29.875831000000002</v>
      </c>
      <c r="EB25" s="4">
        <v>29.875831000000002</v>
      </c>
      <c r="EC25" s="4">
        <v>37.264744</v>
      </c>
      <c r="ED25" s="4">
        <v>37.042697000000004</v>
      </c>
      <c r="EE25" s="4">
        <v>30.7855671875</v>
      </c>
      <c r="EF25" s="4">
        <v>11.643260999999999</v>
      </c>
      <c r="EG25" s="4">
        <v>9.0912989999999994</v>
      </c>
      <c r="EH25" s="4">
        <v>39.912467999999997</v>
      </c>
      <c r="EI25" s="4">
        <v>38.656186000000005</v>
      </c>
      <c r="EJ25" s="4">
        <v>25.665582499999999</v>
      </c>
      <c r="EK25" s="4">
        <v>32.001655499999998</v>
      </c>
      <c r="EL25" s="4">
        <v>29.7625095</v>
      </c>
      <c r="EM25" s="4">
        <v>37.153429500000001</v>
      </c>
      <c r="EN25" s="4">
        <v>36.895292499999996</v>
      </c>
      <c r="EO25" s="4">
        <v>31.131773780434223</v>
      </c>
      <c r="EP25" s="4">
        <v>0.17304</v>
      </c>
      <c r="EQ25" s="4">
        <v>0</v>
      </c>
      <c r="ER25" s="4">
        <v>436.35894601726795</v>
      </c>
      <c r="ES25" s="4">
        <v>12.44234675</v>
      </c>
      <c r="ET25" s="4">
        <v>456.92699245701931</v>
      </c>
      <c r="EU25" s="4">
        <v>9.7413889999999999</v>
      </c>
      <c r="EV25" s="7">
        <v>844.15342421772436</v>
      </c>
      <c r="EW25" s="7">
        <v>60.921868375000003</v>
      </c>
      <c r="EX25" s="7">
        <v>680.08812154526026</v>
      </c>
      <c r="EY25" s="7">
        <v>53.506679875000003</v>
      </c>
      <c r="EZ25" s="7">
        <v>407.98045844086238</v>
      </c>
      <c r="FA25" s="7">
        <v>26.057310125000001</v>
      </c>
      <c r="FB25" s="7">
        <v>325.25535561913273</v>
      </c>
      <c r="FC25" s="7">
        <v>31.672296625000001</v>
      </c>
      <c r="FD25" s="4">
        <v>407.98045844086238</v>
      </c>
      <c r="FE25" s="4">
        <v>30.134650375</v>
      </c>
      <c r="FF25" s="4">
        <v>30.134650375</v>
      </c>
      <c r="FG25" s="4">
        <v>37.405082875000005</v>
      </c>
      <c r="FH25" s="4">
        <v>37.179020375</v>
      </c>
      <c r="FI25" s="4">
        <v>31.494972509259938</v>
      </c>
      <c r="FK25" s="4">
        <v>459.02569427590123</v>
      </c>
      <c r="FL25" s="4">
        <v>30.18196303125</v>
      </c>
      <c r="FM25" s="4">
        <v>514.8660686877023</v>
      </c>
      <c r="FN25" s="4">
        <v>30.924751476916366</v>
      </c>
      <c r="FP25" s="4">
        <v>364.27713227135104</v>
      </c>
      <c r="FQ25" s="4">
        <v>30.7855671875</v>
      </c>
      <c r="FR25" s="4">
        <v>407.98045844086238</v>
      </c>
      <c r="FS25" s="4">
        <v>31.494972509259938</v>
      </c>
    </row>
    <row r="26" spans="1:175" x14ac:dyDescent="0.15">
      <c r="A26" s="235"/>
      <c r="B26" s="38">
        <v>185</v>
      </c>
      <c r="C26" s="129">
        <f>Anchor!L95</f>
        <v>726.55098699999996</v>
      </c>
      <c r="D26" s="129">
        <f>Anchor!M95</f>
        <v>30.818398999999999</v>
      </c>
      <c r="E26" s="129">
        <f>Anchor!N95</f>
        <v>37.634616000000001</v>
      </c>
      <c r="F26" s="129">
        <f>Anchor!O95</f>
        <v>37.800688000000001</v>
      </c>
      <c r="G26" s="130">
        <f>('Summary (Full)'!$B$34*D26+'Summary (Full)'!$B$35*E26+'Summary (Full)'!$B$36*F26)/'Summary (Full)'!$B$37</f>
        <v>31.680805624999998</v>
      </c>
      <c r="H26" s="129">
        <f>Anchor!P95</f>
        <v>12.923344999999999</v>
      </c>
      <c r="I26" s="129">
        <f>Anchor!Q95</f>
        <v>9.9090969999999992</v>
      </c>
      <c r="J26" s="129">
        <f>Anchor!R95</f>
        <v>43.328274999999998</v>
      </c>
      <c r="K26" s="129">
        <f>Anchor!S95</f>
        <v>42.034638000000001</v>
      </c>
      <c r="L26" s="129">
        <f>Anchor!T95</f>
        <v>26.624786</v>
      </c>
      <c r="M26" s="129">
        <f>Anchor!U95</f>
        <v>32.788500999999997</v>
      </c>
      <c r="N26" s="129">
        <f>Anchor!V95</f>
        <v>30.726979</v>
      </c>
      <c r="O26" s="129">
        <f>Anchor!W95</f>
        <v>37.535621999999996</v>
      </c>
      <c r="P26" s="129">
        <f>Anchor!X95</f>
        <v>37.671542000000002</v>
      </c>
      <c r="Q26" s="131">
        <f>10*LOG10(1/(('Summary (Full)'!$B$41/10^(N26/10)+'Summary (Full)'!$B$42/10^(O26/10)+'Summary (Full)'!$B$43/10^(P26/10))/'Summary (Full)'!$B$44))</f>
        <v>32.063511121704373</v>
      </c>
      <c r="R26" s="129">
        <f>Anchor!Y95</f>
        <v>0.10455</v>
      </c>
      <c r="S26" s="129">
        <f>Anchor!Z95</f>
        <v>3171.62</v>
      </c>
      <c r="T26" s="132"/>
      <c r="U26" s="129">
        <f>Test!L95</f>
        <v>573.14131999999995</v>
      </c>
      <c r="V26" s="129">
        <f>Test!M95</f>
        <v>31.366382000000002</v>
      </c>
      <c r="W26" s="129">
        <f>Test!N95</f>
        <v>38.267966999999999</v>
      </c>
      <c r="X26" s="129">
        <f>Test!O95</f>
        <v>38.169820000000001</v>
      </c>
      <c r="Y26" s="129">
        <f>('Summary (Full)'!$B$34*V26+'Summary (Full)'!$B$35*W26+'Summary (Full)'!$B$36*X26)/'Summary (Full)'!$B$37</f>
        <v>32.2229459375</v>
      </c>
      <c r="Z26" s="129">
        <f>Test!P95</f>
        <v>13.547037</v>
      </c>
      <c r="AA26" s="129">
        <f>Test!Q95</f>
        <v>10.391479</v>
      </c>
      <c r="AB26" s="129">
        <f>Test!R95</f>
        <v>49.326206999999997</v>
      </c>
      <c r="AC26" s="129">
        <f>Test!S95</f>
        <v>47.652405000000002</v>
      </c>
      <c r="AD26" s="129">
        <f>Test!T95</f>
        <v>27.232493000000002</v>
      </c>
      <c r="AE26" s="129">
        <f>Test!U95</f>
        <v>33.319091</v>
      </c>
      <c r="AF26" s="129">
        <f>Test!V95</f>
        <v>31.251073000000002</v>
      </c>
      <c r="AG26" s="129">
        <f>Test!W95</f>
        <v>38.160043000000002</v>
      </c>
      <c r="AH26" s="129">
        <f>Test!X95</f>
        <v>38.030203999999998</v>
      </c>
      <c r="AI26" s="129">
        <f>10*LOG10(1/(('Summary (Full)'!$B$41/10^(AF26/10)+'Summary (Full)'!$B$42/10^(AG26/10)+'Summary (Full)'!$B$43/10^(AH26/10))/'Summary (Full)'!$B$44))</f>
        <v>32.58456869573709</v>
      </c>
      <c r="AJ26" s="129">
        <f>Test!Y95</f>
        <v>9.7836000000000006E-2</v>
      </c>
      <c r="AK26" s="129">
        <f>Test!Z95</f>
        <v>0</v>
      </c>
      <c r="AL26" s="129">
        <f t="shared" si="2"/>
        <v>0.93578192252510761</v>
      </c>
      <c r="AM26" s="129">
        <f t="shared" si="3"/>
        <v>0</v>
      </c>
      <c r="AO26" s="179"/>
      <c r="AP26" s="165"/>
      <c r="AQ26" s="164"/>
      <c r="AR26" s="164"/>
      <c r="AS26" s="164"/>
      <c r="AT26" s="165"/>
      <c r="AU26" s="164"/>
      <c r="AV26" s="165"/>
      <c r="AW26" s="164"/>
      <c r="AX26" s="165"/>
      <c r="AY26" s="170"/>
      <c r="AZ26" s="165"/>
      <c r="BA26" s="170"/>
      <c r="CL26" s="4">
        <v>577.49941232395804</v>
      </c>
      <c r="CM26" s="4">
        <v>30.039194999999999</v>
      </c>
      <c r="CN26" s="4">
        <v>30.039194999999999</v>
      </c>
      <c r="CO26" s="4">
        <v>37.131133250000005</v>
      </c>
      <c r="CP26" s="4">
        <v>37.222285999999997</v>
      </c>
      <c r="CQ26" s="4">
        <v>30.931384328124999</v>
      </c>
      <c r="CR26" s="4">
        <v>11.947849999999999</v>
      </c>
      <c r="CS26" s="4">
        <v>9.2459612499999988</v>
      </c>
      <c r="CT26" s="4">
        <v>38.016553500000001</v>
      </c>
      <c r="CU26" s="4">
        <v>36.944642999999999</v>
      </c>
      <c r="CV26" s="4">
        <v>25.816230000000001</v>
      </c>
      <c r="CW26" s="4">
        <v>32.089352749999996</v>
      </c>
      <c r="CX26" s="4">
        <v>29.947487250000002</v>
      </c>
      <c r="CY26" s="4">
        <v>37.034622999999996</v>
      </c>
      <c r="CZ26" s="4">
        <v>37.095926000000006</v>
      </c>
      <c r="DA26" s="4">
        <v>31.304338025179035</v>
      </c>
      <c r="DB26" s="4">
        <v>0.12938525000000001</v>
      </c>
      <c r="DC26" s="4">
        <v>2974.3575000000001</v>
      </c>
      <c r="DE26" s="4">
        <v>612.15429750170074</v>
      </c>
      <c r="DF26" s="4">
        <v>12.389003000000001</v>
      </c>
      <c r="DH26" s="4">
        <v>805.0706301096086</v>
      </c>
      <c r="DI26" s="4">
        <v>10.273251625</v>
      </c>
      <c r="DK26" s="4">
        <v>2162.6081094113329</v>
      </c>
      <c r="DL26" s="4">
        <v>75.231059500000001</v>
      </c>
      <c r="DM26" s="4">
        <v>1958.1555900179396</v>
      </c>
      <c r="DN26" s="4">
        <v>70.010436249999998</v>
      </c>
      <c r="DO26" s="4">
        <v>577.49941232395804</v>
      </c>
      <c r="DP26" s="4">
        <v>25.816230000000001</v>
      </c>
      <c r="DQ26" s="4">
        <v>514.8660686877023</v>
      </c>
      <c r="DR26" s="4">
        <v>31.739778624999996</v>
      </c>
      <c r="DS26" s="4">
        <v>577.49941232395804</v>
      </c>
      <c r="DT26" s="4">
        <v>29.947487250000002</v>
      </c>
      <c r="DU26" s="4">
        <v>29.947487250000002</v>
      </c>
      <c r="DV26" s="4">
        <v>37.034622999999996</v>
      </c>
      <c r="DW26" s="4">
        <v>37.095926000000006</v>
      </c>
      <c r="DX26" s="4">
        <v>31.304338025179035</v>
      </c>
      <c r="DZ26" s="4">
        <v>407.98045844086238</v>
      </c>
      <c r="EA26" s="4">
        <v>30.248468750000001</v>
      </c>
      <c r="EB26" s="4">
        <v>30.248468750000001</v>
      </c>
      <c r="EC26" s="4">
        <v>37.515549749999998</v>
      </c>
      <c r="ED26" s="4">
        <v>37.32447775</v>
      </c>
      <c r="EE26" s="4">
        <v>31.144911875000002</v>
      </c>
      <c r="EF26" s="4">
        <v>12.119204999999999</v>
      </c>
      <c r="EG26" s="4">
        <v>9.4163440000000005</v>
      </c>
      <c r="EH26" s="4">
        <v>42.265902749999995</v>
      </c>
      <c r="EI26" s="4">
        <v>40.905240750000004</v>
      </c>
      <c r="EJ26" s="4">
        <v>26.057310125000001</v>
      </c>
      <c r="EK26" s="4">
        <v>32.331014375000002</v>
      </c>
      <c r="EL26" s="4">
        <v>30.134650375</v>
      </c>
      <c r="EM26" s="4">
        <v>37.405082875000005</v>
      </c>
      <c r="EN26" s="4">
        <v>37.179020375</v>
      </c>
      <c r="EO26" s="4">
        <v>31.494972509259938</v>
      </c>
      <c r="EP26" s="4">
        <v>0.15423900000000001</v>
      </c>
      <c r="EQ26" s="4">
        <v>0</v>
      </c>
      <c r="ER26" s="4">
        <v>491.34091953292358</v>
      </c>
      <c r="ES26" s="4">
        <v>12.9748135</v>
      </c>
      <c r="ET26" s="4">
        <v>547.90970432368681</v>
      </c>
      <c r="EU26" s="4">
        <v>10.309867000000001</v>
      </c>
      <c r="EV26" s="7">
        <v>940.479828</v>
      </c>
      <c r="EW26" s="7">
        <v>63.669020000000003</v>
      </c>
      <c r="EX26" s="7">
        <v>757.69302264982707</v>
      </c>
      <c r="EY26" s="7">
        <v>56.149697250000003</v>
      </c>
      <c r="EZ26" s="7">
        <v>491.79135936444692</v>
      </c>
      <c r="FA26" s="7">
        <v>26.72969325</v>
      </c>
      <c r="FB26" s="7">
        <v>364.27713227135104</v>
      </c>
      <c r="FC26" s="7">
        <v>32.001655499999998</v>
      </c>
      <c r="FD26" s="4">
        <v>456.92699245701931</v>
      </c>
      <c r="FE26" s="4">
        <v>30.506791249999999</v>
      </c>
      <c r="FF26" s="4">
        <v>30.506791249999999</v>
      </c>
      <c r="FG26" s="4">
        <v>37.656736250000002</v>
      </c>
      <c r="FH26" s="4">
        <v>37.462748249999997</v>
      </c>
      <c r="FI26" s="4">
        <v>31.858171238085657</v>
      </c>
      <c r="FK26" s="4">
        <v>514.8660686877023</v>
      </c>
      <c r="FL26" s="4">
        <v>30.556673679687499</v>
      </c>
      <c r="FM26" s="4">
        <v>577.49941232395804</v>
      </c>
      <c r="FN26" s="4">
        <v>31.304338025179035</v>
      </c>
      <c r="FP26" s="4">
        <v>407.98045844086238</v>
      </c>
      <c r="FQ26" s="4">
        <v>31.144911875000002</v>
      </c>
      <c r="FR26" s="4">
        <v>491.79135936444692</v>
      </c>
      <c r="FS26" s="4">
        <v>32.118156150777914</v>
      </c>
    </row>
    <row r="27" spans="1:175" ht="13" customHeight="1" x14ac:dyDescent="0.15">
      <c r="A27" s="235"/>
      <c r="B27" s="38">
        <v>210</v>
      </c>
      <c r="C27" s="129">
        <f>Anchor!L96</f>
        <v>290.00660900000003</v>
      </c>
      <c r="D27" s="129">
        <f>Anchor!M96</f>
        <v>27.701582999999999</v>
      </c>
      <c r="E27" s="129">
        <f>Anchor!N96</f>
        <v>35.620685000000002</v>
      </c>
      <c r="F27" s="129">
        <f>Anchor!O96</f>
        <v>35.487079999999999</v>
      </c>
      <c r="G27" s="130">
        <f>('Summary (Full)'!$B$34*D27+'Summary (Full)'!$B$35*E27+'Summary (Full)'!$B$36*F27)/'Summary (Full)'!$B$37</f>
        <v>28.683120437499998</v>
      </c>
      <c r="H27" s="129">
        <f>Anchor!P96</f>
        <v>9.0213649999999994</v>
      </c>
      <c r="I27" s="129">
        <f>Anchor!Q96</f>
        <v>7.2565540000000004</v>
      </c>
      <c r="J27" s="129">
        <f>Anchor!R96</f>
        <v>22.081389000000001</v>
      </c>
      <c r="K27" s="129">
        <f>Anchor!S96</f>
        <v>21.674658000000001</v>
      </c>
      <c r="L27" s="129">
        <f>Anchor!T96</f>
        <v>23.390561999999999</v>
      </c>
      <c r="M27" s="129">
        <f>Anchor!U96</f>
        <v>29.991907999999999</v>
      </c>
      <c r="N27" s="129">
        <f>Anchor!V96</f>
        <v>27.609012</v>
      </c>
      <c r="O27" s="129">
        <f>Anchor!W96</f>
        <v>35.531626000000003</v>
      </c>
      <c r="P27" s="129">
        <f>Anchor!X96</f>
        <v>35.369078000000002</v>
      </c>
      <c r="Q27" s="131">
        <f>10*LOG10(1/(('Summary (Full)'!$B$41/10^(N27/10)+'Summary (Full)'!$B$42/10^(O27/10)+'Summary (Full)'!$B$43/10^(P27/10))/'Summary (Full)'!$B$44))</f>
        <v>29.026818735603023</v>
      </c>
      <c r="R27" s="129">
        <f>Anchor!Y96</f>
        <v>0.20389099999999999</v>
      </c>
      <c r="S27" s="129">
        <f>Anchor!Z96</f>
        <v>2382.5700000000002</v>
      </c>
      <c r="T27" s="132"/>
      <c r="U27" s="129">
        <f>Test!L96</f>
        <v>231.527242</v>
      </c>
      <c r="V27" s="129">
        <f>Test!M96</f>
        <v>28.385280000000002</v>
      </c>
      <c r="W27" s="129">
        <f>Test!N96</f>
        <v>36.261521000000002</v>
      </c>
      <c r="X27" s="129">
        <f>Test!O96</f>
        <v>35.915573999999999</v>
      </c>
      <c r="Y27" s="129">
        <f>('Summary (Full)'!$B$34*V27+'Summary (Full)'!$B$35*W27+'Summary (Full)'!$B$36*X27)/'Summary (Full)'!$B$37</f>
        <v>29.348188437500003</v>
      </c>
      <c r="Z27" s="129">
        <f>Test!P96</f>
        <v>9.7394850000000002</v>
      </c>
      <c r="AA27" s="129">
        <f>Test!Q96</f>
        <v>7.7911190000000001</v>
      </c>
      <c r="AB27" s="129">
        <f>Test!R96</f>
        <v>30.498729000000001</v>
      </c>
      <c r="AC27" s="129">
        <f>Test!S96</f>
        <v>29.659967000000002</v>
      </c>
      <c r="AD27" s="129">
        <f>Test!T96</f>
        <v>24.098672000000001</v>
      </c>
      <c r="AE27" s="129">
        <f>Test!U96</f>
        <v>30.68422</v>
      </c>
      <c r="AF27" s="129">
        <f>Test!V96</f>
        <v>28.273945999999999</v>
      </c>
      <c r="AG27" s="129">
        <f>Test!W96</f>
        <v>36.146816000000001</v>
      </c>
      <c r="AH27" s="129">
        <f>Test!X96</f>
        <v>35.760381000000002</v>
      </c>
      <c r="AI27" s="129">
        <f>10*LOG10(1/(('Summary (Full)'!$B$41/10^(AF27/10)+'Summary (Full)'!$B$42/10^(AG27/10)+'Summary (Full)'!$B$43/10^(AH27/10))/'Summary (Full)'!$B$44))</f>
        <v>29.678978865131352</v>
      </c>
      <c r="AJ27" s="129">
        <f>Test!Y96</f>
        <v>0.24824399999999999</v>
      </c>
      <c r="AK27" s="129">
        <f>Test!Z96</f>
        <v>0</v>
      </c>
      <c r="AL27" s="129">
        <f t="shared" si="2"/>
        <v>1.2175328974795356</v>
      </c>
      <c r="AM27" s="129">
        <f t="shared" si="3"/>
        <v>0</v>
      </c>
      <c r="AO27" s="242" t="s">
        <v>15</v>
      </c>
      <c r="AP27" s="166">
        <f t="array" ref="AP27">bdRateExtend($C25:$C28,D25:D28,$U25:$U28,V25:V28)</f>
        <v>-0.34137929386175148</v>
      </c>
      <c r="AQ27" s="164"/>
      <c r="AR27" s="164"/>
      <c r="AS27" s="164"/>
      <c r="AT27" s="166">
        <f t="array" ref="AT27">bdRateExtend($C25:$C28,H25:H28,$U25:$U28,Z25:Z28)</f>
        <v>-0.3227416608979613</v>
      </c>
      <c r="AU27" s="164"/>
      <c r="AV27" s="166">
        <f t="array" ref="AV27">bdRateExtend($C25:$C28,I25:I28,$U25:$U28,AA25:AA28)</f>
        <v>-0.33519641381206433</v>
      </c>
      <c r="AW27" s="164"/>
      <c r="AX27" s="166">
        <f t="array" ref="AX27">bdRateExtend($C25:$C28,J25:J28,$U25:$U28,AB25:AB28,"None", FALSE,1)</f>
        <v>-0.42200591776879259</v>
      </c>
      <c r="AY27" s="170"/>
      <c r="AZ27" s="244">
        <f t="array" ref="AZ27">testVMAFRange($C25:$C28,J25:J28,$U25:$U28,AB25:AB28)</f>
        <v>0</v>
      </c>
      <c r="BA27" s="170"/>
      <c r="CL27" s="4">
        <v>647.752088391764</v>
      </c>
      <c r="CM27" s="4">
        <v>30.428796999999999</v>
      </c>
      <c r="CN27" s="4">
        <v>30.428796999999999</v>
      </c>
      <c r="CO27" s="4">
        <v>37.382874624999999</v>
      </c>
      <c r="CP27" s="4">
        <v>37.511487000000002</v>
      </c>
      <c r="CQ27" s="4">
        <v>31.306094976562498</v>
      </c>
      <c r="CR27" s="4">
        <v>12.4355975</v>
      </c>
      <c r="CS27" s="4">
        <v>9.5775291249999999</v>
      </c>
      <c r="CT27" s="4">
        <v>40.672414249999996</v>
      </c>
      <c r="CU27" s="4">
        <v>39.4896405</v>
      </c>
      <c r="CV27" s="4">
        <v>26.220507999999999</v>
      </c>
      <c r="CW27" s="4">
        <v>32.438926875</v>
      </c>
      <c r="CX27" s="4">
        <v>30.337233125000001</v>
      </c>
      <c r="CY27" s="4">
        <v>37.2851225</v>
      </c>
      <c r="CZ27" s="4">
        <v>37.383734000000004</v>
      </c>
      <c r="DA27" s="4">
        <v>31.683924573441704</v>
      </c>
      <c r="DB27" s="4">
        <v>0.11696762500000001</v>
      </c>
      <c r="DC27" s="4">
        <v>3072.98875</v>
      </c>
      <c r="DE27" s="4">
        <v>747.87908411160527</v>
      </c>
      <c r="DF27" s="4">
        <v>13.300496125</v>
      </c>
      <c r="DH27" s="4">
        <v>892.07602915978532</v>
      </c>
      <c r="DI27" s="4">
        <v>10.63740625</v>
      </c>
      <c r="DK27" s="4">
        <v>2388.4076723692915</v>
      </c>
      <c r="DL27" s="4">
        <v>78.259428249999999</v>
      </c>
      <c r="DM27" s="4">
        <v>2162.6081094113329</v>
      </c>
      <c r="DN27" s="4">
        <v>72.91177350000001</v>
      </c>
      <c r="DO27" s="4">
        <v>647.752088391764</v>
      </c>
      <c r="DP27" s="4">
        <v>26.220507999999999</v>
      </c>
      <c r="DQ27" s="4">
        <v>577.49941232395804</v>
      </c>
      <c r="DR27" s="4">
        <v>32.089352749999996</v>
      </c>
      <c r="DS27" s="4">
        <v>647.752088391764</v>
      </c>
      <c r="DT27" s="4">
        <v>30.337233125000001</v>
      </c>
      <c r="DU27" s="4">
        <v>30.337233125000001</v>
      </c>
      <c r="DV27" s="4">
        <v>37.2851225</v>
      </c>
      <c r="DW27" s="4">
        <v>37.383734000000004</v>
      </c>
      <c r="DX27" s="4">
        <v>31.683924573441704</v>
      </c>
      <c r="DZ27" s="4">
        <v>456.92699245701931</v>
      </c>
      <c r="EA27" s="4">
        <v>30.621106500000003</v>
      </c>
      <c r="EB27" s="4">
        <v>30.621106500000003</v>
      </c>
      <c r="EC27" s="4">
        <v>37.766355500000003</v>
      </c>
      <c r="ED27" s="4">
        <v>37.606258500000003</v>
      </c>
      <c r="EE27" s="4">
        <v>31.5042565625</v>
      </c>
      <c r="EF27" s="4">
        <v>12.595148999999999</v>
      </c>
      <c r="EG27" s="4">
        <v>9.7413889999999999</v>
      </c>
      <c r="EH27" s="4">
        <v>44.6193375</v>
      </c>
      <c r="EI27" s="4">
        <v>43.154295500000003</v>
      </c>
      <c r="EJ27" s="4">
        <v>26.449037750000002</v>
      </c>
      <c r="EK27" s="4">
        <v>32.660373249999999</v>
      </c>
      <c r="EL27" s="4">
        <v>30.506791249999999</v>
      </c>
      <c r="EM27" s="4">
        <v>37.656736250000002</v>
      </c>
      <c r="EN27" s="4">
        <v>37.462748249999997</v>
      </c>
      <c r="EO27" s="4">
        <v>31.858171238085657</v>
      </c>
      <c r="EP27" s="4">
        <v>0.135438</v>
      </c>
      <c r="EQ27" s="4">
        <v>0</v>
      </c>
      <c r="ER27" s="4">
        <v>547.0679955359052</v>
      </c>
      <c r="ES27" s="4">
        <v>13.474016750000001</v>
      </c>
      <c r="ET27" s="4">
        <v>610.43171738525746</v>
      </c>
      <c r="EU27" s="4">
        <v>10.667549000000001</v>
      </c>
      <c r="EV27" s="7">
        <v>1073.7276345892378</v>
      </c>
      <c r="EW27" s="7">
        <v>67.061311500000002</v>
      </c>
      <c r="EX27" s="7">
        <v>844.15342421772436</v>
      </c>
      <c r="EY27" s="7">
        <v>58.792714625000002</v>
      </c>
      <c r="EZ27" s="7">
        <v>547.90970432368681</v>
      </c>
      <c r="FA27" s="7">
        <v>27.164673874999998</v>
      </c>
      <c r="FB27" s="7">
        <v>407.98045844086238</v>
      </c>
      <c r="FC27" s="7">
        <v>32.331014375000002</v>
      </c>
      <c r="FD27" s="4">
        <v>491.79135936444692</v>
      </c>
      <c r="FE27" s="4">
        <v>30.767172249999998</v>
      </c>
      <c r="FF27" s="4">
        <v>30.767172249999998</v>
      </c>
      <c r="FG27" s="4">
        <v>37.930597250000005</v>
      </c>
      <c r="FH27" s="4">
        <v>37.702926250000004</v>
      </c>
      <c r="FI27" s="4">
        <v>32.118156150777914</v>
      </c>
      <c r="FK27" s="4">
        <v>577.49941232395804</v>
      </c>
      <c r="FL27" s="4">
        <v>30.931384328124999</v>
      </c>
      <c r="FM27" s="4">
        <v>647.752088391764</v>
      </c>
      <c r="FN27" s="4">
        <v>31.683924573441704</v>
      </c>
      <c r="FP27" s="4">
        <v>491.79135936444692</v>
      </c>
      <c r="FQ27" s="4">
        <v>31.761507343750001</v>
      </c>
      <c r="FR27" s="4">
        <v>547.90970432368681</v>
      </c>
      <c r="FS27" s="4">
        <v>32.502529471396961</v>
      </c>
    </row>
    <row r="28" spans="1:175" ht="14" customHeight="1" thickBot="1" x14ac:dyDescent="0.2">
      <c r="A28" s="236"/>
      <c r="B28" s="38">
        <v>235</v>
      </c>
      <c r="C28" s="129">
        <f>Anchor!L97</f>
        <v>113.12257</v>
      </c>
      <c r="D28" s="129">
        <f>Anchor!M97</f>
        <v>24.920067</v>
      </c>
      <c r="E28" s="129">
        <f>Anchor!N97</f>
        <v>33.570428</v>
      </c>
      <c r="F28" s="129">
        <f>Anchor!O97</f>
        <v>33.162734999999998</v>
      </c>
      <c r="G28" s="130">
        <f>('Summary (Full)'!$B$34*D28+'Summary (Full)'!$B$35*E28+'Summary (Full)'!$B$36*F28)/'Summary (Full)'!$B$37</f>
        <v>25.9758813125</v>
      </c>
      <c r="H28" s="129">
        <f>Anchor!P97</f>
        <v>5.8559140000000003</v>
      </c>
      <c r="I28" s="129">
        <f>Anchor!Q97</f>
        <v>5.1977070000000003</v>
      </c>
      <c r="J28" s="129">
        <f>Anchor!R97</f>
        <v>9.9207020000000004</v>
      </c>
      <c r="K28" s="129">
        <f>Anchor!S97</f>
        <v>9.9489990000000006</v>
      </c>
      <c r="L28" s="129">
        <f>Anchor!T97</f>
        <v>20.718465999999999</v>
      </c>
      <c r="M28" s="129">
        <f>Anchor!U97</f>
        <v>27.363319000000001</v>
      </c>
      <c r="N28" s="129">
        <f>Anchor!V97</f>
        <v>24.832328</v>
      </c>
      <c r="O28" s="129">
        <f>Anchor!W97</f>
        <v>33.472234999999998</v>
      </c>
      <c r="P28" s="129">
        <f>Anchor!X97</f>
        <v>33.055382999999999</v>
      </c>
      <c r="Q28" s="131">
        <f>10*LOG10(1/(('Summary (Full)'!$B$41/10^(N28/10)+'Summary (Full)'!$B$42/10^(O28/10)+'Summary (Full)'!$B$43/10^(P28/10))/'Summary (Full)'!$B$44))</f>
        <v>26.291970793076164</v>
      </c>
      <c r="R28" s="129">
        <f>Anchor!Y97</f>
        <v>0.277951</v>
      </c>
      <c r="S28" s="129">
        <f>Anchor!Z97</f>
        <v>1350.82</v>
      </c>
      <c r="T28" s="132"/>
      <c r="U28" s="129">
        <f>Test!L97</f>
        <v>85.550141999999994</v>
      </c>
      <c r="V28" s="129">
        <f>Test!M97</f>
        <v>25.537561</v>
      </c>
      <c r="W28" s="129">
        <f>Test!N97</f>
        <v>34.221882000000001</v>
      </c>
      <c r="X28" s="129">
        <f>Test!O97</f>
        <v>33.675322000000001</v>
      </c>
      <c r="Y28" s="129">
        <f>('Summary (Full)'!$B$34*V28+'Summary (Full)'!$B$35*W28+'Summary (Full)'!$B$36*X28)/'Summary (Full)'!$B$37</f>
        <v>26.588941124999998</v>
      </c>
      <c r="Z28" s="129">
        <f>Test!P97</f>
        <v>6.4740589999999996</v>
      </c>
      <c r="AA28" s="129">
        <f>Test!Q97</f>
        <v>5.6411920000000002</v>
      </c>
      <c r="AB28" s="129">
        <f>Test!R97</f>
        <v>16.783984</v>
      </c>
      <c r="AC28" s="129">
        <f>Test!S97</f>
        <v>16.576181999999999</v>
      </c>
      <c r="AD28" s="129">
        <f>Test!T97</f>
        <v>21.330686</v>
      </c>
      <c r="AE28" s="129">
        <f>Test!U97</f>
        <v>28.058288000000001</v>
      </c>
      <c r="AF28" s="129">
        <f>Test!V97</f>
        <v>25.433008000000001</v>
      </c>
      <c r="AG28" s="129">
        <f>Test!W97</f>
        <v>34.129201999999999</v>
      </c>
      <c r="AH28" s="129">
        <f>Test!X97</f>
        <v>33.554099000000001</v>
      </c>
      <c r="AI28" s="129">
        <f>10*LOG10(1/(('Summary (Full)'!$B$41/10^(AF28/10)+'Summary (Full)'!$B$42/10^(AG28/10)+'Summary (Full)'!$B$43/10^(AH28/10))/'Summary (Full)'!$B$44))</f>
        <v>26.890812330066574</v>
      </c>
      <c r="AJ28" s="129">
        <f>Test!Y97</f>
        <v>0.32634800000000003</v>
      </c>
      <c r="AK28" s="129">
        <f>Test!Z97</f>
        <v>0</v>
      </c>
      <c r="AL28" s="129">
        <f t="shared" si="2"/>
        <v>1.1741206183823769</v>
      </c>
      <c r="AM28" s="129">
        <f t="shared" si="3"/>
        <v>0</v>
      </c>
      <c r="AO28" s="179"/>
      <c r="AP28" s="165"/>
      <c r="AQ28" s="165"/>
      <c r="AR28" s="165"/>
      <c r="AS28" s="165"/>
      <c r="AT28" s="165"/>
      <c r="AU28" s="165"/>
      <c r="AV28" s="165"/>
      <c r="AW28" s="165"/>
      <c r="AX28" s="165"/>
      <c r="AY28" s="171"/>
      <c r="AZ28" s="165"/>
      <c r="BA28" s="171"/>
      <c r="CL28" s="4">
        <v>726.55098699999996</v>
      </c>
      <c r="CM28" s="4">
        <v>30.818398999999999</v>
      </c>
      <c r="CN28" s="4">
        <v>30.818398999999999</v>
      </c>
      <c r="CO28" s="4">
        <v>37.634616000000001</v>
      </c>
      <c r="CP28" s="4">
        <v>37.800688000000001</v>
      </c>
      <c r="CQ28" s="4">
        <v>31.680805624999998</v>
      </c>
      <c r="CR28" s="4">
        <v>12.923344999999999</v>
      </c>
      <c r="CS28" s="4">
        <v>9.9090969999999992</v>
      </c>
      <c r="CT28" s="4">
        <v>43.328274999999998</v>
      </c>
      <c r="CU28" s="4">
        <v>42.034638000000001</v>
      </c>
      <c r="CV28" s="4">
        <v>26.624786</v>
      </c>
      <c r="CW28" s="4">
        <v>32.788500999999997</v>
      </c>
      <c r="CX28" s="4">
        <v>30.726979</v>
      </c>
      <c r="CY28" s="4">
        <v>37.535621999999996</v>
      </c>
      <c r="CZ28" s="4">
        <v>37.671542000000002</v>
      </c>
      <c r="DA28" s="4">
        <v>32.063511121704373</v>
      </c>
      <c r="DB28" s="4">
        <v>0.10455</v>
      </c>
      <c r="DC28" s="4">
        <v>3171.62</v>
      </c>
      <c r="DE28" s="4">
        <v>823.6815402876781</v>
      </c>
      <c r="DF28" s="4">
        <v>13.76760125</v>
      </c>
      <c r="DH28" s="4">
        <v>988.48425472078532</v>
      </c>
      <c r="DI28" s="4">
        <v>11.001560874999999</v>
      </c>
      <c r="DK28" s="4">
        <v>2637.78314</v>
      </c>
      <c r="DL28" s="4">
        <v>81.287796999999998</v>
      </c>
      <c r="DM28" s="4">
        <v>2388.4076723692915</v>
      </c>
      <c r="DN28" s="4">
        <v>75.813110750000007</v>
      </c>
      <c r="DO28" s="4">
        <v>805.0706301096086</v>
      </c>
      <c r="DP28" s="4">
        <v>27.060849000000001</v>
      </c>
      <c r="DQ28" s="4">
        <v>647.752088391764</v>
      </c>
      <c r="DR28" s="4">
        <v>32.438926875</v>
      </c>
      <c r="DS28" s="4">
        <v>726.55098699999996</v>
      </c>
      <c r="DT28" s="4">
        <v>30.726979</v>
      </c>
      <c r="DU28" s="4">
        <v>30.726979</v>
      </c>
      <c r="DV28" s="4">
        <v>37.535621999999996</v>
      </c>
      <c r="DW28" s="4">
        <v>37.671542000000002</v>
      </c>
      <c r="DX28" s="4">
        <v>32.063511121704373</v>
      </c>
      <c r="DZ28" s="4">
        <v>491.79135936444692</v>
      </c>
      <c r="EA28" s="4">
        <v>30.8789205</v>
      </c>
      <c r="EB28" s="4">
        <v>30.8789205</v>
      </c>
      <c r="EC28" s="4">
        <v>38.037515249999998</v>
      </c>
      <c r="ED28" s="4">
        <v>37.84171525</v>
      </c>
      <c r="EE28" s="4">
        <v>31.761507343750001</v>
      </c>
      <c r="EF28" s="4">
        <v>12.81846625</v>
      </c>
      <c r="EG28" s="4">
        <v>9.9521850000000001</v>
      </c>
      <c r="EH28" s="4">
        <v>47.186110249999999</v>
      </c>
      <c r="EI28" s="4">
        <v>45.577627749999998</v>
      </c>
      <c r="EJ28" s="4">
        <v>26.72969325</v>
      </c>
      <c r="EK28" s="4">
        <v>32.883371749999995</v>
      </c>
      <c r="EL28" s="4">
        <v>30.767172249999998</v>
      </c>
      <c r="EM28" s="4">
        <v>37.930597250000005</v>
      </c>
      <c r="EN28" s="4">
        <v>37.702926250000004</v>
      </c>
      <c r="EO28" s="4">
        <v>32.118156150777914</v>
      </c>
      <c r="EP28" s="4">
        <v>0.1101615</v>
      </c>
      <c r="EQ28" s="4">
        <v>0</v>
      </c>
      <c r="ER28" s="4">
        <v>609.11554450660594</v>
      </c>
      <c r="ES28" s="4">
        <v>13.973220000000001</v>
      </c>
      <c r="ET28" s="4">
        <v>680.08812154526026</v>
      </c>
      <c r="EU28" s="4">
        <v>11.025231</v>
      </c>
      <c r="EV28" s="7">
        <v>1192.298667412241</v>
      </c>
      <c r="EW28" s="7">
        <v>69.840602750000002</v>
      </c>
      <c r="EX28" s="7">
        <v>940.479828</v>
      </c>
      <c r="EY28" s="7">
        <v>61.435732000000002</v>
      </c>
      <c r="EZ28" s="7">
        <v>610.43171738525746</v>
      </c>
      <c r="FA28" s="7">
        <v>27.5996545</v>
      </c>
      <c r="FB28" s="7">
        <v>456.92699245701931</v>
      </c>
      <c r="FC28" s="7">
        <v>32.660373249999999</v>
      </c>
      <c r="FD28" s="4">
        <v>547.90970432368681</v>
      </c>
      <c r="FE28" s="4">
        <v>31.161403874999998</v>
      </c>
      <c r="FF28" s="4">
        <v>31.161403874999998</v>
      </c>
      <c r="FG28" s="4">
        <v>38.216940375</v>
      </c>
      <c r="FH28" s="4">
        <v>37.995020375000003</v>
      </c>
      <c r="FI28" s="4">
        <v>32.502529471396961</v>
      </c>
      <c r="FK28" s="4">
        <v>647.752088391764</v>
      </c>
      <c r="FL28" s="4">
        <v>31.306094976562498</v>
      </c>
      <c r="FM28" s="4">
        <v>726.55098699999996</v>
      </c>
      <c r="FN28" s="4">
        <v>32.063511121704373</v>
      </c>
      <c r="FP28" s="4">
        <v>547.90970432368681</v>
      </c>
      <c r="FQ28" s="4">
        <v>32.142228421875004</v>
      </c>
      <c r="FR28" s="4">
        <v>610.43171738525746</v>
      </c>
      <c r="FS28" s="4">
        <v>32.886902792016002</v>
      </c>
    </row>
    <row r="29" spans="1:175" ht="13" customHeight="1" x14ac:dyDescent="0.15">
      <c r="A29" s="234" t="s">
        <v>85</v>
      </c>
      <c r="B29" s="38">
        <v>110</v>
      </c>
      <c r="C29" s="129">
        <f>Anchor!L98</f>
        <v>5229.8237150000004</v>
      </c>
      <c r="D29" s="129">
        <f>Anchor!M98</f>
        <v>35.908788999999999</v>
      </c>
      <c r="E29" s="129">
        <f>Anchor!N98</f>
        <v>42.125467999999998</v>
      </c>
      <c r="F29" s="129">
        <f>Anchor!O98</f>
        <v>42.520631999999999</v>
      </c>
      <c r="G29" s="130">
        <f>('Summary (Full)'!$B$34*D29+'Summary (Full)'!$B$35*E29+'Summary (Full)'!$B$36*F29)/'Summary (Full)'!$B$37</f>
        <v>36.710571624999993</v>
      </c>
      <c r="H29" s="129">
        <f>Anchor!P98</f>
        <v>23.911677000000001</v>
      </c>
      <c r="I29" s="129">
        <f>Anchor!Q98</f>
        <v>15.714662000000001</v>
      </c>
      <c r="J29" s="129">
        <f>Anchor!R98</f>
        <v>85.604641999999998</v>
      </c>
      <c r="K29" s="129">
        <f>Anchor!S98</f>
        <v>83.015744999999995</v>
      </c>
      <c r="L29" s="129">
        <f>Anchor!T98</f>
        <v>32.900061000000001</v>
      </c>
      <c r="M29" s="129">
        <f>Anchor!U98</f>
        <v>37.921385000000001</v>
      </c>
      <c r="N29" s="129">
        <f>Anchor!V98</f>
        <v>35.682108999999997</v>
      </c>
      <c r="O29" s="129">
        <f>Anchor!W98</f>
        <v>41.993087000000003</v>
      </c>
      <c r="P29" s="129">
        <f>Anchor!X98</f>
        <v>42.327193000000001</v>
      </c>
      <c r="Q29" s="131">
        <f>10*LOG10(1/(('Summary (Full)'!$B$41/10^(N29/10)+'Summary (Full)'!$B$42/10^(O29/10)+'Summary (Full)'!$B$43/10^(P29/10))/'Summary (Full)'!$B$44))</f>
        <v>36.979681914961958</v>
      </c>
      <c r="R29" s="129">
        <f>Anchor!Y98</f>
        <v>1.4892000000000001E-2</v>
      </c>
      <c r="S29" s="129">
        <f>Anchor!Z98</f>
        <v>5448.34</v>
      </c>
      <c r="T29" s="132"/>
      <c r="U29" s="129">
        <f>Test!L98</f>
        <v>4466.6226079999997</v>
      </c>
      <c r="V29" s="129">
        <f>Test!M98</f>
        <v>36.116818000000002</v>
      </c>
      <c r="W29" s="129">
        <f>Test!N98</f>
        <v>42.323447000000002</v>
      </c>
      <c r="X29" s="129">
        <f>Test!O98</f>
        <v>42.640293</v>
      </c>
      <c r="Y29" s="129">
        <f>('Summary (Full)'!$B$34*V29+'Summary (Full)'!$B$35*W29+'Summary (Full)'!$B$36*X29)/'Summary (Full)'!$B$37</f>
        <v>36.912449500000008</v>
      </c>
      <c r="Z29" s="129">
        <f>Test!P98</f>
        <v>24.366228</v>
      </c>
      <c r="AA29" s="129">
        <f>Test!Q98</f>
        <v>15.942999</v>
      </c>
      <c r="AB29" s="129">
        <f>Test!R98</f>
        <v>87.195159000000004</v>
      </c>
      <c r="AC29" s="129">
        <f>Test!S98</f>
        <v>84.666246999999998</v>
      </c>
      <c r="AD29" s="129">
        <f>Test!T98</f>
        <v>33.207825</v>
      </c>
      <c r="AE29" s="129">
        <f>Test!U98</f>
        <v>38.133068999999999</v>
      </c>
      <c r="AF29" s="129">
        <f>Test!V98</f>
        <v>35.881751999999999</v>
      </c>
      <c r="AG29" s="129">
        <f>Test!W98</f>
        <v>42.172792000000001</v>
      </c>
      <c r="AH29" s="129">
        <f>Test!X98</f>
        <v>42.424166999999997</v>
      </c>
      <c r="AI29" s="129">
        <f>10*LOG10(1/(('Summary (Full)'!$B$41/10^(AF29/10)+'Summary (Full)'!$B$42/10^(AG29/10)+'Summary (Full)'!$B$43/10^(AH29/10))/'Summary (Full)'!$B$44))</f>
        <v>37.173224679362832</v>
      </c>
      <c r="AJ29" s="129">
        <f>Test!Y98</f>
        <v>1.3315E-2</v>
      </c>
      <c r="AK29" s="129">
        <f>Test!Z98</f>
        <v>0</v>
      </c>
      <c r="AL29" s="129">
        <f t="shared" si="2"/>
        <v>0.89410421702927745</v>
      </c>
      <c r="AM29" s="129">
        <f t="shared" si="3"/>
        <v>0</v>
      </c>
      <c r="AO29" s="245" t="s">
        <v>13</v>
      </c>
      <c r="AP29" s="172">
        <f t="array" ref="AP29">bdRateExtend($C29:$C32,D29:D32,$U29:$U32,V29:V32)</f>
        <v>-0.29182405939654177</v>
      </c>
      <c r="AQ29" s="172">
        <f t="array" ref="AQ29">bdRateExtend($C29:$C34,D29:D34,$U29:$U34,V29:V34)</f>
        <v>-0.32590059248886583</v>
      </c>
      <c r="AR29" s="172">
        <f t="array" ref="AR29">bdRateExtend($C29:$C34,E29:E34,$U29:$U34,W29:W34)</f>
        <v>-0.37728981402959794</v>
      </c>
      <c r="AS29" s="172">
        <f t="array" ref="AS29">bdRateExtend($C29:$C34,F29:F34,$U29:$U34,X29:X34)</f>
        <v>-0.29496263553223123</v>
      </c>
      <c r="AT29" s="172">
        <f t="array" ref="AT29">bdRateExtend($C29:$C32,H29:H32,$U29:$U32,Z29:Z32)</f>
        <v>-0.26446145276078237</v>
      </c>
      <c r="AU29" s="172">
        <f t="array" ref="AU29">bdRateExtend($C29:$C34,H29:H34,$U29:$U34,Z29:Z34)</f>
        <v>-0.29560216345878998</v>
      </c>
      <c r="AV29" s="172">
        <f t="array" ref="AV29">bdRateExtend($C29:$C32,I29:I32,$U29:$U32,AA29:AA32)</f>
        <v>-0.27973878205780434</v>
      </c>
      <c r="AW29" s="172">
        <f t="array" ref="AW29">bdRateExtend($C29:$C34,I29:I34,$U29:$U34,AA29:AA34)</f>
        <v>-0.31402343258816301</v>
      </c>
      <c r="AX29" s="172">
        <f t="array" ref="AX29">bdRateExtend($C29:$C32,J29:J32,$U29:$U32,AB29:AB32,"None", FALSE,1)</f>
        <v>-0.30349404820682047</v>
      </c>
      <c r="AY29" s="188">
        <f t="array" ref="AY29">bdRateExtend($C29:$C34,J29:J34,$U29:$U34,AB29:AB34,"None", FALSE,TRUE)</f>
        <v>-0.38215188529408983</v>
      </c>
      <c r="AZ29" s="241">
        <f t="array" ref="AZ29">testVMAFRange($C29:$C32,J29:J32,$U29:$U32,AB29:AB32)</f>
        <v>0</v>
      </c>
      <c r="BA29" s="190">
        <f t="array" ref="BA29">testVMAFRange($C29:$C34,J29:J34,$U29:$U34,AB29:AB34)</f>
        <v>0</v>
      </c>
      <c r="CL29" s="4">
        <v>805.0706301096086</v>
      </c>
      <c r="CM29" s="4">
        <v>31.197355250000001</v>
      </c>
      <c r="CN29" s="4">
        <v>31.197355250000001</v>
      </c>
      <c r="CO29" s="4">
        <v>37.881619000000001</v>
      </c>
      <c r="CP29" s="4">
        <v>38.073971624999999</v>
      </c>
      <c r="CQ29" s="4">
        <v>32.044910257812496</v>
      </c>
      <c r="CR29" s="4">
        <v>13.4585565</v>
      </c>
      <c r="CS29" s="4">
        <v>10.273251625</v>
      </c>
      <c r="CT29" s="4">
        <v>46.336119499999995</v>
      </c>
      <c r="CU29" s="4">
        <v>44.911590000000004</v>
      </c>
      <c r="CV29" s="4">
        <v>27.060849000000001</v>
      </c>
      <c r="CW29" s="4">
        <v>33.117588124999997</v>
      </c>
      <c r="CX29" s="4">
        <v>31.105181125000001</v>
      </c>
      <c r="CY29" s="4">
        <v>37.781995124999995</v>
      </c>
      <c r="CZ29" s="4">
        <v>37.943260875</v>
      </c>
      <c r="DA29" s="4">
        <v>32.429409215259753</v>
      </c>
      <c r="DB29" s="4">
        <v>9.6371375000000009E-2</v>
      </c>
      <c r="DC29" s="4">
        <v>3344.84375</v>
      </c>
      <c r="DE29" s="4">
        <v>907.16707315943165</v>
      </c>
      <c r="DF29" s="4">
        <v>14.234706375000002</v>
      </c>
      <c r="DH29" s="4">
        <v>1095.3114867924464</v>
      </c>
      <c r="DI29" s="4">
        <v>11.3657155</v>
      </c>
      <c r="DK29" s="4">
        <v>2906.9260995318373</v>
      </c>
      <c r="DL29" s="4">
        <v>83.304952874999998</v>
      </c>
      <c r="DM29" s="4">
        <v>2637.78314</v>
      </c>
      <c r="DN29" s="4">
        <v>78.714448000000004</v>
      </c>
      <c r="DO29" s="4">
        <v>892.07602915978532</v>
      </c>
      <c r="DP29" s="4">
        <v>27.496912000000002</v>
      </c>
      <c r="DQ29" s="4">
        <v>726.55098699999996</v>
      </c>
      <c r="DR29" s="4">
        <v>32.788500999999997</v>
      </c>
      <c r="DS29" s="4">
        <v>805.0706301096086</v>
      </c>
      <c r="DT29" s="4">
        <v>31.105181125000001</v>
      </c>
      <c r="DU29" s="4">
        <v>31.105181125000001</v>
      </c>
      <c r="DV29" s="4">
        <v>37.781995124999995</v>
      </c>
      <c r="DW29" s="4">
        <v>37.943260875</v>
      </c>
      <c r="DX29" s="4">
        <v>32.429409215259753</v>
      </c>
      <c r="DZ29" s="4">
        <v>547.90970432368681</v>
      </c>
      <c r="EA29" s="4">
        <v>31.272826250000001</v>
      </c>
      <c r="EB29" s="4">
        <v>31.272826250000001</v>
      </c>
      <c r="EC29" s="4">
        <v>38.322129374999996</v>
      </c>
      <c r="ED29" s="4">
        <v>38.133957875</v>
      </c>
      <c r="EE29" s="4">
        <v>32.142228421875004</v>
      </c>
      <c r="EF29" s="4">
        <v>13.325517874999999</v>
      </c>
      <c r="EG29" s="4">
        <v>10.309867000000001</v>
      </c>
      <c r="EH29" s="4">
        <v>49.933261874999999</v>
      </c>
      <c r="EI29" s="4">
        <v>48.220645125000004</v>
      </c>
      <c r="EJ29" s="4">
        <v>27.164673874999998</v>
      </c>
      <c r="EK29" s="4">
        <v>33.231051125</v>
      </c>
      <c r="EL29" s="4">
        <v>31.161403874999998</v>
      </c>
      <c r="EM29" s="4">
        <v>38.216940375</v>
      </c>
      <c r="EN29" s="4">
        <v>37.995020375000003</v>
      </c>
      <c r="EO29" s="4">
        <v>32.502529471396961</v>
      </c>
      <c r="EP29" s="4">
        <v>9.9635749999999995E-2</v>
      </c>
      <c r="EQ29" s="4">
        <v>0</v>
      </c>
      <c r="ER29" s="4">
        <v>678.20042405538379</v>
      </c>
      <c r="ES29" s="4">
        <v>14.47242325</v>
      </c>
      <c r="ET29" s="4">
        <v>757.69302264982707</v>
      </c>
      <c r="EU29" s="4">
        <v>11.382913</v>
      </c>
      <c r="EV29" s="7">
        <v>1323.9634209999999</v>
      </c>
      <c r="EW29" s="7">
        <v>72.619894000000002</v>
      </c>
      <c r="EX29" s="7">
        <v>966.94818571157896</v>
      </c>
      <c r="EY29" s="7">
        <v>62.128622875000005</v>
      </c>
      <c r="EZ29" s="7">
        <v>680.08812154526026</v>
      </c>
      <c r="FA29" s="7">
        <v>28.034635125000001</v>
      </c>
      <c r="FB29" s="7">
        <v>491.79135936444692</v>
      </c>
      <c r="FC29" s="7">
        <v>32.883371749999995</v>
      </c>
      <c r="FD29" s="4">
        <v>610.43171738525746</v>
      </c>
      <c r="FE29" s="4">
        <v>31.555635500000001</v>
      </c>
      <c r="FF29" s="4">
        <v>31.555635500000001</v>
      </c>
      <c r="FG29" s="4">
        <v>38.503283500000002</v>
      </c>
      <c r="FH29" s="4">
        <v>38.287114500000001</v>
      </c>
      <c r="FI29" s="4">
        <v>32.886902792016002</v>
      </c>
      <c r="FK29" s="4">
        <v>726.55098699999996</v>
      </c>
      <c r="FL29" s="4">
        <v>31.680805624999998</v>
      </c>
      <c r="FM29" s="4">
        <v>805.0706301096086</v>
      </c>
      <c r="FN29" s="4">
        <v>32.429409215259753</v>
      </c>
      <c r="FP29" s="4">
        <v>610.43171738525746</v>
      </c>
      <c r="FQ29" s="4">
        <v>32.522949500000003</v>
      </c>
      <c r="FR29" s="4">
        <v>680.08812154526026</v>
      </c>
      <c r="FS29" s="4">
        <v>33.27127611263505</v>
      </c>
    </row>
    <row r="30" spans="1:175" x14ac:dyDescent="0.15">
      <c r="A30" s="235"/>
      <c r="B30" s="38">
        <v>135</v>
      </c>
      <c r="C30" s="129">
        <f>Anchor!L99</f>
        <v>2578.4775220000001</v>
      </c>
      <c r="D30" s="129">
        <f>Anchor!M99</f>
        <v>34.497526999999998</v>
      </c>
      <c r="E30" s="129">
        <f>Anchor!N99</f>
        <v>40.509948000000001</v>
      </c>
      <c r="F30" s="129">
        <f>Anchor!O99</f>
        <v>40.909005000000001</v>
      </c>
      <c r="G30" s="130">
        <f>('Summary (Full)'!$B$34*D30+'Summary (Full)'!$B$35*E30+'Summary (Full)'!$B$36*F30)/'Summary (Full)'!$B$37</f>
        <v>35.274020687499998</v>
      </c>
      <c r="H30" s="129">
        <f>Anchor!P99</f>
        <v>19.840648999999999</v>
      </c>
      <c r="I30" s="129">
        <f>Anchor!Q99</f>
        <v>13.869467999999999</v>
      </c>
      <c r="J30" s="129">
        <f>Anchor!R99</f>
        <v>73.686871999999994</v>
      </c>
      <c r="K30" s="129">
        <f>Anchor!S99</f>
        <v>71.157888999999997</v>
      </c>
      <c r="L30" s="129">
        <f>Anchor!T99</f>
        <v>30.926461</v>
      </c>
      <c r="M30" s="129">
        <f>Anchor!U99</f>
        <v>36.300697999999997</v>
      </c>
      <c r="N30" s="129">
        <f>Anchor!V99</f>
        <v>34.334356</v>
      </c>
      <c r="O30" s="129">
        <f>Anchor!W99</f>
        <v>40.397616999999997</v>
      </c>
      <c r="P30" s="129">
        <f>Anchor!X99</f>
        <v>40.750948000000001</v>
      </c>
      <c r="Q30" s="131">
        <f>10*LOG10(1/(('Summary (Full)'!$B$41/10^(N30/10)+'Summary (Full)'!$B$42/10^(O30/10)+'Summary (Full)'!$B$43/10^(P30/10))/'Summary (Full)'!$B$44))</f>
        <v>35.607191405002084</v>
      </c>
      <c r="R30" s="129">
        <f>Anchor!Y99</f>
        <v>2.6783000000000001E-2</v>
      </c>
      <c r="S30" s="129">
        <f>Anchor!Z99</f>
        <v>3908.96</v>
      </c>
      <c r="T30" s="132"/>
      <c r="U30" s="129">
        <f>Test!L99</f>
        <v>2108.1933450000001</v>
      </c>
      <c r="V30" s="129">
        <f>Test!M99</f>
        <v>34.770293000000002</v>
      </c>
      <c r="W30" s="129">
        <f>Test!N99</f>
        <v>40.942340999999999</v>
      </c>
      <c r="X30" s="129">
        <f>Test!O99</f>
        <v>41.130490000000002</v>
      </c>
      <c r="Y30" s="129">
        <f>('Summary (Full)'!$B$34*V30+'Summary (Full)'!$B$35*W30+'Summary (Full)'!$B$36*X30)/'Summary (Full)'!$B$37</f>
        <v>35.553558312500002</v>
      </c>
      <c r="Z30" s="129">
        <f>Test!P99</f>
        <v>20.312519999999999</v>
      </c>
      <c r="AA30" s="129">
        <f>Test!Q99</f>
        <v>14.157451</v>
      </c>
      <c r="AB30" s="129">
        <f>Test!R99</f>
        <v>75.901578999999998</v>
      </c>
      <c r="AC30" s="129">
        <f>Test!S99</f>
        <v>73.435927000000007</v>
      </c>
      <c r="AD30" s="129">
        <f>Test!T99</f>
        <v>31.294578999999999</v>
      </c>
      <c r="AE30" s="129">
        <f>Test!U99</f>
        <v>36.618302</v>
      </c>
      <c r="AF30" s="129">
        <f>Test!V99</f>
        <v>34.599096000000003</v>
      </c>
      <c r="AG30" s="129">
        <f>Test!W99</f>
        <v>40.819017000000002</v>
      </c>
      <c r="AH30" s="129">
        <f>Test!X99</f>
        <v>40.961426000000003</v>
      </c>
      <c r="AI30" s="129">
        <f>10*LOG10(1/(('Summary (Full)'!$B$41/10^(AF30/10)+'Summary (Full)'!$B$42/10^(AG30/10)+'Summary (Full)'!$B$43/10^(AH30/10))/'Summary (Full)'!$B$44))</f>
        <v>35.877661579447093</v>
      </c>
      <c r="AJ30" s="129">
        <f>Test!Y99</f>
        <v>2.1107999999999998E-2</v>
      </c>
      <c r="AK30" s="129">
        <f>Test!Z99</f>
        <v>0</v>
      </c>
      <c r="AL30" s="129">
        <f t="shared" si="2"/>
        <v>0.78811186200201611</v>
      </c>
      <c r="AM30" s="129">
        <f t="shared" si="3"/>
        <v>0</v>
      </c>
      <c r="AO30" s="179"/>
      <c r="AP30" s="165"/>
      <c r="AQ30" s="164"/>
      <c r="AR30" s="164"/>
      <c r="AS30" s="164"/>
      <c r="AT30" s="165"/>
      <c r="AU30" s="164"/>
      <c r="AV30" s="165"/>
      <c r="AW30" s="164"/>
      <c r="AX30" s="165"/>
      <c r="AY30" s="170"/>
      <c r="AZ30" s="165"/>
      <c r="BA30" s="170"/>
      <c r="CL30" s="4">
        <v>892.07602915978532</v>
      </c>
      <c r="CM30" s="4">
        <v>31.576311499999999</v>
      </c>
      <c r="CN30" s="4">
        <v>31.576311499999999</v>
      </c>
      <c r="CO30" s="4">
        <v>38.128622</v>
      </c>
      <c r="CP30" s="4">
        <v>38.347255250000003</v>
      </c>
      <c r="CQ30" s="4">
        <v>32.409014890624995</v>
      </c>
      <c r="CR30" s="4">
        <v>13.993767999999999</v>
      </c>
      <c r="CS30" s="4">
        <v>10.63740625</v>
      </c>
      <c r="CT30" s="4">
        <v>49.343964</v>
      </c>
      <c r="CU30" s="4">
        <v>47.788542</v>
      </c>
      <c r="CV30" s="4">
        <v>27.496912000000002</v>
      </c>
      <c r="CW30" s="4">
        <v>33.446675249999998</v>
      </c>
      <c r="CX30" s="4">
        <v>31.483383249999999</v>
      </c>
      <c r="CY30" s="4">
        <v>38.02836825</v>
      </c>
      <c r="CZ30" s="4">
        <v>38.214979749999998</v>
      </c>
      <c r="DA30" s="4">
        <v>32.795307308815133</v>
      </c>
      <c r="DB30" s="4">
        <v>8.819275E-2</v>
      </c>
      <c r="DC30" s="4">
        <v>3518.0675000000001</v>
      </c>
      <c r="DE30" s="4">
        <v>999.11441300144497</v>
      </c>
      <c r="DF30" s="4">
        <v>14.701811500000002</v>
      </c>
      <c r="DH30" s="4">
        <v>1213.683725734566</v>
      </c>
      <c r="DI30" s="4">
        <v>11.729870125</v>
      </c>
      <c r="DK30" s="4">
        <v>3203.5307300278555</v>
      </c>
      <c r="DL30" s="4">
        <v>85.322108749999998</v>
      </c>
      <c r="DM30" s="4">
        <v>2906.9260995318373</v>
      </c>
      <c r="DN30" s="4">
        <v>80.698656749999998</v>
      </c>
      <c r="DO30" s="4">
        <v>988.48425472078532</v>
      </c>
      <c r="DP30" s="4">
        <v>27.932974999999999</v>
      </c>
      <c r="DQ30" s="4">
        <v>805.0706301096086</v>
      </c>
      <c r="DR30" s="4">
        <v>33.117588124999997</v>
      </c>
      <c r="DS30" s="4">
        <v>892.07602915978532</v>
      </c>
      <c r="DT30" s="4">
        <v>31.483383249999999</v>
      </c>
      <c r="DU30" s="4">
        <v>31.483383249999999</v>
      </c>
      <c r="DV30" s="4">
        <v>38.02836825</v>
      </c>
      <c r="DW30" s="4">
        <v>38.214979749999998</v>
      </c>
      <c r="DX30" s="4">
        <v>32.795307308815133</v>
      </c>
      <c r="DZ30" s="4">
        <v>610.43171738525746</v>
      </c>
      <c r="EA30" s="4">
        <v>31.666732000000003</v>
      </c>
      <c r="EB30" s="4">
        <v>31.666732000000003</v>
      </c>
      <c r="EC30" s="4">
        <v>38.606743499999993</v>
      </c>
      <c r="ED30" s="4">
        <v>38.4262005</v>
      </c>
      <c r="EE30" s="4">
        <v>32.522949500000003</v>
      </c>
      <c r="EF30" s="4">
        <v>13.8325695</v>
      </c>
      <c r="EG30" s="4">
        <v>10.667549000000001</v>
      </c>
      <c r="EH30" s="4">
        <v>52.6804135</v>
      </c>
      <c r="EI30" s="4">
        <v>50.863662500000004</v>
      </c>
      <c r="EJ30" s="4">
        <v>27.5996545</v>
      </c>
      <c r="EK30" s="4">
        <v>33.578730499999999</v>
      </c>
      <c r="EL30" s="4">
        <v>31.555635500000001</v>
      </c>
      <c r="EM30" s="4">
        <v>38.503283500000002</v>
      </c>
      <c r="EN30" s="4">
        <v>38.287114500000001</v>
      </c>
      <c r="EO30" s="4">
        <v>32.886902792016002</v>
      </c>
      <c r="EP30" s="4">
        <v>8.9109999999999995E-2</v>
      </c>
      <c r="EQ30" s="4">
        <v>0</v>
      </c>
      <c r="ER30" s="4">
        <v>755.12079659939343</v>
      </c>
      <c r="ES30" s="4">
        <v>14.971626500000001</v>
      </c>
      <c r="ET30" s="4">
        <v>844.15342421772436</v>
      </c>
      <c r="EU30" s="4">
        <v>11.740594999999999</v>
      </c>
      <c r="EV30" s="7">
        <v>1463.3038760911234</v>
      </c>
      <c r="EW30" s="7">
        <v>74.948551750000007</v>
      </c>
      <c r="EX30" s="7">
        <v>1073.7276345892378</v>
      </c>
      <c r="EY30" s="7">
        <v>64.83348525000001</v>
      </c>
      <c r="EZ30" s="7">
        <v>757.69302264982707</v>
      </c>
      <c r="FA30" s="7">
        <v>28.469615749999999</v>
      </c>
      <c r="FB30" s="7">
        <v>547.90970432368681</v>
      </c>
      <c r="FC30" s="7">
        <v>33.231051125</v>
      </c>
      <c r="FD30" s="4">
        <v>680.08812154526026</v>
      </c>
      <c r="FE30" s="4">
        <v>31.949867125000001</v>
      </c>
      <c r="FF30" s="4">
        <v>31.949867125000001</v>
      </c>
      <c r="FG30" s="4">
        <v>38.789626625000004</v>
      </c>
      <c r="FH30" s="4">
        <v>38.579208625</v>
      </c>
      <c r="FI30" s="4">
        <v>33.27127611263505</v>
      </c>
      <c r="FK30" s="4">
        <v>805.0706301096086</v>
      </c>
      <c r="FL30" s="4">
        <v>32.044910257812496</v>
      </c>
      <c r="FM30" s="4">
        <v>892.07602915978532</v>
      </c>
      <c r="FN30" s="4">
        <v>32.795307308815133</v>
      </c>
      <c r="FP30" s="4">
        <v>680.08812154526026</v>
      </c>
      <c r="FQ30" s="4">
        <v>32.903670578125002</v>
      </c>
      <c r="FR30" s="4">
        <v>757.69302264982707</v>
      </c>
      <c r="FS30" s="4">
        <v>33.655649433254091</v>
      </c>
    </row>
    <row r="31" spans="1:175" ht="13" customHeight="1" x14ac:dyDescent="0.15">
      <c r="A31" s="235"/>
      <c r="B31" s="38">
        <v>160</v>
      </c>
      <c r="C31" s="129">
        <f>Anchor!L100</f>
        <v>1170.900484</v>
      </c>
      <c r="D31" s="129">
        <f>Anchor!M100</f>
        <v>32.253436000000001</v>
      </c>
      <c r="E31" s="129">
        <f>Anchor!N100</f>
        <v>38.634644999999999</v>
      </c>
      <c r="F31" s="129">
        <f>Anchor!O100</f>
        <v>38.949961999999999</v>
      </c>
      <c r="G31" s="130">
        <f>('Summary (Full)'!$B$34*D31+'Summary (Full)'!$B$35*E31+'Summary (Full)'!$B$36*F31)/'Summary (Full)'!$B$37</f>
        <v>33.070794437499998</v>
      </c>
      <c r="H31" s="129">
        <f>Anchor!P100</f>
        <v>15.431334</v>
      </c>
      <c r="I31" s="129">
        <f>Anchor!Q100</f>
        <v>11.383762000000001</v>
      </c>
      <c r="J31" s="129">
        <f>Anchor!R100</f>
        <v>54.150931999999997</v>
      </c>
      <c r="K31" s="129">
        <f>Anchor!S100</f>
        <v>52.210630000000002</v>
      </c>
      <c r="L31" s="129">
        <f>Anchor!T100</f>
        <v>28.192727999999999</v>
      </c>
      <c r="M31" s="129">
        <f>Anchor!U100</f>
        <v>34.147590000000001</v>
      </c>
      <c r="N31" s="129">
        <f>Anchor!V100</f>
        <v>32.135474000000002</v>
      </c>
      <c r="O31" s="129">
        <f>Anchor!W100</f>
        <v>38.525458</v>
      </c>
      <c r="P31" s="129">
        <f>Anchor!X100</f>
        <v>38.810378</v>
      </c>
      <c r="Q31" s="131">
        <f>10*LOG10(1/(('Summary (Full)'!$B$41/10^(N31/10)+'Summary (Full)'!$B$42/10^(O31/10)+'Summary (Full)'!$B$43/10^(P31/10))/'Summary (Full)'!$B$44))</f>
        <v>33.438609917781392</v>
      </c>
      <c r="R31" s="129">
        <f>Anchor!Y100</f>
        <v>5.8133999999999998E-2</v>
      </c>
      <c r="S31" s="129">
        <f>Anchor!Z100</f>
        <v>2980.36</v>
      </c>
      <c r="T31" s="132"/>
      <c r="U31" s="129">
        <f>Test!L100</f>
        <v>936.12356899999997</v>
      </c>
      <c r="V31" s="129">
        <f>Test!M100</f>
        <v>32.641891999999999</v>
      </c>
      <c r="W31" s="129">
        <f>Test!N100</f>
        <v>39.179349999999999</v>
      </c>
      <c r="X31" s="129">
        <f>Test!O100</f>
        <v>39.206809999999997</v>
      </c>
      <c r="Y31" s="129">
        <f>('Summary (Full)'!$B$34*V31+'Summary (Full)'!$B$35*W31+'Summary (Full)'!$B$36*X31)/'Summary (Full)'!$B$37</f>
        <v>33.460790500000002</v>
      </c>
      <c r="Z31" s="129">
        <f>Test!P100</f>
        <v>15.970033000000001</v>
      </c>
      <c r="AA31" s="129">
        <f>Test!Q100</f>
        <v>11.750956</v>
      </c>
      <c r="AB31" s="129">
        <f>Test!R100</f>
        <v>57.867145000000001</v>
      </c>
      <c r="AC31" s="129">
        <f>Test!S100</f>
        <v>55.837007</v>
      </c>
      <c r="AD31" s="129">
        <f>Test!T100</f>
        <v>28.653503000000001</v>
      </c>
      <c r="AE31" s="129">
        <f>Test!U100</f>
        <v>34.542377999999999</v>
      </c>
      <c r="AF31" s="129">
        <f>Test!V100</f>
        <v>32.513129999999997</v>
      </c>
      <c r="AG31" s="129">
        <f>Test!W100</f>
        <v>39.069983999999998</v>
      </c>
      <c r="AH31" s="129">
        <f>Test!X100</f>
        <v>39.054526000000003</v>
      </c>
      <c r="AI31" s="129">
        <f>10*LOG10(1/(('Summary (Full)'!$B$41/10^(AF31/10)+'Summary (Full)'!$B$42/10^(AG31/10)+'Summary (Full)'!$B$43/10^(AH31/10))/'Summary (Full)'!$B$44))</f>
        <v>33.818163994501568</v>
      </c>
      <c r="AJ31" s="129">
        <f>Test!Y100</f>
        <v>5.3307E-2</v>
      </c>
      <c r="AK31" s="129">
        <f>Test!Z100</f>
        <v>0</v>
      </c>
      <c r="AL31" s="129">
        <f t="shared" si="2"/>
        <v>0.91696769532459499</v>
      </c>
      <c r="AM31" s="129">
        <f t="shared" si="3"/>
        <v>0</v>
      </c>
      <c r="AO31" s="242" t="s">
        <v>14</v>
      </c>
      <c r="AP31" s="166">
        <f t="array" ref="AP31">bdRateExtend($C30:$C33,D30:D33,$U30:$U33,V30:V33)</f>
        <v>-0.31596197985946495</v>
      </c>
      <c r="AQ31" s="164"/>
      <c r="AR31" s="164"/>
      <c r="AS31" s="164"/>
      <c r="AT31" s="166">
        <f t="array" ref="AT31">bdRateExtend($C30:$C33,H30:H33,$U30:$U33,Z30:Z33)</f>
        <v>-0.29613275551299711</v>
      </c>
      <c r="AU31" s="164"/>
      <c r="AV31" s="166">
        <f t="array" ref="AV31">bdRateExtend($C30:$C33,I30:I33,$U30:$U33,AA30:AA33)</f>
        <v>-0.30900604038806545</v>
      </c>
      <c r="AW31" s="164"/>
      <c r="AX31" s="166">
        <f t="array" ref="AX31">bdRateExtend($C30:$C33,J30:J33,$U30:$U33,AB30:AB33,"None", FALSE,1)</f>
        <v>-0.35996877792041881</v>
      </c>
      <c r="AY31" s="170"/>
      <c r="AZ31" s="244">
        <f t="array" ref="AZ31">testVMAFRange($C30:$C33,J30:J33,$U30:$U33,AB30:AB33)</f>
        <v>0</v>
      </c>
      <c r="BA31" s="170"/>
      <c r="CL31" s="4">
        <v>988.48425472078532</v>
      </c>
      <c r="CM31" s="4">
        <v>31.955267749999997</v>
      </c>
      <c r="CN31" s="4">
        <v>31.955267749999997</v>
      </c>
      <c r="CO31" s="4">
        <v>38.375624999999999</v>
      </c>
      <c r="CP31" s="4">
        <v>38.620538875000001</v>
      </c>
      <c r="CQ31" s="4">
        <v>32.773119523437494</v>
      </c>
      <c r="CR31" s="4">
        <v>14.5289795</v>
      </c>
      <c r="CS31" s="4">
        <v>11.001560874999999</v>
      </c>
      <c r="CT31" s="4">
        <v>52.351808499999997</v>
      </c>
      <c r="CU31" s="4">
        <v>50.665493999999995</v>
      </c>
      <c r="CV31" s="4">
        <v>27.932974999999999</v>
      </c>
      <c r="CW31" s="4">
        <v>33.775762374999999</v>
      </c>
      <c r="CX31" s="4">
        <v>31.861585374999997</v>
      </c>
      <c r="CY31" s="4">
        <v>38.274741374999998</v>
      </c>
      <c r="CZ31" s="4">
        <v>38.486698625000002</v>
      </c>
      <c r="DA31" s="4">
        <v>33.161205402370513</v>
      </c>
      <c r="DB31" s="4">
        <v>8.0014125000000005E-2</v>
      </c>
      <c r="DC31" s="4">
        <v>3691.2912499999998</v>
      </c>
      <c r="DE31" s="4">
        <v>1100.3812195152141</v>
      </c>
      <c r="DF31" s="4">
        <v>15.168916625000001</v>
      </c>
      <c r="DH31" s="4">
        <v>1344.8486607463728</v>
      </c>
      <c r="DI31" s="4">
        <v>12.094024749999999</v>
      </c>
      <c r="DK31" s="4">
        <v>3627.3621760000001</v>
      </c>
      <c r="DL31" s="4">
        <v>88.023503000000005</v>
      </c>
      <c r="DM31" s="4">
        <v>3627.3621760000001</v>
      </c>
      <c r="DN31" s="4">
        <v>85.730086999999997</v>
      </c>
      <c r="DO31" s="4">
        <v>1095.3114867924464</v>
      </c>
      <c r="DP31" s="4">
        <v>28.369038</v>
      </c>
      <c r="DQ31" s="4">
        <v>892.07602915978532</v>
      </c>
      <c r="DR31" s="4">
        <v>33.446675249999998</v>
      </c>
      <c r="DS31" s="4">
        <v>988.48425472078532</v>
      </c>
      <c r="DT31" s="4">
        <v>31.861585374999997</v>
      </c>
      <c r="DU31" s="4">
        <v>31.861585374999997</v>
      </c>
      <c r="DV31" s="4">
        <v>38.274741374999998</v>
      </c>
      <c r="DW31" s="4">
        <v>38.486698625000002</v>
      </c>
      <c r="DX31" s="4">
        <v>33.161205402370513</v>
      </c>
      <c r="DZ31" s="4">
        <v>680.08812154526026</v>
      </c>
      <c r="EA31" s="4">
        <v>32.060637750000005</v>
      </c>
      <c r="EB31" s="4">
        <v>32.060637750000005</v>
      </c>
      <c r="EC31" s="4">
        <v>38.891357624999998</v>
      </c>
      <c r="ED31" s="4">
        <v>38.718443125</v>
      </c>
      <c r="EE31" s="4">
        <v>32.903670578125002</v>
      </c>
      <c r="EF31" s="4">
        <v>14.339621125000001</v>
      </c>
      <c r="EG31" s="4">
        <v>11.025231</v>
      </c>
      <c r="EH31" s="4">
        <v>55.427565125000001</v>
      </c>
      <c r="EI31" s="4">
        <v>53.506679875000003</v>
      </c>
      <c r="EJ31" s="4">
        <v>28.034635125000001</v>
      </c>
      <c r="EK31" s="4">
        <v>33.926409874999997</v>
      </c>
      <c r="EL31" s="4">
        <v>31.949867125000001</v>
      </c>
      <c r="EM31" s="4">
        <v>38.789626625000004</v>
      </c>
      <c r="EN31" s="4">
        <v>38.579208625</v>
      </c>
      <c r="EO31" s="4">
        <v>33.27127611263505</v>
      </c>
      <c r="EP31" s="4">
        <v>7.8584249999999994E-2</v>
      </c>
      <c r="EQ31" s="4">
        <v>0</v>
      </c>
      <c r="ER31" s="4">
        <v>840.76535081956513</v>
      </c>
      <c r="ES31" s="4">
        <v>15.47082975</v>
      </c>
      <c r="ET31" s="4">
        <v>1042.1586791916709</v>
      </c>
      <c r="EU31" s="4">
        <v>12.48319375</v>
      </c>
      <c r="EV31" s="7">
        <v>1741.2281252601347</v>
      </c>
      <c r="EW31" s="7">
        <v>79.155641000000003</v>
      </c>
      <c r="EX31" s="7">
        <v>1192.298667412241</v>
      </c>
      <c r="EY31" s="7">
        <v>67.538347625</v>
      </c>
      <c r="EZ31" s="7">
        <v>844.15342421772436</v>
      </c>
      <c r="FA31" s="7">
        <v>28.904596374999997</v>
      </c>
      <c r="FB31" s="7">
        <v>610.43171738525746</v>
      </c>
      <c r="FC31" s="7">
        <v>33.578730499999999</v>
      </c>
      <c r="FD31" s="4">
        <v>757.69302264982707</v>
      </c>
      <c r="FE31" s="4">
        <v>32.344098750000001</v>
      </c>
      <c r="FF31" s="4">
        <v>32.344098750000001</v>
      </c>
      <c r="FG31" s="4">
        <v>39.075969749999999</v>
      </c>
      <c r="FH31" s="4">
        <v>38.871302749999998</v>
      </c>
      <c r="FI31" s="4">
        <v>33.655649433254091</v>
      </c>
      <c r="FK31" s="4">
        <v>892.07602915978532</v>
      </c>
      <c r="FL31" s="4">
        <v>32.409014890624995</v>
      </c>
      <c r="FM31" s="4">
        <v>988.48425472078532</v>
      </c>
      <c r="FN31" s="4">
        <v>33.161205402370513</v>
      </c>
      <c r="FP31" s="4">
        <v>757.69302264982707</v>
      </c>
      <c r="FQ31" s="4">
        <v>33.284391656250008</v>
      </c>
      <c r="FR31" s="4">
        <v>844.15342421772436</v>
      </c>
      <c r="FS31" s="4">
        <v>34.040022753873139</v>
      </c>
    </row>
    <row r="32" spans="1:175" x14ac:dyDescent="0.15">
      <c r="A32" s="235"/>
      <c r="B32" s="38">
        <v>185</v>
      </c>
      <c r="C32" s="129">
        <f>Anchor!L101</f>
        <v>507.06339800000001</v>
      </c>
      <c r="D32" s="129">
        <f>Anchor!M101</f>
        <v>29.519461</v>
      </c>
      <c r="E32" s="129">
        <f>Anchor!N101</f>
        <v>36.825113000000002</v>
      </c>
      <c r="F32" s="129">
        <f>Anchor!O101</f>
        <v>36.902855000000002</v>
      </c>
      <c r="G32" s="130">
        <f>('Summary (Full)'!$B$34*D32+'Summary (Full)'!$B$35*E32+'Summary (Full)'!$B$36*F32)/'Summary (Full)'!$B$37</f>
        <v>30.437526374999997</v>
      </c>
      <c r="H32" s="129">
        <f>Anchor!P101</f>
        <v>11.397</v>
      </c>
      <c r="I32" s="129">
        <f>Anchor!Q101</f>
        <v>8.7948039999999992</v>
      </c>
      <c r="J32" s="129">
        <f>Anchor!R101</f>
        <v>32.487698999999999</v>
      </c>
      <c r="K32" s="129">
        <f>Anchor!S101</f>
        <v>31.564021</v>
      </c>
      <c r="L32" s="129">
        <f>Anchor!T101</f>
        <v>25.217635000000001</v>
      </c>
      <c r="M32" s="129">
        <f>Anchor!U101</f>
        <v>31.670582</v>
      </c>
      <c r="N32" s="129">
        <f>Anchor!V101</f>
        <v>29.417431000000001</v>
      </c>
      <c r="O32" s="129">
        <f>Anchor!W101</f>
        <v>36.721896999999998</v>
      </c>
      <c r="P32" s="129">
        <f>Anchor!X101</f>
        <v>36.772756000000001</v>
      </c>
      <c r="Q32" s="131">
        <f>10*LOG10(1/(('Summary (Full)'!$B$41/10^(N32/10)+'Summary (Full)'!$B$42/10^(O32/10)+'Summary (Full)'!$B$43/10^(P32/10))/'Summary (Full)'!$B$44))</f>
        <v>30.79425936106577</v>
      </c>
      <c r="R32" s="129">
        <f>Anchor!Y101</f>
        <v>0.14300499999999999</v>
      </c>
      <c r="S32" s="129">
        <f>Anchor!Z101</f>
        <v>2111.33</v>
      </c>
      <c r="T32" s="132"/>
      <c r="U32" s="129">
        <f>Test!L101</f>
        <v>396.33843100000001</v>
      </c>
      <c r="V32" s="129">
        <f>Test!M101</f>
        <v>29.997852000000002</v>
      </c>
      <c r="W32" s="129">
        <f>Test!N101</f>
        <v>37.341664999999999</v>
      </c>
      <c r="X32" s="129">
        <f>Test!O101</f>
        <v>37.144036999999997</v>
      </c>
      <c r="Y32" s="129">
        <f>('Summary (Full)'!$B$34*V32+'Summary (Full)'!$B$35*W32+'Summary (Full)'!$B$36*X32)/'Summary (Full)'!$B$37</f>
        <v>30.903476875000003</v>
      </c>
      <c r="Z32" s="129">
        <f>Test!P101</f>
        <v>11.976407</v>
      </c>
      <c r="AA32" s="129">
        <f>Test!Q101</f>
        <v>9.2182709999999997</v>
      </c>
      <c r="AB32" s="129">
        <f>Test!R101</f>
        <v>38.359997</v>
      </c>
      <c r="AC32" s="129">
        <f>Test!S101</f>
        <v>37.082383</v>
      </c>
      <c r="AD32" s="129">
        <f>Test!T101</f>
        <v>25.736504</v>
      </c>
      <c r="AE32" s="129">
        <f>Test!U101</f>
        <v>32.15213</v>
      </c>
      <c r="AF32" s="129">
        <f>Test!V101</f>
        <v>29.875978</v>
      </c>
      <c r="AG32" s="129">
        <f>Test!W101</f>
        <v>37.227885999999998</v>
      </c>
      <c r="AH32" s="129">
        <f>Test!X101</f>
        <v>36.997928999999999</v>
      </c>
      <c r="AI32" s="129">
        <f>10*LOG10(1/(('Summary (Full)'!$B$41/10^(AF32/10)+'Summary (Full)'!$B$42/10^(AG32/10)+'Summary (Full)'!$B$43/10^(AH32/10))/'Summary (Full)'!$B$44))</f>
        <v>31.244735150846846</v>
      </c>
      <c r="AJ32" s="129">
        <f>Test!Y101</f>
        <v>0.157025</v>
      </c>
      <c r="AK32" s="129">
        <f>Test!Z101</f>
        <v>0</v>
      </c>
      <c r="AL32" s="129">
        <f t="shared" si="2"/>
        <v>1.0980385301213245</v>
      </c>
      <c r="AM32" s="129">
        <f t="shared" si="3"/>
        <v>0</v>
      </c>
      <c r="AO32" s="179"/>
      <c r="AP32" s="165"/>
      <c r="AQ32" s="164"/>
      <c r="AR32" s="164"/>
      <c r="AS32" s="164"/>
      <c r="AT32" s="165"/>
      <c r="AU32" s="164"/>
      <c r="AV32" s="165"/>
      <c r="AW32" s="164"/>
      <c r="AX32" s="165"/>
      <c r="AY32" s="170"/>
      <c r="AZ32" s="165"/>
      <c r="BA32" s="170"/>
      <c r="CL32" s="4">
        <v>1095.3114867924464</v>
      </c>
      <c r="CM32" s="4">
        <v>32.334223999999999</v>
      </c>
      <c r="CN32" s="4">
        <v>32.334223999999999</v>
      </c>
      <c r="CO32" s="4">
        <v>38.622627999999999</v>
      </c>
      <c r="CP32" s="4">
        <v>38.893822499999999</v>
      </c>
      <c r="CQ32" s="4">
        <v>33.137224156249999</v>
      </c>
      <c r="CR32" s="4">
        <v>15.064191000000001</v>
      </c>
      <c r="CS32" s="4">
        <v>11.3657155</v>
      </c>
      <c r="CT32" s="4">
        <v>55.359652999999994</v>
      </c>
      <c r="CU32" s="4">
        <v>53.542445999999998</v>
      </c>
      <c r="CV32" s="4">
        <v>28.369038</v>
      </c>
      <c r="CW32" s="4">
        <v>34.1048495</v>
      </c>
      <c r="CX32" s="4">
        <v>32.239787499999998</v>
      </c>
      <c r="CY32" s="4">
        <v>38.521114499999996</v>
      </c>
      <c r="CZ32" s="4">
        <v>38.7584175</v>
      </c>
      <c r="DA32" s="4">
        <v>33.5271034959259</v>
      </c>
      <c r="DB32" s="4">
        <v>7.1835499999999997E-2</v>
      </c>
      <c r="DC32" s="4">
        <v>3864.5149999999999</v>
      </c>
      <c r="DE32" s="4">
        <v>1292.3358917426326</v>
      </c>
      <c r="DF32" s="4">
        <v>15.982498374999999</v>
      </c>
      <c r="DH32" s="4">
        <v>1490.1888209934352</v>
      </c>
      <c r="DI32" s="4">
        <v>12.458179375</v>
      </c>
      <c r="DK32" s="4">
        <v>4287.5934993504052</v>
      </c>
      <c r="DL32" s="4">
        <v>91.373576374999999</v>
      </c>
      <c r="DM32" s="4">
        <v>3992.3074990408413</v>
      </c>
      <c r="DN32" s="4">
        <v>87.370205624999997</v>
      </c>
      <c r="DO32" s="4">
        <v>1213.683725734566</v>
      </c>
      <c r="DP32" s="4">
        <v>28.805101000000001</v>
      </c>
      <c r="DQ32" s="4">
        <v>988.48425472078532</v>
      </c>
      <c r="DR32" s="4">
        <v>33.775762374999999</v>
      </c>
      <c r="DS32" s="4">
        <v>1095.3114867924464</v>
      </c>
      <c r="DT32" s="4">
        <v>32.239787499999998</v>
      </c>
      <c r="DU32" s="4">
        <v>32.239787499999998</v>
      </c>
      <c r="DV32" s="4">
        <v>38.521114499999996</v>
      </c>
      <c r="DW32" s="4">
        <v>38.7584175</v>
      </c>
      <c r="DX32" s="4">
        <v>33.5271034959259</v>
      </c>
      <c r="DZ32" s="4">
        <v>757.69302264982707</v>
      </c>
      <c r="EA32" s="4">
        <v>32.4545435</v>
      </c>
      <c r="EB32" s="4">
        <v>32.4545435</v>
      </c>
      <c r="EC32" s="4">
        <v>39.175971749999995</v>
      </c>
      <c r="ED32" s="4">
        <v>39.01068575</v>
      </c>
      <c r="EE32" s="4">
        <v>33.284391656250008</v>
      </c>
      <c r="EF32" s="4">
        <v>14.84667275</v>
      </c>
      <c r="EG32" s="4">
        <v>11.382913</v>
      </c>
      <c r="EH32" s="4">
        <v>58.174716750000002</v>
      </c>
      <c r="EI32" s="4">
        <v>56.149697250000003</v>
      </c>
      <c r="EJ32" s="4">
        <v>28.469615749999999</v>
      </c>
      <c r="EK32" s="4">
        <v>34.274089250000003</v>
      </c>
      <c r="EL32" s="4">
        <v>32.344098750000001</v>
      </c>
      <c r="EM32" s="4">
        <v>39.075969749999999</v>
      </c>
      <c r="EN32" s="4">
        <v>38.871302749999998</v>
      </c>
      <c r="EO32" s="4">
        <v>33.655649433254091</v>
      </c>
      <c r="EP32" s="4">
        <v>6.8058499999999994E-2</v>
      </c>
      <c r="EQ32" s="4">
        <v>0</v>
      </c>
      <c r="ER32" s="4">
        <v>874.30056666551786</v>
      </c>
      <c r="ES32" s="4">
        <v>15.654947999999999</v>
      </c>
      <c r="ET32" s="4">
        <v>1154.8304177072976</v>
      </c>
      <c r="EU32" s="4">
        <v>12.8681105</v>
      </c>
      <c r="EV32" s="7">
        <v>1929.4789204053936</v>
      </c>
      <c r="EW32" s="7">
        <v>81.7367445</v>
      </c>
      <c r="EX32" s="7">
        <v>1323.9634209999999</v>
      </c>
      <c r="EY32" s="7">
        <v>70.243210000000005</v>
      </c>
      <c r="EZ32" s="7">
        <v>966.94818571157896</v>
      </c>
      <c r="FA32" s="7">
        <v>29.477183625000002</v>
      </c>
      <c r="FB32" s="7">
        <v>680.08812154526026</v>
      </c>
      <c r="FC32" s="7">
        <v>33.926409874999997</v>
      </c>
      <c r="FD32" s="4">
        <v>844.15342421772436</v>
      </c>
      <c r="FE32" s="4">
        <v>32.738330374999997</v>
      </c>
      <c r="FF32" s="4">
        <v>32.738330374999997</v>
      </c>
      <c r="FG32" s="4">
        <v>39.362312875000001</v>
      </c>
      <c r="FH32" s="4">
        <v>39.163396875000004</v>
      </c>
      <c r="FI32" s="4">
        <v>34.040022753873139</v>
      </c>
      <c r="FK32" s="4">
        <v>988.48425472078532</v>
      </c>
      <c r="FL32" s="4">
        <v>32.773119523437494</v>
      </c>
      <c r="FM32" s="4">
        <v>1095.3114867924464</v>
      </c>
      <c r="FN32" s="4">
        <v>33.5271034959259</v>
      </c>
      <c r="FP32" s="4">
        <v>844.15342421772436</v>
      </c>
      <c r="FQ32" s="4">
        <v>33.665112734375008</v>
      </c>
      <c r="FR32" s="4">
        <v>940.479828</v>
      </c>
      <c r="FS32" s="4">
        <v>34.424396074492179</v>
      </c>
    </row>
    <row r="33" spans="1:175" ht="13" customHeight="1" x14ac:dyDescent="0.15">
      <c r="A33" s="235"/>
      <c r="B33" s="38">
        <v>210</v>
      </c>
      <c r="C33" s="129">
        <f>Anchor!L102</f>
        <v>198.70222100000001</v>
      </c>
      <c r="D33" s="129">
        <f>Anchor!M102</f>
        <v>26.611616999999999</v>
      </c>
      <c r="E33" s="129">
        <f>Anchor!N102</f>
        <v>34.844332999999999</v>
      </c>
      <c r="F33" s="129">
        <f>Anchor!O102</f>
        <v>34.645223000000001</v>
      </c>
      <c r="G33" s="130">
        <f>('Summary (Full)'!$B$34*D33+'Summary (Full)'!$B$35*E33+'Summary (Full)'!$B$36*F33)/'Summary (Full)'!$B$37</f>
        <v>27.628262124999999</v>
      </c>
      <c r="H33" s="129">
        <f>Anchor!P102</f>
        <v>7.7400700000000002</v>
      </c>
      <c r="I33" s="129">
        <f>Anchor!Q102</f>
        <v>6.4030370000000003</v>
      </c>
      <c r="J33" s="129">
        <f>Anchor!R102</f>
        <v>15.509824999999999</v>
      </c>
      <c r="K33" s="129">
        <f>Anchor!S102</f>
        <v>15.330423</v>
      </c>
      <c r="L33" s="129">
        <f>Anchor!T102</f>
        <v>22.316025</v>
      </c>
      <c r="M33" s="129">
        <f>Anchor!U102</f>
        <v>28.976376999999999</v>
      </c>
      <c r="N33" s="129">
        <f>Anchor!V102</f>
        <v>26.518573</v>
      </c>
      <c r="O33" s="129">
        <f>Anchor!W102</f>
        <v>34.749864000000002</v>
      </c>
      <c r="P33" s="129">
        <f>Anchor!X102</f>
        <v>34.534708000000002</v>
      </c>
      <c r="Q33" s="131">
        <f>10*LOG10(1/(('Summary (Full)'!$B$41/10^(N33/10)+'Summary (Full)'!$B$42/10^(O33/10)+'Summary (Full)'!$B$43/10^(P33/10))/'Summary (Full)'!$B$44))</f>
        <v>27.957156063900214</v>
      </c>
      <c r="R33" s="129">
        <f>Anchor!Y102</f>
        <v>0.24692700000000001</v>
      </c>
      <c r="S33" s="129">
        <f>Anchor!Z102</f>
        <v>1407.75</v>
      </c>
      <c r="T33" s="132"/>
      <c r="U33" s="129">
        <f>Test!L102</f>
        <v>155.10643200000001</v>
      </c>
      <c r="V33" s="129">
        <f>Test!M102</f>
        <v>27.196134000000001</v>
      </c>
      <c r="W33" s="129">
        <f>Test!N102</f>
        <v>35.419381000000001</v>
      </c>
      <c r="X33" s="129">
        <f>Test!O102</f>
        <v>35.002007999999996</v>
      </c>
      <c r="Y33" s="129">
        <f>('Summary (Full)'!$B$34*V33+'Summary (Full)'!$B$35*W33+'Summary (Full)'!$B$36*X33)/'Summary (Full)'!$B$37</f>
        <v>28.197954062499999</v>
      </c>
      <c r="Z33" s="129">
        <f>Test!P102</f>
        <v>8.3718520000000005</v>
      </c>
      <c r="AA33" s="129">
        <f>Test!Q102</f>
        <v>6.8720470000000002</v>
      </c>
      <c r="AB33" s="129">
        <f>Test!R102</f>
        <v>22.960585999999999</v>
      </c>
      <c r="AC33" s="129">
        <f>Test!S102</f>
        <v>22.436316999999999</v>
      </c>
      <c r="AD33" s="129">
        <f>Test!T102</f>
        <v>22.914625999999998</v>
      </c>
      <c r="AE33" s="129">
        <f>Test!U102</f>
        <v>29.599532</v>
      </c>
      <c r="AF33" s="129">
        <f>Test!V102</f>
        <v>27.084589999999999</v>
      </c>
      <c r="AG33" s="129">
        <f>Test!W102</f>
        <v>35.322336999999997</v>
      </c>
      <c r="AH33" s="129">
        <f>Test!X102</f>
        <v>34.866039999999998</v>
      </c>
      <c r="AI33" s="129">
        <f>10*LOG10(1/(('Summary (Full)'!$B$41/10^(AF33/10)+'Summary (Full)'!$B$42/10^(AG33/10)+'Summary (Full)'!$B$43/10^(AH33/10))/'Summary (Full)'!$B$44))</f>
        <v>28.514568368720873</v>
      </c>
      <c r="AJ33" s="129">
        <f>Test!Y102</f>
        <v>0.32829900000000001</v>
      </c>
      <c r="AK33" s="129">
        <f>Test!Z102</f>
        <v>0</v>
      </c>
      <c r="AL33" s="129">
        <f t="shared" si="2"/>
        <v>1.3295386895722217</v>
      </c>
      <c r="AM33" s="129">
        <f t="shared" si="3"/>
        <v>0</v>
      </c>
      <c r="AO33" s="242" t="s">
        <v>15</v>
      </c>
      <c r="AP33" s="166">
        <f t="array" ref="AP33">bdRateExtend($C31:$C34,D31:D34,$U31:$U34,V31:V34)</f>
        <v>-0.34718325286114426</v>
      </c>
      <c r="AQ33" s="164"/>
      <c r="AR33" s="164"/>
      <c r="AS33" s="164"/>
      <c r="AT33" s="166">
        <f t="array" ref="AT33">bdRateExtend($C31:$C34,H31:H34,$U31:$U34,Z31:Z34)</f>
        <v>-0.3320810064614268</v>
      </c>
      <c r="AU33" s="164"/>
      <c r="AV33" s="166">
        <f t="array" ref="AV33">bdRateExtend($C31:$C34,I31:I34,$U31:$U34,AA31:AA34)</f>
        <v>-0.34525429642775918</v>
      </c>
      <c r="AW33" s="164"/>
      <c r="AX33" s="166">
        <f t="array" ref="AX33">bdRateExtend($C31:$C34,J31:J34,$U31:$U34,AB31:AB34,"None", FALSE,1)</f>
        <v>-0.45152464627246303</v>
      </c>
      <c r="AY33" s="170"/>
      <c r="AZ33" s="244">
        <f t="array" ref="AZ33">testVMAFRange($C31:$C34,J31:J34,$U31:$U34,AB31:AB34)</f>
        <v>0</v>
      </c>
      <c r="BA33" s="170"/>
      <c r="CL33" s="4">
        <v>1213.683725734566</v>
      </c>
      <c r="CM33" s="4">
        <v>32.713180250000001</v>
      </c>
      <c r="CN33" s="4">
        <v>32.713180250000001</v>
      </c>
      <c r="CO33" s="4">
        <v>38.869630999999998</v>
      </c>
      <c r="CP33" s="4">
        <v>39.167106124999997</v>
      </c>
      <c r="CQ33" s="4">
        <v>33.501328789062498</v>
      </c>
      <c r="CR33" s="4">
        <v>15.5994025</v>
      </c>
      <c r="CS33" s="4">
        <v>11.729870125</v>
      </c>
      <c r="CT33" s="4">
        <v>58.367497499999999</v>
      </c>
      <c r="CU33" s="4">
        <v>56.419398000000001</v>
      </c>
      <c r="CV33" s="4">
        <v>28.805101000000001</v>
      </c>
      <c r="CW33" s="4">
        <v>34.433936624999994</v>
      </c>
      <c r="CX33" s="4">
        <v>32.617989625</v>
      </c>
      <c r="CY33" s="4">
        <v>38.767487625000001</v>
      </c>
      <c r="CZ33" s="4">
        <v>39.030136374999998</v>
      </c>
      <c r="DA33" s="4">
        <v>33.89300158948128</v>
      </c>
      <c r="DB33" s="4">
        <v>6.3656875000000002E-2</v>
      </c>
      <c r="DC33" s="4">
        <v>4037.73875</v>
      </c>
      <c r="DE33" s="4">
        <v>1426.3655023702463</v>
      </c>
      <c r="DF33" s="4">
        <v>16.533662749999998</v>
      </c>
      <c r="DH33" s="4">
        <v>1773.0319691449924</v>
      </c>
      <c r="DI33" s="4">
        <v>13.116146499999999</v>
      </c>
      <c r="DK33" s="4">
        <v>4725.0728304544091</v>
      </c>
      <c r="DL33" s="4">
        <v>93.390732249999999</v>
      </c>
      <c r="DM33" s="4">
        <v>4725.0728304544091</v>
      </c>
      <c r="DN33" s="4">
        <v>90.619700499999993</v>
      </c>
      <c r="DO33" s="4">
        <v>1453.6347801201377</v>
      </c>
      <c r="DP33" s="4">
        <v>29.619074250000001</v>
      </c>
      <c r="DQ33" s="4">
        <v>1095.3114867924464</v>
      </c>
      <c r="DR33" s="4">
        <v>34.1048495</v>
      </c>
      <c r="DS33" s="4">
        <v>1213.683725734566</v>
      </c>
      <c r="DT33" s="4">
        <v>32.617989625</v>
      </c>
      <c r="DU33" s="4">
        <v>32.617989625</v>
      </c>
      <c r="DV33" s="4">
        <v>38.767487625000001</v>
      </c>
      <c r="DW33" s="4">
        <v>39.030136374999998</v>
      </c>
      <c r="DX33" s="4">
        <v>33.89300158948128</v>
      </c>
      <c r="DZ33" s="4">
        <v>844.15342421772436</v>
      </c>
      <c r="EA33" s="4">
        <v>32.848449250000002</v>
      </c>
      <c r="EB33" s="4">
        <v>32.848449250000002</v>
      </c>
      <c r="EC33" s="4">
        <v>39.460585875</v>
      </c>
      <c r="ED33" s="4">
        <v>39.302928375</v>
      </c>
      <c r="EE33" s="4">
        <v>33.665112734375008</v>
      </c>
      <c r="EF33" s="4">
        <v>15.353724374999999</v>
      </c>
      <c r="EG33" s="4">
        <v>11.740594999999999</v>
      </c>
      <c r="EH33" s="4">
        <v>60.921868375000003</v>
      </c>
      <c r="EI33" s="4">
        <v>58.792714625000002</v>
      </c>
      <c r="EJ33" s="4">
        <v>28.904596374999997</v>
      </c>
      <c r="EK33" s="4">
        <v>34.621768625000001</v>
      </c>
      <c r="EL33" s="4">
        <v>32.738330374999997</v>
      </c>
      <c r="EM33" s="4">
        <v>39.362312875000001</v>
      </c>
      <c r="EN33" s="4">
        <v>39.163396875000004</v>
      </c>
      <c r="EO33" s="4">
        <v>34.040022753873139</v>
      </c>
      <c r="EP33" s="4">
        <v>5.7532750000000001E-2</v>
      </c>
      <c r="EQ33" s="4">
        <v>0</v>
      </c>
      <c r="ER33" s="4">
        <v>971.65148767083394</v>
      </c>
      <c r="ES33" s="4">
        <v>16.181925749999998</v>
      </c>
      <c r="ET33" s="4">
        <v>1279.6835264054203</v>
      </c>
      <c r="EU33" s="4">
        <v>13.253027250000001</v>
      </c>
      <c r="EV33" s="7">
        <v>2138.0822250000001</v>
      </c>
      <c r="EW33" s="7">
        <v>84.317847999999998</v>
      </c>
      <c r="EX33" s="7">
        <v>1463.3038760911234</v>
      </c>
      <c r="EY33" s="7">
        <v>72.549913000000004</v>
      </c>
      <c r="EZ33" s="7">
        <v>1042.1586791916709</v>
      </c>
      <c r="FA33" s="7">
        <v>29.820398624999999</v>
      </c>
      <c r="FB33" s="7">
        <v>757.69302264982707</v>
      </c>
      <c r="FC33" s="7">
        <v>34.274089250000003</v>
      </c>
      <c r="FD33" s="4">
        <v>940.479828</v>
      </c>
      <c r="FE33" s="4">
        <v>33.132562</v>
      </c>
      <c r="FF33" s="4">
        <v>33.132562</v>
      </c>
      <c r="FG33" s="4">
        <v>39.648656000000003</v>
      </c>
      <c r="FH33" s="4">
        <v>39.455491000000002</v>
      </c>
      <c r="FI33" s="4">
        <v>34.424396074492179</v>
      </c>
      <c r="FK33" s="4">
        <v>1095.3114867924464</v>
      </c>
      <c r="FL33" s="4">
        <v>33.137224156249999</v>
      </c>
      <c r="FM33" s="4">
        <v>1316.2084513368225</v>
      </c>
      <c r="FN33" s="4">
        <v>34.210360698686678</v>
      </c>
      <c r="FP33" s="4">
        <v>940.479828</v>
      </c>
      <c r="FQ33" s="4">
        <v>34.045833812500007</v>
      </c>
      <c r="FR33" s="4">
        <v>1042.1586791916709</v>
      </c>
      <c r="FS33" s="4">
        <v>34.803657320630727</v>
      </c>
    </row>
    <row r="34" spans="1:175" ht="14" customHeight="1" thickBot="1" x14ac:dyDescent="0.2">
      <c r="A34" s="236"/>
      <c r="B34" s="38">
        <v>235</v>
      </c>
      <c r="C34" s="129">
        <f>Anchor!L103</f>
        <v>77.881502999999995</v>
      </c>
      <c r="D34" s="129">
        <f>Anchor!M103</f>
        <v>23.972736999999999</v>
      </c>
      <c r="E34" s="129">
        <f>Anchor!N103</f>
        <v>33.080438000000001</v>
      </c>
      <c r="F34" s="129">
        <f>Anchor!O103</f>
        <v>32.409295999999998</v>
      </c>
      <c r="G34" s="130">
        <f>('Summary (Full)'!$B$34*D34+'Summary (Full)'!$B$35*E34+'Summary (Full)'!$B$36*F34)/'Summary (Full)'!$B$37</f>
        <v>25.069253249999999</v>
      </c>
      <c r="H34" s="129">
        <f>Anchor!P103</f>
        <v>4.9257569999999999</v>
      </c>
      <c r="I34" s="129">
        <f>Anchor!Q103</f>
        <v>4.596158</v>
      </c>
      <c r="J34" s="129">
        <f>Anchor!R103</f>
        <v>6.2960890000000003</v>
      </c>
      <c r="K34" s="129">
        <f>Anchor!S103</f>
        <v>6.4350459999999998</v>
      </c>
      <c r="L34" s="129">
        <f>Anchor!T103</f>
        <v>19.849242</v>
      </c>
      <c r="M34" s="129">
        <f>Anchor!U103</f>
        <v>26.491351999999999</v>
      </c>
      <c r="N34" s="129">
        <f>Anchor!V103</f>
        <v>23.889324999999999</v>
      </c>
      <c r="O34" s="129">
        <f>Anchor!W103</f>
        <v>32.998361000000003</v>
      </c>
      <c r="P34" s="129">
        <f>Anchor!X103</f>
        <v>32.318396999999997</v>
      </c>
      <c r="Q34" s="131">
        <f>10*LOG10(1/(('Summary (Full)'!$B$41/10^(N34/10)+'Summary (Full)'!$B$42/10^(O34/10)+'Summary (Full)'!$B$43/10^(P34/10))/'Summary (Full)'!$B$44))</f>
        <v>25.370271888592804</v>
      </c>
      <c r="R34" s="129">
        <f>Anchor!Y103</f>
        <v>0.33380799999999999</v>
      </c>
      <c r="S34" s="129">
        <f>Anchor!Z103</f>
        <v>838.57</v>
      </c>
      <c r="T34" s="132"/>
      <c r="U34" s="129">
        <f>Test!L103</f>
        <v>56.896948999999999</v>
      </c>
      <c r="V34" s="129">
        <f>Test!M103</f>
        <v>24.547618</v>
      </c>
      <c r="W34" s="129">
        <f>Test!N103</f>
        <v>33.668799</v>
      </c>
      <c r="X34" s="129">
        <f>Test!O103</f>
        <v>32.760890000000003</v>
      </c>
      <c r="Y34" s="129">
        <f>('Summary (Full)'!$B$34*V34+'Summary (Full)'!$B$35*W34+'Summary (Full)'!$B$36*X34)/'Summary (Full)'!$B$37</f>
        <v>25.6310213125</v>
      </c>
      <c r="Z34" s="129">
        <f>Test!P103</f>
        <v>5.4577520000000002</v>
      </c>
      <c r="AA34" s="129">
        <f>Test!Q103</f>
        <v>4.9749549999999996</v>
      </c>
      <c r="AB34" s="129">
        <f>Test!R103</f>
        <v>12.459286000000001</v>
      </c>
      <c r="AC34" s="129">
        <f>Test!S103</f>
        <v>12.38119</v>
      </c>
      <c r="AD34" s="129">
        <f>Test!T103</f>
        <v>20.40183</v>
      </c>
      <c r="AE34" s="129">
        <f>Test!U103</f>
        <v>27.134996000000001</v>
      </c>
      <c r="AF34" s="129">
        <f>Test!V103</f>
        <v>24.452355000000001</v>
      </c>
      <c r="AG34" s="129">
        <f>Test!W103</f>
        <v>33.566889000000003</v>
      </c>
      <c r="AH34" s="129">
        <f>Test!X103</f>
        <v>32.627735999999999</v>
      </c>
      <c r="AI34" s="129">
        <f>10*LOG10(1/(('Summary (Full)'!$B$41/10^(AF34/10)+'Summary (Full)'!$B$42/10^(AG34/10)+'Summary (Full)'!$B$43/10^(AH34/10))/'Summary (Full)'!$B$44))</f>
        <v>25.924676574930537</v>
      </c>
      <c r="AJ34" s="129">
        <f>Test!Y103</f>
        <v>0.44773499999999999</v>
      </c>
      <c r="AK34" s="129">
        <f>Test!Z103</f>
        <v>0</v>
      </c>
      <c r="AL34" s="129">
        <f t="shared" si="2"/>
        <v>1.3412949959258016</v>
      </c>
      <c r="AM34" s="129">
        <f t="shared" si="3"/>
        <v>0</v>
      </c>
      <c r="AO34" s="179"/>
      <c r="AP34" s="165"/>
      <c r="AQ34" s="165"/>
      <c r="AR34" s="165"/>
      <c r="AS34" s="165"/>
      <c r="AT34" s="165"/>
      <c r="AU34" s="165"/>
      <c r="AV34" s="165"/>
      <c r="AW34" s="165"/>
      <c r="AX34" s="165"/>
      <c r="AY34" s="171"/>
      <c r="AZ34" s="165"/>
      <c r="BA34" s="171"/>
      <c r="CL34" s="4">
        <v>1316.2084513368225</v>
      </c>
      <c r="CM34" s="4">
        <v>33.027233875</v>
      </c>
      <c r="CN34" s="4">
        <v>33.027233875</v>
      </c>
      <c r="CO34" s="4">
        <v>39.090603874999999</v>
      </c>
      <c r="CP34" s="4">
        <v>39.434581999999999</v>
      </c>
      <c r="CQ34" s="4">
        <v>33.806653757812505</v>
      </c>
      <c r="CR34" s="4">
        <v>15.754808125</v>
      </c>
      <c r="CS34" s="4">
        <v>11.929150375000001</v>
      </c>
      <c r="CT34" s="4">
        <v>60.089215750000001</v>
      </c>
      <c r="CU34" s="4">
        <v>58.405087249999994</v>
      </c>
      <c r="CV34" s="4">
        <v>29.128704124999999</v>
      </c>
      <c r="CW34" s="4">
        <v>34.664876374999999</v>
      </c>
      <c r="CX34" s="4">
        <v>32.941213500000003</v>
      </c>
      <c r="CY34" s="4">
        <v>38.995619499999997</v>
      </c>
      <c r="CZ34" s="4">
        <v>39.314648750000003</v>
      </c>
      <c r="DA34" s="4">
        <v>34.210360698686678</v>
      </c>
      <c r="DB34" s="4">
        <v>5.5315625000000007E-2</v>
      </c>
      <c r="DC34" s="4">
        <v>6198.6875</v>
      </c>
      <c r="DE34" s="4">
        <v>1574.2954748463342</v>
      </c>
      <c r="DF34" s="4">
        <v>17.084827125</v>
      </c>
      <c r="DH34" s="4">
        <v>1958.1555900179396</v>
      </c>
      <c r="DI34" s="4">
        <v>13.511811874999999</v>
      </c>
      <c r="DK34" s="4">
        <v>5207.1898272261587</v>
      </c>
      <c r="DL34" s="4">
        <v>95.407888124999999</v>
      </c>
      <c r="DM34" s="4">
        <v>5207.1898272261587</v>
      </c>
      <c r="DN34" s="4">
        <v>92.603909250000001</v>
      </c>
      <c r="DO34" s="4">
        <v>1605.4098967597204</v>
      </c>
      <c r="DP34" s="4">
        <v>30.109444375000002</v>
      </c>
      <c r="DQ34" s="4">
        <v>1213.683725734566</v>
      </c>
      <c r="DR34" s="4">
        <v>34.433936624999994</v>
      </c>
      <c r="DS34" s="4">
        <v>1316.2084513368225</v>
      </c>
      <c r="DT34" s="4">
        <v>32.941213500000003</v>
      </c>
      <c r="DU34" s="4">
        <v>32.941213500000003</v>
      </c>
      <c r="DV34" s="4">
        <v>38.995619499999997</v>
      </c>
      <c r="DW34" s="4">
        <v>39.314648750000003</v>
      </c>
      <c r="DX34" s="4">
        <v>34.210360698686678</v>
      </c>
      <c r="DZ34" s="4">
        <v>940.479828</v>
      </c>
      <c r="EA34" s="4">
        <v>33.242355000000003</v>
      </c>
      <c r="EB34" s="4">
        <v>33.242355000000003</v>
      </c>
      <c r="EC34" s="4">
        <v>39.745199999999997</v>
      </c>
      <c r="ED34" s="4">
        <v>39.595171000000001</v>
      </c>
      <c r="EE34" s="4">
        <v>34.045833812500007</v>
      </c>
      <c r="EF34" s="4">
        <v>15.860776</v>
      </c>
      <c r="EG34" s="4">
        <v>12.098277</v>
      </c>
      <c r="EH34" s="4">
        <v>63.669020000000003</v>
      </c>
      <c r="EI34" s="4">
        <v>61.435732000000002</v>
      </c>
      <c r="EJ34" s="4">
        <v>29.339576999999998</v>
      </c>
      <c r="EK34" s="4">
        <v>34.969448</v>
      </c>
      <c r="EL34" s="4">
        <v>33.132562</v>
      </c>
      <c r="EM34" s="4">
        <v>39.648656000000003</v>
      </c>
      <c r="EN34" s="4">
        <v>39.455491000000002</v>
      </c>
      <c r="EO34" s="4">
        <v>34.424396074492179</v>
      </c>
      <c r="EP34" s="4">
        <v>4.7007E-2</v>
      </c>
      <c r="EQ34" s="4">
        <v>0</v>
      </c>
      <c r="ER34" s="4">
        <v>1036.1087396073901</v>
      </c>
      <c r="ES34" s="4">
        <v>16.512843875000002</v>
      </c>
      <c r="ET34" s="4">
        <v>1418.0349795466445</v>
      </c>
      <c r="EU34" s="4">
        <v>13.637944000000001</v>
      </c>
      <c r="EV34" s="7">
        <v>2667.3852326032356</v>
      </c>
      <c r="EW34" s="7">
        <v>88.920498249999994</v>
      </c>
      <c r="EX34" s="7">
        <v>1617.3092094689412</v>
      </c>
      <c r="EY34" s="7">
        <v>74.856616000000002</v>
      </c>
      <c r="EZ34" s="7">
        <v>1154.8304177072976</v>
      </c>
      <c r="FA34" s="7">
        <v>30.30122025</v>
      </c>
      <c r="FB34" s="7">
        <v>844.15342421772436</v>
      </c>
      <c r="FC34" s="7">
        <v>34.621768625000001</v>
      </c>
      <c r="FD34" s="4">
        <v>1042.1586791916709</v>
      </c>
      <c r="FE34" s="4">
        <v>33.521060124999998</v>
      </c>
      <c r="FF34" s="4">
        <v>33.521060124999998</v>
      </c>
      <c r="FG34" s="4">
        <v>39.946667000000005</v>
      </c>
      <c r="FH34" s="4">
        <v>39.766021000000002</v>
      </c>
      <c r="FI34" s="4">
        <v>34.803657320630727</v>
      </c>
      <c r="FK34" s="4">
        <v>1213.683725734566</v>
      </c>
      <c r="FL34" s="4">
        <v>33.501328789062498</v>
      </c>
      <c r="FM34" s="4">
        <v>1453.6347801201377</v>
      </c>
      <c r="FN34" s="4">
        <v>34.601028127929702</v>
      </c>
      <c r="FP34" s="4">
        <v>1042.1586791916709</v>
      </c>
      <c r="FQ34" s="4">
        <v>34.422472132812509</v>
      </c>
      <c r="FR34" s="4">
        <v>1073.7276345892378</v>
      </c>
      <c r="FS34" s="4">
        <v>34.913605236897226</v>
      </c>
    </row>
    <row r="35" spans="1:175" ht="13" customHeight="1" x14ac:dyDescent="0.15">
      <c r="A35" s="234" t="s">
        <v>86</v>
      </c>
      <c r="B35" s="38">
        <v>110</v>
      </c>
      <c r="C35" s="129">
        <f>Anchor!L104</f>
        <v>2961.6143860000002</v>
      </c>
      <c r="D35" s="129">
        <f>Anchor!M104</f>
        <v>32.580190999999999</v>
      </c>
      <c r="E35" s="129">
        <f>Anchor!N104</f>
        <v>40.171371999999998</v>
      </c>
      <c r="F35" s="129">
        <f>Anchor!O104</f>
        <v>40.537058000000002</v>
      </c>
      <c r="G35" s="130">
        <f>('Summary (Full)'!$B$34*D35+'Summary (Full)'!$B$35*E35+'Summary (Full)'!$B$36*F35)/'Summary (Full)'!$B$37</f>
        <v>33.551943999999999</v>
      </c>
      <c r="H35" s="129">
        <f>Anchor!P104</f>
        <v>19.747326999999999</v>
      </c>
      <c r="I35" s="129">
        <f>Anchor!Q104</f>
        <v>12.402856999999999</v>
      </c>
      <c r="J35" s="129">
        <f>Anchor!R104</f>
        <v>59.026502000000001</v>
      </c>
      <c r="K35" s="129">
        <f>Anchor!S104</f>
        <v>57.093730000000001</v>
      </c>
      <c r="L35" s="129">
        <f>Anchor!T104</f>
        <v>28.353936000000001</v>
      </c>
      <c r="M35" s="129">
        <f>Anchor!U104</f>
        <v>35.287587000000002</v>
      </c>
      <c r="N35" s="129">
        <f>Anchor!V104</f>
        <v>32.288986999999999</v>
      </c>
      <c r="O35" s="129">
        <f>Anchor!W104</f>
        <v>40.034823000000003</v>
      </c>
      <c r="P35" s="129">
        <f>Anchor!X104</f>
        <v>40.339830999999997</v>
      </c>
      <c r="Q35" s="131">
        <f>10*LOG10(1/(('Summary (Full)'!$B$41/10^(N35/10)+'Summary (Full)'!$B$42/10^(O35/10)+'Summary (Full)'!$B$43/10^(P35/10))/'Summary (Full)'!$B$44))</f>
        <v>33.710953595502708</v>
      </c>
      <c r="R35" s="129">
        <f>Anchor!Y104</f>
        <v>1.4604000000000001E-2</v>
      </c>
      <c r="S35" s="129">
        <f>Anchor!Z104</f>
        <v>2609.8200000000002</v>
      </c>
      <c r="T35" s="132"/>
      <c r="U35" s="129">
        <f>Test!L104</f>
        <v>2583.110428</v>
      </c>
      <c r="V35" s="129">
        <f>Test!M104</f>
        <v>32.738157000000001</v>
      </c>
      <c r="W35" s="129">
        <f>Test!N104</f>
        <v>40.246076000000002</v>
      </c>
      <c r="X35" s="129">
        <f>Test!O104</f>
        <v>40.569543000000003</v>
      </c>
      <c r="Y35" s="129">
        <f>('Summary (Full)'!$B$34*V35+'Summary (Full)'!$B$35*W35+'Summary (Full)'!$B$36*X35)/'Summary (Full)'!$B$37</f>
        <v>33.696863562499999</v>
      </c>
      <c r="Z35" s="129">
        <f>Test!P104</f>
        <v>20.212319000000001</v>
      </c>
      <c r="AA35" s="129">
        <f>Test!Q104</f>
        <v>12.572096</v>
      </c>
      <c r="AB35" s="129">
        <f>Test!R104</f>
        <v>60.942337000000002</v>
      </c>
      <c r="AC35" s="129">
        <f>Test!S104</f>
        <v>59.031269999999999</v>
      </c>
      <c r="AD35" s="129">
        <f>Test!T104</f>
        <v>28.530664000000002</v>
      </c>
      <c r="AE35" s="129">
        <f>Test!U104</f>
        <v>35.434618999999998</v>
      </c>
      <c r="AF35" s="129">
        <f>Test!V104</f>
        <v>32.438389000000001</v>
      </c>
      <c r="AG35" s="129">
        <f>Test!W104</f>
        <v>40.101502000000004</v>
      </c>
      <c r="AH35" s="129">
        <f>Test!X104</f>
        <v>40.361235000000001</v>
      </c>
      <c r="AI35" s="129">
        <f>10*LOG10(1/(('Summary (Full)'!$B$41/10^(AF35/10)+'Summary (Full)'!$B$42/10^(AG35/10)+'Summary (Full)'!$B$43/10^(AH35/10))/'Summary (Full)'!$B$44))</f>
        <v>33.852412524749759</v>
      </c>
      <c r="AJ35" s="129">
        <f>Test!Y104</f>
        <v>1.3731E-2</v>
      </c>
      <c r="AK35" s="129">
        <f>Test!Z104</f>
        <v>0</v>
      </c>
      <c r="AL35" s="129">
        <f t="shared" si="2"/>
        <v>0.94022185702547245</v>
      </c>
      <c r="AM35" s="129">
        <f t="shared" si="3"/>
        <v>0</v>
      </c>
      <c r="AO35" s="245" t="s">
        <v>13</v>
      </c>
      <c r="AP35" s="172">
        <f t="array" ref="AP35">bdRateExtend($C35:$C38,D35:D38,$U35:$U38,V35:V38)</f>
        <v>-0.29535070839745936</v>
      </c>
      <c r="AQ35" s="172">
        <f t="array" ref="AQ35">bdRateExtend($C35:$C40,D35:D40,$U35:$U40,V35:V40)</f>
        <v>-0.33661854424531734</v>
      </c>
      <c r="AR35" s="172">
        <f t="array" ref="AR35">bdRateExtend($C35:$C40,E35:E40,$U35:$U40,W35:W40)</f>
        <v>-0.3382867908808086</v>
      </c>
      <c r="AS35" s="172">
        <f t="array" ref="AS35">bdRateExtend($C35:$C40,F35:F40,$U35:$U40,X35:X40)</f>
        <v>-0.29736641096866301</v>
      </c>
      <c r="AT35" s="172">
        <f t="array" ref="AT35">bdRateExtend($C35:$C38,H35:H38,$U35:$U38,Z35:Z38)</f>
        <v>-0.27003659538005798</v>
      </c>
      <c r="AU35" s="172">
        <f t="array" ref="AU35">bdRateExtend($C35:$C40,H35:H40,$U35:$U40,Z35:Z40)</f>
        <v>-0.30538055498430439</v>
      </c>
      <c r="AV35" s="172">
        <f t="array" ref="AV35">bdRateExtend($C35:$C38,I35:I38,$U35:$U38,AA35:AA38)</f>
        <v>-0.2812266033267975</v>
      </c>
      <c r="AW35" s="172">
        <f t="array" ref="AW35">bdRateExtend($C35:$C40,I35:I40,$U35:$U40,AA35:AA40)</f>
        <v>-0.32271297931246989</v>
      </c>
      <c r="AX35" s="172">
        <f t="array" ref="AX35">bdRateExtend($C35:$C38,J35:J38,$U35:$U38,AB35:AB38,"None", FALSE,1)</f>
        <v>-0.31328853463216011</v>
      </c>
      <c r="AY35" s="188">
        <f t="array" ref="AY35">bdRateExtend($C35:$C40,J35:J40,$U35:$U40,AB35:AB40,"None", FALSE,TRUE)</f>
        <v>-0.39601118915103772</v>
      </c>
      <c r="AZ35" s="241">
        <f t="array" ref="AZ35">testVMAFRange($C35:$C38,J35:J38,$U35:$U38,AB35:AB38)</f>
        <v>0</v>
      </c>
      <c r="BA35" s="190">
        <f t="array" ref="BA35">testVMAFRange($C35:$C40,J35:J40,$U35:$U40,AB35:AB40)</f>
        <v>0</v>
      </c>
      <c r="CL35" s="4">
        <v>1453.6347801201377</v>
      </c>
      <c r="CM35" s="4">
        <v>33.43028975</v>
      </c>
      <c r="CN35" s="4">
        <v>33.43028975</v>
      </c>
      <c r="CO35" s="4">
        <v>39.37740075</v>
      </c>
      <c r="CP35" s="4">
        <v>39.735011</v>
      </c>
      <c r="CQ35" s="4">
        <v>34.196029265625</v>
      </c>
      <c r="CR35" s="4">
        <v>16.319692249999999</v>
      </c>
      <c r="CS35" s="4">
        <v>12.324815750000001</v>
      </c>
      <c r="CT35" s="4">
        <v>63.1175845</v>
      </c>
      <c r="CU35" s="4">
        <v>61.306424499999999</v>
      </c>
      <c r="CV35" s="4">
        <v>29.619074250000001</v>
      </c>
      <c r="CW35" s="4">
        <v>35.013127750000002</v>
      </c>
      <c r="CX35" s="4">
        <v>33.344573000000004</v>
      </c>
      <c r="CY35" s="4">
        <v>39.281825999999995</v>
      </c>
      <c r="CZ35" s="4">
        <v>39.6140495</v>
      </c>
      <c r="DA35" s="4">
        <v>34.601028127929702</v>
      </c>
      <c r="DB35" s="4">
        <v>5.1202250000000005E-2</v>
      </c>
      <c r="DC35" s="4">
        <v>6378.9050000000007</v>
      </c>
      <c r="DE35" s="4">
        <v>1737.5674313513471</v>
      </c>
      <c r="DF35" s="4">
        <v>17.635991499999999</v>
      </c>
      <c r="DH35" s="4">
        <v>2162.6081094113329</v>
      </c>
      <c r="DI35" s="4">
        <v>13.907477249999999</v>
      </c>
      <c r="DK35" s="4">
        <v>5738.4990390000003</v>
      </c>
      <c r="DL35" s="4">
        <v>97.425044</v>
      </c>
      <c r="DM35" s="4">
        <v>5738.4990390000003</v>
      </c>
      <c r="DN35" s="4">
        <v>94.588117999999994</v>
      </c>
      <c r="DO35" s="4">
        <v>1773.0319691449924</v>
      </c>
      <c r="DP35" s="4">
        <v>30.599814500000001</v>
      </c>
      <c r="DQ35" s="4">
        <v>1344.8486607463728</v>
      </c>
      <c r="DR35" s="4">
        <v>34.763023749999995</v>
      </c>
      <c r="DS35" s="4">
        <v>1453.6347801201377</v>
      </c>
      <c r="DT35" s="4">
        <v>33.344573000000004</v>
      </c>
      <c r="DU35" s="4">
        <v>33.344573000000004</v>
      </c>
      <c r="DV35" s="4">
        <v>39.281825999999995</v>
      </c>
      <c r="DW35" s="4">
        <v>39.6140495</v>
      </c>
      <c r="DX35" s="4">
        <v>34.601028127929702</v>
      </c>
      <c r="DZ35" s="4">
        <v>1042.1586791916709</v>
      </c>
      <c r="EA35" s="4">
        <v>33.629395875</v>
      </c>
      <c r="EB35" s="4">
        <v>33.629395875</v>
      </c>
      <c r="EC35" s="4">
        <v>40.04309525</v>
      </c>
      <c r="ED35" s="4">
        <v>39.904916624999998</v>
      </c>
      <c r="EE35" s="4">
        <v>34.422472132812509</v>
      </c>
      <c r="EF35" s="4">
        <v>16.416995125</v>
      </c>
      <c r="EG35" s="4">
        <v>12.48319375</v>
      </c>
      <c r="EH35" s="4">
        <v>66.250123500000001</v>
      </c>
      <c r="EI35" s="4">
        <v>63.972200749999999</v>
      </c>
      <c r="EJ35" s="4">
        <v>29.820398624999999</v>
      </c>
      <c r="EK35" s="4">
        <v>35.309371999999996</v>
      </c>
      <c r="EL35" s="4">
        <v>33.521060124999998</v>
      </c>
      <c r="EM35" s="4">
        <v>39.946667000000005</v>
      </c>
      <c r="EN35" s="4">
        <v>39.766021000000002</v>
      </c>
      <c r="EO35" s="4">
        <v>34.803657320630727</v>
      </c>
      <c r="EP35" s="4">
        <v>4.4229875000000002E-2</v>
      </c>
      <c r="EQ35" s="4">
        <v>0</v>
      </c>
      <c r="ER35" s="4">
        <v>1146.7730926138192</v>
      </c>
      <c r="ES35" s="4">
        <v>17.055654750000002</v>
      </c>
      <c r="ET35" s="4">
        <v>1571.3441344878274</v>
      </c>
      <c r="EU35" s="4">
        <v>14.02286075</v>
      </c>
      <c r="EV35" s="7">
        <v>2948.1140399999999</v>
      </c>
      <c r="EW35" s="7">
        <v>91.249155999999999</v>
      </c>
      <c r="EX35" s="7">
        <v>1741.2281252601347</v>
      </c>
      <c r="EY35" s="7">
        <v>76.6545445</v>
      </c>
      <c r="EZ35" s="7">
        <v>1279.6835264054203</v>
      </c>
      <c r="FA35" s="7">
        <v>30.782041874999997</v>
      </c>
      <c r="FB35" s="7">
        <v>940.479828</v>
      </c>
      <c r="FC35" s="7">
        <v>34.969448</v>
      </c>
      <c r="FD35" s="4">
        <v>1154.8304177072976</v>
      </c>
      <c r="FE35" s="4">
        <v>33.909558250000003</v>
      </c>
      <c r="FF35" s="4">
        <v>33.909558250000003</v>
      </c>
      <c r="FG35" s="4">
        <v>40.244678</v>
      </c>
      <c r="FH35" s="4">
        <v>40.076551000000002</v>
      </c>
      <c r="FI35" s="4">
        <v>35.182918566769267</v>
      </c>
      <c r="FK35" s="4">
        <v>1316.2084513368225</v>
      </c>
      <c r="FL35" s="4">
        <v>33.806653757812505</v>
      </c>
      <c r="FM35" s="4">
        <v>1605.4098967597204</v>
      </c>
      <c r="FN35" s="4">
        <v>34.991695557172726</v>
      </c>
      <c r="FP35" s="4">
        <v>1073.7276345892378</v>
      </c>
      <c r="FQ35" s="4">
        <v>34.53101684375001</v>
      </c>
      <c r="FR35" s="4">
        <v>1154.8304177072976</v>
      </c>
      <c r="FS35" s="4">
        <v>35.182918566769267</v>
      </c>
    </row>
    <row r="36" spans="1:175" x14ac:dyDescent="0.15">
      <c r="A36" s="235"/>
      <c r="B36" s="38">
        <v>135</v>
      </c>
      <c r="C36" s="129">
        <f>Anchor!L105</f>
        <v>1470.0327360000001</v>
      </c>
      <c r="D36" s="129">
        <f>Anchor!M105</f>
        <v>31.649367000000002</v>
      </c>
      <c r="E36" s="129">
        <f>Anchor!N105</f>
        <v>38.927059999999997</v>
      </c>
      <c r="F36" s="129">
        <f>Anchor!O105</f>
        <v>39.229944000000003</v>
      </c>
      <c r="G36" s="130">
        <f>('Summary (Full)'!$B$34*D36+'Summary (Full)'!$B$35*E36+'Summary (Full)'!$B$36*F36)/'Summary (Full)'!$B$37</f>
        <v>32.578008875000002</v>
      </c>
      <c r="H36" s="129">
        <f>Anchor!P105</f>
        <v>16.570232000000001</v>
      </c>
      <c r="I36" s="129">
        <f>Anchor!Q105</f>
        <v>11.212861999999999</v>
      </c>
      <c r="J36" s="129">
        <f>Anchor!R105</f>
        <v>48.036956000000004</v>
      </c>
      <c r="K36" s="129">
        <f>Anchor!S105</f>
        <v>46.335500000000003</v>
      </c>
      <c r="L36" s="129">
        <f>Anchor!T105</f>
        <v>27.318031000000001</v>
      </c>
      <c r="M36" s="129">
        <f>Anchor!U105</f>
        <v>34.075522999999997</v>
      </c>
      <c r="N36" s="129">
        <f>Anchor!V105</f>
        <v>31.431032999999999</v>
      </c>
      <c r="O36" s="129">
        <f>Anchor!W105</f>
        <v>38.810870999999999</v>
      </c>
      <c r="P36" s="129">
        <f>Anchor!X105</f>
        <v>39.071551999999997</v>
      </c>
      <c r="Q36" s="131">
        <f>10*LOG10(1/(('Summary (Full)'!$B$41/10^(N36/10)+'Summary (Full)'!$B$42/10^(O36/10)+'Summary (Full)'!$B$43/10^(P36/10))/'Summary (Full)'!$B$44))</f>
        <v>32.822680741133546</v>
      </c>
      <c r="R36" s="129">
        <f>Anchor!Y105</f>
        <v>3.2291E-2</v>
      </c>
      <c r="S36" s="129">
        <f>Anchor!Z105</f>
        <v>2057.08</v>
      </c>
      <c r="T36" s="132"/>
      <c r="U36" s="129">
        <f>Test!L105</f>
        <v>1217.259049</v>
      </c>
      <c r="V36" s="129">
        <f>Test!M105</f>
        <v>31.854583999999999</v>
      </c>
      <c r="W36" s="129">
        <f>Test!N105</f>
        <v>39.150193999999999</v>
      </c>
      <c r="X36" s="129">
        <f>Test!O105</f>
        <v>39.353678000000002</v>
      </c>
      <c r="Y36" s="129">
        <f>('Summary (Full)'!$B$34*V36+'Summary (Full)'!$B$35*W36+'Summary (Full)'!$B$36*X36)/'Summary (Full)'!$B$37</f>
        <v>32.779252999999997</v>
      </c>
      <c r="Z36" s="129">
        <f>Test!P105</f>
        <v>17.020676999999999</v>
      </c>
      <c r="AA36" s="129">
        <f>Test!Q105</f>
        <v>11.419886999999999</v>
      </c>
      <c r="AB36" s="129">
        <f>Test!R105</f>
        <v>50.348484999999997</v>
      </c>
      <c r="AC36" s="129">
        <f>Test!S105</f>
        <v>48.596612999999998</v>
      </c>
      <c r="AD36" s="129">
        <f>Test!T105</f>
        <v>27.541478000000001</v>
      </c>
      <c r="AE36" s="129">
        <f>Test!U105</f>
        <v>34.292081000000003</v>
      </c>
      <c r="AF36" s="129">
        <f>Test!V105</f>
        <v>31.6252</v>
      </c>
      <c r="AG36" s="129">
        <f>Test!W105</f>
        <v>39.029546000000003</v>
      </c>
      <c r="AH36" s="129">
        <f>Test!X105</f>
        <v>39.188222000000003</v>
      </c>
      <c r="AI36" s="129">
        <f>10*LOG10(1/(('Summary (Full)'!$B$41/10^(AF36/10)+'Summary (Full)'!$B$42/10^(AG36/10)+'Summary (Full)'!$B$43/10^(AH36/10))/'Summary (Full)'!$B$44))</f>
        <v>33.014782950182109</v>
      </c>
      <c r="AJ36" s="129">
        <f>Test!Y105</f>
        <v>3.3928E-2</v>
      </c>
      <c r="AK36" s="129">
        <f>Test!Z105</f>
        <v>0</v>
      </c>
      <c r="AL36" s="129">
        <f t="shared" si="2"/>
        <v>1.0506952401597969</v>
      </c>
      <c r="AM36" s="129">
        <f t="shared" si="3"/>
        <v>0</v>
      </c>
      <c r="AO36" s="179"/>
      <c r="AP36" s="165"/>
      <c r="AQ36" s="164"/>
      <c r="AR36" s="164"/>
      <c r="AS36" s="164"/>
      <c r="AT36" s="165"/>
      <c r="AU36" s="164"/>
      <c r="AV36" s="165"/>
      <c r="AW36" s="164"/>
      <c r="AX36" s="165"/>
      <c r="AY36" s="170"/>
      <c r="AZ36" s="165"/>
      <c r="BA36" s="170"/>
      <c r="CL36" s="4">
        <v>1605.4098967597204</v>
      </c>
      <c r="CM36" s="4">
        <v>33.833345625</v>
      </c>
      <c r="CN36" s="4">
        <v>33.833345625</v>
      </c>
      <c r="CO36" s="4">
        <v>39.664197625</v>
      </c>
      <c r="CP36" s="4">
        <v>40.035440000000001</v>
      </c>
      <c r="CQ36" s="4">
        <v>34.585404773437503</v>
      </c>
      <c r="CR36" s="4">
        <v>16.884576375000002</v>
      </c>
      <c r="CS36" s="4">
        <v>12.720481125000001</v>
      </c>
      <c r="CT36" s="4">
        <v>66.145953250000005</v>
      </c>
      <c r="CU36" s="4">
        <v>64.207761750000003</v>
      </c>
      <c r="CV36" s="4">
        <v>30.109444375000002</v>
      </c>
      <c r="CW36" s="4">
        <v>35.361379124999999</v>
      </c>
      <c r="CX36" s="4">
        <v>33.747932500000005</v>
      </c>
      <c r="CY36" s="4">
        <v>39.568032500000001</v>
      </c>
      <c r="CZ36" s="4">
        <v>39.913450249999997</v>
      </c>
      <c r="DA36" s="4">
        <v>34.991695557172726</v>
      </c>
      <c r="DB36" s="4">
        <v>4.7088875000000002E-2</v>
      </c>
      <c r="DC36" s="4">
        <v>6559.1225000000004</v>
      </c>
      <c r="DE36" s="4">
        <v>1917.7725063254813</v>
      </c>
      <c r="DF36" s="4">
        <v>18.187155874999998</v>
      </c>
      <c r="DH36" s="4">
        <v>2388.4076723692915</v>
      </c>
      <c r="DI36" s="4">
        <v>14.303142625</v>
      </c>
      <c r="DK36" s="4">
        <v>7810.0791520000002</v>
      </c>
      <c r="DL36" s="4">
        <v>99.760264000000006</v>
      </c>
      <c r="DM36" s="4">
        <v>7810.0791520000002</v>
      </c>
      <c r="DN36" s="4">
        <v>98.851035999999993</v>
      </c>
      <c r="DO36" s="4">
        <v>1958.1555900179396</v>
      </c>
      <c r="DP36" s="4">
        <v>31.090184624999999</v>
      </c>
      <c r="DQ36" s="4">
        <v>1453.6347801201377</v>
      </c>
      <c r="DR36" s="4">
        <v>35.013127750000002</v>
      </c>
      <c r="DS36" s="4">
        <v>1605.4098967597204</v>
      </c>
      <c r="DT36" s="4">
        <v>33.747932500000005</v>
      </c>
      <c r="DU36" s="4">
        <v>33.747932500000005</v>
      </c>
      <c r="DV36" s="4">
        <v>39.568032500000001</v>
      </c>
      <c r="DW36" s="4">
        <v>39.913450249999997</v>
      </c>
      <c r="DX36" s="4">
        <v>34.991695557172726</v>
      </c>
      <c r="DZ36" s="4">
        <v>1154.8304177072976</v>
      </c>
      <c r="EA36" s="4">
        <v>34.016436750000004</v>
      </c>
      <c r="EB36" s="4">
        <v>34.016436750000004</v>
      </c>
      <c r="EC36" s="4">
        <v>40.340990499999997</v>
      </c>
      <c r="ED36" s="4">
        <v>40.214662250000003</v>
      </c>
      <c r="EE36" s="4">
        <v>34.799110453125003</v>
      </c>
      <c r="EF36" s="4">
        <v>16.973214249999998</v>
      </c>
      <c r="EG36" s="4">
        <v>12.8681105</v>
      </c>
      <c r="EH36" s="4">
        <v>68.831226999999998</v>
      </c>
      <c r="EI36" s="4">
        <v>66.508669499999996</v>
      </c>
      <c r="EJ36" s="4">
        <v>30.30122025</v>
      </c>
      <c r="EK36" s="4">
        <v>35.649296</v>
      </c>
      <c r="EL36" s="4">
        <v>33.909558250000003</v>
      </c>
      <c r="EM36" s="4">
        <v>40.244678</v>
      </c>
      <c r="EN36" s="4">
        <v>40.076551000000002</v>
      </c>
      <c r="EO36" s="4">
        <v>35.182918566769267</v>
      </c>
      <c r="EP36" s="4">
        <v>4.1452749999999997E-2</v>
      </c>
      <c r="EQ36" s="4">
        <v>0</v>
      </c>
      <c r="ER36" s="4">
        <v>1269.2572465332019</v>
      </c>
      <c r="ES36" s="4">
        <v>17.598465624999999</v>
      </c>
      <c r="ET36" s="4">
        <v>1741.2281252601347</v>
      </c>
      <c r="EU36" s="4">
        <v>14.4077775</v>
      </c>
      <c r="EV36" s="7">
        <v>4602.3416580000003</v>
      </c>
      <c r="EW36" s="7">
        <v>98.18244</v>
      </c>
      <c r="EX36" s="7">
        <v>1929.4789204053936</v>
      </c>
      <c r="EY36" s="7">
        <v>79.191013249999997</v>
      </c>
      <c r="EZ36" s="7">
        <v>1418.0349795466445</v>
      </c>
      <c r="FA36" s="7">
        <v>31.262863499999998</v>
      </c>
      <c r="FB36" s="7">
        <v>1042.1586791916709</v>
      </c>
      <c r="FC36" s="7">
        <v>35.309371999999996</v>
      </c>
      <c r="FD36" s="4">
        <v>1192.298667412241</v>
      </c>
      <c r="FE36" s="4">
        <v>34.0291335</v>
      </c>
      <c r="FF36" s="4">
        <v>34.0291335</v>
      </c>
      <c r="FG36" s="4">
        <v>40.367849</v>
      </c>
      <c r="FH36" s="4">
        <v>40.274498999999999</v>
      </c>
      <c r="FI36" s="4">
        <v>35.307172708681705</v>
      </c>
      <c r="FK36" s="4">
        <v>1453.6347801201377</v>
      </c>
      <c r="FL36" s="4">
        <v>34.196029265625</v>
      </c>
      <c r="FM36" s="4">
        <v>1773.0319691449924</v>
      </c>
      <c r="FN36" s="4">
        <v>35.382362986415743</v>
      </c>
      <c r="FP36" s="4">
        <v>1154.8304177072976</v>
      </c>
      <c r="FQ36" s="4">
        <v>34.799110453125003</v>
      </c>
      <c r="FR36" s="4">
        <v>1192.298667412241</v>
      </c>
      <c r="FS36" s="4">
        <v>35.307172708681705</v>
      </c>
    </row>
    <row r="37" spans="1:175" ht="13" customHeight="1" x14ac:dyDescent="0.15">
      <c r="A37" s="235"/>
      <c r="B37" s="38">
        <v>160</v>
      </c>
      <c r="C37" s="129">
        <f>Anchor!L106</f>
        <v>679.05264</v>
      </c>
      <c r="D37" s="129">
        <f>Anchor!M106</f>
        <v>29.988239</v>
      </c>
      <c r="E37" s="129">
        <f>Anchor!N106</f>
        <v>37.318275999999997</v>
      </c>
      <c r="F37" s="129">
        <f>Anchor!O106</f>
        <v>37.512894000000003</v>
      </c>
      <c r="G37" s="130">
        <f>('Summary (Full)'!$B$34*D37+'Summary (Full)'!$B$35*E37+'Summary (Full)'!$B$36*F37)/'Summary (Full)'!$B$37</f>
        <v>30.916657250000004</v>
      </c>
      <c r="H37" s="129">
        <f>Anchor!P106</f>
        <v>12.833391000000001</v>
      </c>
      <c r="I37" s="129">
        <f>Anchor!Q106</f>
        <v>9.4045179999999995</v>
      </c>
      <c r="J37" s="129">
        <f>Anchor!R106</f>
        <v>32.939650999999998</v>
      </c>
      <c r="K37" s="129">
        <f>Anchor!S106</f>
        <v>31.813637</v>
      </c>
      <c r="L37" s="129">
        <f>Anchor!T106</f>
        <v>25.588542</v>
      </c>
      <c r="M37" s="129">
        <f>Anchor!U106</f>
        <v>32.288446</v>
      </c>
      <c r="N37" s="129">
        <f>Anchor!V106</f>
        <v>29.841934999999999</v>
      </c>
      <c r="O37" s="129">
        <f>Anchor!W106</f>
        <v>37.204948000000002</v>
      </c>
      <c r="P37" s="129">
        <f>Anchor!X106</f>
        <v>37.372638000000002</v>
      </c>
      <c r="Q37" s="131">
        <f>10*LOG10(1/(('Summary (Full)'!$B$41/10^(N37/10)+'Summary (Full)'!$B$42/10^(O37/10)+'Summary (Full)'!$B$43/10^(P37/10))/'Summary (Full)'!$B$44))</f>
        <v>31.22848134758009</v>
      </c>
      <c r="R37" s="129">
        <f>Anchor!Y106</f>
        <v>0.11207300000000001</v>
      </c>
      <c r="S37" s="129">
        <f>Anchor!Z106</f>
        <v>1423.49</v>
      </c>
      <c r="T37" s="132"/>
      <c r="U37" s="129">
        <f>Test!L106</f>
        <v>542.67332699999997</v>
      </c>
      <c r="V37" s="129">
        <f>Test!M106</f>
        <v>30.297771000000001</v>
      </c>
      <c r="W37" s="129">
        <f>Test!N106</f>
        <v>37.656131000000002</v>
      </c>
      <c r="X37" s="129">
        <f>Test!O106</f>
        <v>37.65455</v>
      </c>
      <c r="Y37" s="129">
        <f>('Summary (Full)'!$B$34*V37+'Summary (Full)'!$B$35*W37+'Summary (Full)'!$B$36*X37)/'Summary (Full)'!$B$37</f>
        <v>31.217467187499999</v>
      </c>
      <c r="Z37" s="129">
        <f>Test!P106</f>
        <v>13.336092000000001</v>
      </c>
      <c r="AA37" s="129">
        <f>Test!Q106</f>
        <v>9.6881540000000008</v>
      </c>
      <c r="AB37" s="129">
        <f>Test!R106</f>
        <v>36.156205999999997</v>
      </c>
      <c r="AC37" s="129">
        <f>Test!S106</f>
        <v>34.879465000000003</v>
      </c>
      <c r="AD37" s="129">
        <f>Test!T106</f>
        <v>25.908609999999999</v>
      </c>
      <c r="AE37" s="129">
        <f>Test!U106</f>
        <v>32.600324999999998</v>
      </c>
      <c r="AF37" s="129">
        <f>Test!V106</f>
        <v>30.135002</v>
      </c>
      <c r="AG37" s="129">
        <f>Test!W106</f>
        <v>37.545140000000004</v>
      </c>
      <c r="AH37" s="129">
        <f>Test!X106</f>
        <v>37.507125000000002</v>
      </c>
      <c r="AI37" s="129">
        <f>10*LOG10(1/(('Summary (Full)'!$B$41/10^(AF37/10)+'Summary (Full)'!$B$42/10^(AG37/10)+'Summary (Full)'!$B$43/10^(AH37/10))/'Summary (Full)'!$B$44))</f>
        <v>31.516982765592058</v>
      </c>
      <c r="AJ37" s="129">
        <f>Test!Y106</f>
        <v>0.105681</v>
      </c>
      <c r="AK37" s="129">
        <f>Test!Z106</f>
        <v>0</v>
      </c>
      <c r="AL37" s="129">
        <f t="shared" si="2"/>
        <v>0.94296574554085277</v>
      </c>
      <c r="AM37" s="129">
        <f t="shared" si="3"/>
        <v>0</v>
      </c>
      <c r="AO37" s="242" t="s">
        <v>14</v>
      </c>
      <c r="AP37" s="166">
        <f t="array" ref="AP37">bdRateExtend($C36:$C39,D36:D39,$U36:$U39,V36:V39)</f>
        <v>-0.32244196309647555</v>
      </c>
      <c r="AQ37" s="164"/>
      <c r="AR37" s="164"/>
      <c r="AS37" s="164"/>
      <c r="AT37" s="166">
        <f t="array" ref="AT37">bdRateExtend($C36:$C39,H36:H39,$U36:$U39,Z36:Z39)</f>
        <v>-0.30425032351633474</v>
      </c>
      <c r="AU37" s="164"/>
      <c r="AV37" s="166">
        <f t="array" ref="AV37">bdRateExtend($C36:$C39,I36:I39,$U36:$U39,AA36:AA39)</f>
        <v>-0.31413041394713914</v>
      </c>
      <c r="AW37" s="164"/>
      <c r="AX37" s="166">
        <f t="array" ref="AX37">bdRateExtend($C36:$C39,J36:J39,$U36:$U39,AB36:AB39,"None", FALSE,1)</f>
        <v>-0.37472987079263642</v>
      </c>
      <c r="AY37" s="170"/>
      <c r="AZ37" s="244">
        <f t="array" ref="AZ37">testVMAFRange($C36:$C39,J36:J39,$U36:$U39,AB36:AB39)</f>
        <v>0</v>
      </c>
      <c r="BA37" s="170"/>
      <c r="CL37" s="4">
        <v>1773.0319691449924</v>
      </c>
      <c r="CM37" s="4">
        <v>34.236401499999999</v>
      </c>
      <c r="CN37" s="4">
        <v>34.236401499999999</v>
      </c>
      <c r="CO37" s="4">
        <v>39.9509945</v>
      </c>
      <c r="CP37" s="4">
        <v>40.335869000000002</v>
      </c>
      <c r="CQ37" s="4">
        <v>34.974780281250005</v>
      </c>
      <c r="CR37" s="4">
        <v>17.449460500000001</v>
      </c>
      <c r="CS37" s="4">
        <v>13.116146499999999</v>
      </c>
      <c r="CT37" s="4">
        <v>69.174322000000004</v>
      </c>
      <c r="CU37" s="4">
        <v>67.109099000000001</v>
      </c>
      <c r="CV37" s="4">
        <v>30.599814500000001</v>
      </c>
      <c r="CW37" s="4">
        <v>35.709630500000003</v>
      </c>
      <c r="CX37" s="4">
        <v>34.151291999999998</v>
      </c>
      <c r="CY37" s="4">
        <v>39.854239</v>
      </c>
      <c r="CZ37" s="4">
        <v>40.212851000000001</v>
      </c>
      <c r="DA37" s="4">
        <v>35.382362986415743</v>
      </c>
      <c r="DB37" s="4">
        <v>4.29755E-2</v>
      </c>
      <c r="DC37" s="4">
        <v>6739.34</v>
      </c>
      <c r="DE37" s="4">
        <v>2116.6668525534978</v>
      </c>
      <c r="DF37" s="4">
        <v>18.738320250000001</v>
      </c>
      <c r="DH37" s="4">
        <v>2637.78314</v>
      </c>
      <c r="DI37" s="4">
        <v>14.698808</v>
      </c>
      <c r="DK37" s="4">
        <v>11750.616153000001</v>
      </c>
      <c r="DL37" s="4">
        <v>99.951196999999993</v>
      </c>
      <c r="DM37" s="4">
        <v>11750.616153000001</v>
      </c>
      <c r="DN37" s="4">
        <v>99.936411000000007</v>
      </c>
      <c r="DO37" s="4">
        <v>2162.6081094113329</v>
      </c>
      <c r="DP37" s="4">
        <v>31.580554750000001</v>
      </c>
      <c r="DQ37" s="4">
        <v>1605.4098967597204</v>
      </c>
      <c r="DR37" s="4">
        <v>35.361379124999999</v>
      </c>
      <c r="DS37" s="4">
        <v>1773.0319691449924</v>
      </c>
      <c r="DT37" s="4">
        <v>34.151291999999998</v>
      </c>
      <c r="DU37" s="4">
        <v>34.151291999999998</v>
      </c>
      <c r="DV37" s="4">
        <v>39.854239</v>
      </c>
      <c r="DW37" s="4">
        <v>40.212851000000001</v>
      </c>
      <c r="DX37" s="4">
        <v>35.382362986415743</v>
      </c>
      <c r="DZ37" s="4">
        <v>1192.298667412241</v>
      </c>
      <c r="EA37" s="4">
        <v>34.134270750000006</v>
      </c>
      <c r="EB37" s="4">
        <v>34.134270750000006</v>
      </c>
      <c r="EC37" s="4">
        <v>40.460816625</v>
      </c>
      <c r="ED37" s="4">
        <v>40.403160124999999</v>
      </c>
      <c r="EE37" s="4">
        <v>34.921485453125008</v>
      </c>
      <c r="EF37" s="4">
        <v>17.034323125</v>
      </c>
      <c r="EG37" s="4">
        <v>12.943402500000001</v>
      </c>
      <c r="EH37" s="4">
        <v>69.840602750000002</v>
      </c>
      <c r="EI37" s="4">
        <v>67.538347625</v>
      </c>
      <c r="EJ37" s="4">
        <v>30.399289875000001</v>
      </c>
      <c r="EK37" s="4">
        <v>35.747258250000002</v>
      </c>
      <c r="EL37" s="4">
        <v>34.0291335</v>
      </c>
      <c r="EM37" s="4">
        <v>40.367849</v>
      </c>
      <c r="EN37" s="4">
        <v>40.274498999999999</v>
      </c>
      <c r="EO37" s="4">
        <v>35.307172708681705</v>
      </c>
      <c r="EP37" s="4">
        <v>2.8407125000000002E-2</v>
      </c>
      <c r="EQ37" s="4">
        <v>0</v>
      </c>
      <c r="ER37" s="4">
        <v>1404.8236466772078</v>
      </c>
      <c r="ES37" s="4">
        <v>18.1412765</v>
      </c>
      <c r="ET37" s="4">
        <v>1787.522825416316</v>
      </c>
      <c r="EU37" s="4">
        <v>14.505984874999999</v>
      </c>
      <c r="EV37" s="7">
        <v>4786.4148160000004</v>
      </c>
      <c r="EW37" s="7">
        <v>98.379776000000007</v>
      </c>
      <c r="EX37" s="7">
        <v>2138.0822250000001</v>
      </c>
      <c r="EY37" s="7">
        <v>81.727481999999995</v>
      </c>
      <c r="EZ37" s="7">
        <v>1571.3441344878274</v>
      </c>
      <c r="FA37" s="7">
        <v>31.743685124999999</v>
      </c>
      <c r="FB37" s="7">
        <v>1154.8304177072976</v>
      </c>
      <c r="FC37" s="7">
        <v>35.649296</v>
      </c>
      <c r="FD37" s="4">
        <v>1279.6835264054203</v>
      </c>
      <c r="FE37" s="4">
        <v>34.298056375000002</v>
      </c>
      <c r="FF37" s="4">
        <v>34.298056375000002</v>
      </c>
      <c r="FG37" s="4">
        <v>40.542689000000003</v>
      </c>
      <c r="FH37" s="4">
        <v>40.387081000000002</v>
      </c>
      <c r="FI37" s="4">
        <v>35.562179812907814</v>
      </c>
      <c r="FK37" s="4">
        <v>1605.4098967597204</v>
      </c>
      <c r="FL37" s="4">
        <v>34.585404773437503</v>
      </c>
      <c r="FM37" s="4">
        <v>1958.1555900179396</v>
      </c>
      <c r="FN37" s="4">
        <v>35.773030415658766</v>
      </c>
      <c r="FP37" s="4">
        <v>1192.298667412241</v>
      </c>
      <c r="FQ37" s="4">
        <v>34.921485453125008</v>
      </c>
      <c r="FR37" s="4">
        <v>1323.9634209999999</v>
      </c>
      <c r="FS37" s="4">
        <v>35.700740180466184</v>
      </c>
    </row>
    <row r="38" spans="1:175" x14ac:dyDescent="0.15">
      <c r="A38" s="235"/>
      <c r="B38" s="38">
        <v>185</v>
      </c>
      <c r="C38" s="129">
        <f>Anchor!L107</f>
        <v>296.185046</v>
      </c>
      <c r="D38" s="129">
        <f>Anchor!M107</f>
        <v>27.720863000000001</v>
      </c>
      <c r="E38" s="129">
        <f>Anchor!N107</f>
        <v>35.737780999999998</v>
      </c>
      <c r="F38" s="129">
        <f>Anchor!O107</f>
        <v>35.657043000000002</v>
      </c>
      <c r="G38" s="130">
        <f>('Summary (Full)'!$B$34*D38+'Summary (Full)'!$B$35*E38+'Summary (Full)'!$B$36*F38)/'Summary (Full)'!$B$37</f>
        <v>28.717931624999999</v>
      </c>
      <c r="H38" s="129">
        <f>Anchor!P107</f>
        <v>9.2782870000000006</v>
      </c>
      <c r="I38" s="129">
        <f>Anchor!Q107</f>
        <v>7.3277479999999997</v>
      </c>
      <c r="J38" s="129">
        <f>Anchor!R107</f>
        <v>18.454319000000002</v>
      </c>
      <c r="K38" s="129">
        <f>Anchor!S107</f>
        <v>18.090122000000001</v>
      </c>
      <c r="L38" s="129">
        <f>Anchor!T107</f>
        <v>23.355778000000001</v>
      </c>
      <c r="M38" s="129">
        <f>Anchor!U107</f>
        <v>30.098595</v>
      </c>
      <c r="N38" s="129">
        <f>Anchor!V107</f>
        <v>27.614118999999999</v>
      </c>
      <c r="O38" s="129">
        <f>Anchor!W107</f>
        <v>35.641955000000003</v>
      </c>
      <c r="P38" s="129">
        <f>Anchor!X107</f>
        <v>35.529169000000003</v>
      </c>
      <c r="Q38" s="131">
        <f>10*LOG10(1/(('Summary (Full)'!$B$41/10^(N38/10)+'Summary (Full)'!$B$42/10^(O38/10)+'Summary (Full)'!$B$43/10^(P38/10))/'Summary (Full)'!$B$44))</f>
        <v>29.041702232163018</v>
      </c>
      <c r="R38" s="129">
        <f>Anchor!Y107</f>
        <v>0.22837099999999999</v>
      </c>
      <c r="S38" s="129">
        <f>Anchor!Z107</f>
        <v>981.39</v>
      </c>
      <c r="T38" s="132"/>
      <c r="U38" s="129">
        <f>Test!L107</f>
        <v>226.86113900000001</v>
      </c>
      <c r="V38" s="129">
        <f>Test!M107</f>
        <v>28.096188999999999</v>
      </c>
      <c r="W38" s="129">
        <f>Test!N107</f>
        <v>36.074077000000003</v>
      </c>
      <c r="X38" s="129">
        <f>Test!O107</f>
        <v>35.830478999999997</v>
      </c>
      <c r="Y38" s="129">
        <f>('Summary (Full)'!$B$34*V38+'Summary (Full)'!$B$35*W38+'Summary (Full)'!$B$36*X38)/'Summary (Full)'!$B$37</f>
        <v>29.078200124999995</v>
      </c>
      <c r="Z38" s="129">
        <f>Test!P107</f>
        <v>9.7611109999999996</v>
      </c>
      <c r="AA38" s="129">
        <f>Test!Q107</f>
        <v>7.6420060000000003</v>
      </c>
      <c r="AB38" s="129">
        <f>Test!R107</f>
        <v>22.420154</v>
      </c>
      <c r="AC38" s="129">
        <f>Test!S107</f>
        <v>21.849055</v>
      </c>
      <c r="AD38" s="129">
        <f>Test!T107</f>
        <v>23.728863</v>
      </c>
      <c r="AE38" s="129">
        <f>Test!U107</f>
        <v>30.495653000000001</v>
      </c>
      <c r="AF38" s="129">
        <f>Test!V107</f>
        <v>27.967226</v>
      </c>
      <c r="AG38" s="129">
        <f>Test!W107</f>
        <v>35.971446999999998</v>
      </c>
      <c r="AH38" s="129">
        <f>Test!X107</f>
        <v>35.693773</v>
      </c>
      <c r="AI38" s="129">
        <f>10*LOG10(1/(('Summary (Full)'!$B$41/10^(AF38/10)+'Summary (Full)'!$B$42/10^(AG38/10)+'Summary (Full)'!$B$43/10^(AH38/10))/'Summary (Full)'!$B$44))</f>
        <v>29.386744288033924</v>
      </c>
      <c r="AJ38" s="129">
        <f>Test!Y107</f>
        <v>0.25328400000000001</v>
      </c>
      <c r="AK38" s="129">
        <f>Test!Z107</f>
        <v>0</v>
      </c>
      <c r="AL38" s="129">
        <f t="shared" si="2"/>
        <v>1.1090900333229701</v>
      </c>
      <c r="AM38" s="129">
        <f t="shared" si="3"/>
        <v>0</v>
      </c>
      <c r="AO38" s="179"/>
      <c r="AP38" s="165"/>
      <c r="AQ38" s="164"/>
      <c r="AR38" s="164"/>
      <c r="AS38" s="164"/>
      <c r="AT38" s="165"/>
      <c r="AU38" s="164"/>
      <c r="AV38" s="165"/>
      <c r="AW38" s="164"/>
      <c r="AX38" s="165"/>
      <c r="AY38" s="170"/>
      <c r="AZ38" s="165"/>
      <c r="BA38" s="170"/>
      <c r="CL38" s="4">
        <v>1958.1555900179396</v>
      </c>
      <c r="CM38" s="4">
        <v>34.639457374999999</v>
      </c>
      <c r="CN38" s="4">
        <v>34.639457374999999</v>
      </c>
      <c r="CO38" s="4">
        <v>40.237791375</v>
      </c>
      <c r="CP38" s="4">
        <v>40.636297999999996</v>
      </c>
      <c r="CQ38" s="4">
        <v>35.364155789062501</v>
      </c>
      <c r="CR38" s="4">
        <v>18.014344625</v>
      </c>
      <c r="CS38" s="4">
        <v>13.511811874999999</v>
      </c>
      <c r="CT38" s="4">
        <v>72.202690750000002</v>
      </c>
      <c r="CU38" s="4">
        <v>70.010436249999998</v>
      </c>
      <c r="CV38" s="4">
        <v>31.090184624999999</v>
      </c>
      <c r="CW38" s="4">
        <v>36.057881875</v>
      </c>
      <c r="CX38" s="4">
        <v>34.554651499999999</v>
      </c>
      <c r="CY38" s="4">
        <v>40.140445499999998</v>
      </c>
      <c r="CZ38" s="4">
        <v>40.512251750000004</v>
      </c>
      <c r="DA38" s="4">
        <v>35.773030415658766</v>
      </c>
      <c r="DB38" s="4">
        <v>3.8862125000000004E-2</v>
      </c>
      <c r="DC38" s="4">
        <v>6919.5574999999999</v>
      </c>
      <c r="DE38" s="4">
        <v>2336.1887554030568</v>
      </c>
      <c r="DF38" s="4">
        <v>19.289484625</v>
      </c>
      <c r="DH38" s="4">
        <v>2906.9260995318373</v>
      </c>
      <c r="DI38" s="4">
        <v>15.094526374999999</v>
      </c>
      <c r="DK38" s="4">
        <v>12171.45808</v>
      </c>
      <c r="DL38" s="4">
        <v>99.956761</v>
      </c>
      <c r="DM38" s="4">
        <v>12171.45808</v>
      </c>
      <c r="DN38" s="4">
        <v>99.945106999999993</v>
      </c>
      <c r="DO38" s="4">
        <v>2388.4076723692915</v>
      </c>
      <c r="DP38" s="4">
        <v>32.070924875000003</v>
      </c>
      <c r="DQ38" s="4">
        <v>1773.0319691449924</v>
      </c>
      <c r="DR38" s="4">
        <v>35.709630500000003</v>
      </c>
      <c r="DS38" s="4">
        <v>1958.1555900179396</v>
      </c>
      <c r="DT38" s="4">
        <v>34.554651499999999</v>
      </c>
      <c r="DU38" s="4">
        <v>34.554651499999999</v>
      </c>
      <c r="DV38" s="4">
        <v>40.140445499999998</v>
      </c>
      <c r="DW38" s="4">
        <v>40.512251750000004</v>
      </c>
      <c r="DX38" s="4">
        <v>35.773030415658766</v>
      </c>
      <c r="DZ38" s="4">
        <v>1279.6835264054203</v>
      </c>
      <c r="EA38" s="4">
        <v>34.403477625000001</v>
      </c>
      <c r="EB38" s="4">
        <v>34.403477625000001</v>
      </c>
      <c r="EC38" s="4">
        <v>40.63888575</v>
      </c>
      <c r="ED38" s="4">
        <v>40.524407875000001</v>
      </c>
      <c r="EE38" s="4">
        <v>35.175748773437505</v>
      </c>
      <c r="EF38" s="4">
        <v>17.529433375</v>
      </c>
      <c r="EG38" s="4">
        <v>13.253027250000001</v>
      </c>
      <c r="EH38" s="4">
        <v>71.412330499999996</v>
      </c>
      <c r="EI38" s="4">
        <v>69.045138249999994</v>
      </c>
      <c r="EJ38" s="4">
        <v>30.782041874999997</v>
      </c>
      <c r="EK38" s="4">
        <v>35.989220000000003</v>
      </c>
      <c r="EL38" s="4">
        <v>34.298056375000002</v>
      </c>
      <c r="EM38" s="4">
        <v>40.542689000000003</v>
      </c>
      <c r="EN38" s="4">
        <v>40.387081000000002</v>
      </c>
      <c r="EO38" s="4">
        <v>35.562179812907814</v>
      </c>
      <c r="EP38" s="4">
        <v>3.8675624999999998E-2</v>
      </c>
      <c r="EQ38" s="4">
        <v>0</v>
      </c>
      <c r="ER38" s="4">
        <v>1554.8695771908078</v>
      </c>
      <c r="ES38" s="4">
        <v>18.684087375000001</v>
      </c>
      <c r="ET38" s="4">
        <v>1975.6505637122514</v>
      </c>
      <c r="EU38" s="4">
        <v>14.9009445</v>
      </c>
      <c r="EV38" s="7">
        <v>6531.0652419999997</v>
      </c>
      <c r="EW38" s="7">
        <v>99.942555999999996</v>
      </c>
      <c r="EX38" s="7">
        <v>2667.3852326032356</v>
      </c>
      <c r="EY38" s="7">
        <v>86.390130999999997</v>
      </c>
      <c r="EZ38" s="7">
        <v>1787.522825416316</v>
      </c>
      <c r="FA38" s="7">
        <v>32.370085500000002</v>
      </c>
      <c r="FB38" s="7">
        <v>1279.6835264054203</v>
      </c>
      <c r="FC38" s="7">
        <v>35.989220000000003</v>
      </c>
      <c r="FD38" s="4">
        <v>1323.9634209999999</v>
      </c>
      <c r="FE38" s="4">
        <v>34.432065999999999</v>
      </c>
      <c r="FF38" s="4">
        <v>34.432065999999999</v>
      </c>
      <c r="FG38" s="4">
        <v>40.668734000000001</v>
      </c>
      <c r="FH38" s="4">
        <v>40.590440000000001</v>
      </c>
      <c r="FI38" s="4">
        <v>35.700740180466184</v>
      </c>
      <c r="FK38" s="4">
        <v>1773.0319691449924</v>
      </c>
      <c r="FL38" s="4">
        <v>34.974780281250005</v>
      </c>
      <c r="FM38" s="4">
        <v>2162.6081094113329</v>
      </c>
      <c r="FN38" s="4">
        <v>36.16369784490179</v>
      </c>
      <c r="FP38" s="4">
        <v>1323.9634209999999</v>
      </c>
      <c r="FQ38" s="4">
        <v>35.311954062500007</v>
      </c>
      <c r="FR38" s="4">
        <v>1463.3038760911234</v>
      </c>
      <c r="FS38" s="4">
        <v>36.081009354636208</v>
      </c>
    </row>
    <row r="39" spans="1:175" ht="13" customHeight="1" x14ac:dyDescent="0.15">
      <c r="A39" s="235"/>
      <c r="B39" s="38">
        <v>210</v>
      </c>
      <c r="C39" s="129">
        <f>Anchor!L108</f>
        <v>113.97464100000001</v>
      </c>
      <c r="D39" s="129">
        <f>Anchor!M108</f>
        <v>25.111446999999998</v>
      </c>
      <c r="E39" s="129">
        <f>Anchor!N108</f>
        <v>33.851094000000003</v>
      </c>
      <c r="F39" s="129">
        <f>Anchor!O108</f>
        <v>33.434364000000002</v>
      </c>
      <c r="G39" s="130">
        <f>('Summary (Full)'!$B$34*D39+'Summary (Full)'!$B$35*E39+'Summary (Full)'!$B$36*F39)/'Summary (Full)'!$B$37</f>
        <v>26.177857249999999</v>
      </c>
      <c r="H39" s="129">
        <f>Anchor!P108</f>
        <v>6.0781090000000004</v>
      </c>
      <c r="I39" s="129">
        <f>Anchor!Q108</f>
        <v>5.3358869999999996</v>
      </c>
      <c r="J39" s="129">
        <f>Anchor!R108</f>
        <v>8.3112650000000006</v>
      </c>
      <c r="K39" s="129">
        <f>Anchor!S108</f>
        <v>8.3939540000000008</v>
      </c>
      <c r="L39" s="129">
        <f>Anchor!T108</f>
        <v>20.897534</v>
      </c>
      <c r="M39" s="129">
        <f>Anchor!U108</f>
        <v>27.604295</v>
      </c>
      <c r="N39" s="129">
        <f>Anchor!V108</f>
        <v>25.023859999999999</v>
      </c>
      <c r="O39" s="129">
        <f>Anchor!W108</f>
        <v>33.760294000000002</v>
      </c>
      <c r="P39" s="129">
        <f>Anchor!X108</f>
        <v>33.331412</v>
      </c>
      <c r="Q39" s="131">
        <f>10*LOG10(1/(('Summary (Full)'!$B$41/10^(N39/10)+'Summary (Full)'!$B$42/10^(O39/10)+'Summary (Full)'!$B$43/10^(P39/10))/'Summary (Full)'!$B$44))</f>
        <v>26.489490919914505</v>
      </c>
      <c r="R39" s="129">
        <f>Anchor!Y108</f>
        <v>0.346304</v>
      </c>
      <c r="S39" s="129">
        <f>Anchor!Z108</f>
        <v>652.1</v>
      </c>
      <c r="T39" s="132"/>
      <c r="U39" s="129">
        <f>Test!L108</f>
        <v>87.151003000000003</v>
      </c>
      <c r="V39" s="129">
        <f>Test!M108</f>
        <v>25.633132</v>
      </c>
      <c r="W39" s="129">
        <f>Test!N108</f>
        <v>34.221792999999998</v>
      </c>
      <c r="X39" s="129">
        <f>Test!O108</f>
        <v>33.851453999999997</v>
      </c>
      <c r="Y39" s="129">
        <f>('Summary (Full)'!$B$34*V39+'Summary (Full)'!$B$35*W39+'Summary (Full)'!$B$36*X39)/'Summary (Full)'!$B$37</f>
        <v>26.6835684375</v>
      </c>
      <c r="Z39" s="129">
        <f>Test!P108</f>
        <v>6.6437869999999997</v>
      </c>
      <c r="AA39" s="129">
        <f>Test!Q108</f>
        <v>5.7301450000000003</v>
      </c>
      <c r="AB39" s="129">
        <f>Test!R108</f>
        <v>14.120761</v>
      </c>
      <c r="AC39" s="129">
        <f>Test!S108</f>
        <v>14.008597999999999</v>
      </c>
      <c r="AD39" s="129">
        <f>Test!T108</f>
        <v>21.401019000000002</v>
      </c>
      <c r="AE39" s="129">
        <f>Test!U108</f>
        <v>28.185129</v>
      </c>
      <c r="AF39" s="129">
        <f>Test!V108</f>
        <v>25.523682999999998</v>
      </c>
      <c r="AG39" s="129">
        <f>Test!W108</f>
        <v>34.118904999999998</v>
      </c>
      <c r="AH39" s="129">
        <f>Test!X108</f>
        <v>33.742851999999999</v>
      </c>
      <c r="AI39" s="129">
        <f>10*LOG10(1/(('Summary (Full)'!$B$41/10^(AF39/10)+'Summary (Full)'!$B$42/10^(AG39/10)+'Summary (Full)'!$B$43/10^(AH39/10))/'Summary (Full)'!$B$44))</f>
        <v>26.981756639526232</v>
      </c>
      <c r="AJ39" s="129">
        <f>Test!Y108</f>
        <v>0.42745699999999998</v>
      </c>
      <c r="AK39" s="129">
        <f>Test!Z108</f>
        <v>0</v>
      </c>
      <c r="AL39" s="129">
        <f t="shared" si="2"/>
        <v>1.2343403483644426</v>
      </c>
      <c r="AM39" s="129">
        <f t="shared" si="3"/>
        <v>0</v>
      </c>
      <c r="AO39" s="242" t="s">
        <v>15</v>
      </c>
      <c r="AP39" s="166">
        <f t="array" ref="AP39">bdRateExtend($C37:$C40,D37:D40,$U37:$U40,V37:V40)</f>
        <v>-0.35729555046042205</v>
      </c>
      <c r="AQ39" s="164"/>
      <c r="AR39" s="164"/>
      <c r="AS39" s="164"/>
      <c r="AT39" s="166">
        <f t="array" ref="AT39">bdRateExtend($C37:$C40,H37:H40,$U37:$U40,Z37:Z40)</f>
        <v>-0.3442592408988735</v>
      </c>
      <c r="AU39" s="164"/>
      <c r="AV39" s="166">
        <f t="array" ref="AV39">bdRateExtend($C37:$C40,I37:I40,$U37:$U40,AA37:AA40)</f>
        <v>-0.35463384524886521</v>
      </c>
      <c r="AW39" s="164"/>
      <c r="AX39" s="166">
        <f t="array" ref="AX39">bdRateExtend($C37:$C40,J37:J40,$U37:$U40,AB37:AB40,"None", FALSE,1)</f>
        <v>-0.49127811681323919</v>
      </c>
      <c r="AY39" s="170"/>
      <c r="AZ39" s="244">
        <f t="array" ref="AZ39">testVMAFRange($C37:$C40,J37:J40,$U37:$U40,AB37:AB40)</f>
        <v>0</v>
      </c>
      <c r="BA39" s="170"/>
      <c r="CL39" s="4">
        <v>2162.6081094113329</v>
      </c>
      <c r="CM39" s="4">
        <v>35.042513249999999</v>
      </c>
      <c r="CN39" s="4">
        <v>35.042513249999999</v>
      </c>
      <c r="CO39" s="4">
        <v>40.524588250000001</v>
      </c>
      <c r="CP39" s="4">
        <v>40.936726999999998</v>
      </c>
      <c r="CQ39" s="4">
        <v>35.753531296875003</v>
      </c>
      <c r="CR39" s="4">
        <v>18.579228749999999</v>
      </c>
      <c r="CS39" s="4">
        <v>13.907477249999999</v>
      </c>
      <c r="CT39" s="4">
        <v>75.231059500000001</v>
      </c>
      <c r="CU39" s="4">
        <v>72.91177350000001</v>
      </c>
      <c r="CV39" s="4">
        <v>31.580554750000001</v>
      </c>
      <c r="CW39" s="4">
        <v>36.406133249999996</v>
      </c>
      <c r="CX39" s="4">
        <v>34.958010999999999</v>
      </c>
      <c r="CY39" s="4">
        <v>40.426652000000004</v>
      </c>
      <c r="CZ39" s="4">
        <v>40.811652500000001</v>
      </c>
      <c r="DA39" s="4">
        <v>36.16369784490179</v>
      </c>
      <c r="DB39" s="4">
        <v>3.4748750000000002E-2</v>
      </c>
      <c r="DC39" s="4">
        <v>7099.7749999999996</v>
      </c>
      <c r="DE39" s="4">
        <v>2578.4775220000001</v>
      </c>
      <c r="DF39" s="4">
        <v>19.840648999999999</v>
      </c>
      <c r="DH39" s="4">
        <v>3203.5307300278555</v>
      </c>
      <c r="DI39" s="4">
        <v>15.490244749999999</v>
      </c>
      <c r="DK39" s="4">
        <v>16239.975409000001</v>
      </c>
      <c r="DL39" s="4">
        <v>99.962575999999999</v>
      </c>
      <c r="DM39" s="4">
        <v>13450.297628846916</v>
      </c>
      <c r="DN39" s="4">
        <v>99.947291874999991</v>
      </c>
      <c r="DO39" s="4">
        <v>2637.78314</v>
      </c>
      <c r="DP39" s="4">
        <v>32.561295000000001</v>
      </c>
      <c r="DQ39" s="4">
        <v>1958.1555900179396</v>
      </c>
      <c r="DR39" s="4">
        <v>36.057881875</v>
      </c>
      <c r="DS39" s="4">
        <v>2162.6081094113329</v>
      </c>
      <c r="DT39" s="4">
        <v>34.958010999999999</v>
      </c>
      <c r="DU39" s="4">
        <v>34.958010999999999</v>
      </c>
      <c r="DV39" s="4">
        <v>40.426652000000004</v>
      </c>
      <c r="DW39" s="4">
        <v>40.811652500000001</v>
      </c>
      <c r="DX39" s="4">
        <v>36.16369784490179</v>
      </c>
      <c r="DZ39" s="4">
        <v>1323.9634209999999</v>
      </c>
      <c r="EA39" s="4">
        <v>34.536562000000004</v>
      </c>
      <c r="EB39" s="4">
        <v>34.536562000000004</v>
      </c>
      <c r="EC39" s="4">
        <v>40.761113999999999</v>
      </c>
      <c r="ED39" s="4">
        <v>40.718283</v>
      </c>
      <c r="EE39" s="4">
        <v>35.311954062500007</v>
      </c>
      <c r="EF39" s="4">
        <v>17.563962</v>
      </c>
      <c r="EG39" s="4">
        <v>13.321106</v>
      </c>
      <c r="EH39" s="4">
        <v>72.619894000000002</v>
      </c>
      <c r="EI39" s="4">
        <v>70.243210000000005</v>
      </c>
      <c r="EJ39" s="4">
        <v>30.860343</v>
      </c>
      <c r="EK39" s="4">
        <v>36.104146999999998</v>
      </c>
      <c r="EL39" s="4">
        <v>34.432065999999999</v>
      </c>
      <c r="EM39" s="4">
        <v>40.668734000000001</v>
      </c>
      <c r="EN39" s="4">
        <v>40.590440000000001</v>
      </c>
      <c r="EO39" s="4">
        <v>35.700740180466184</v>
      </c>
      <c r="EP39" s="4">
        <v>2.4930000000000001E-2</v>
      </c>
      <c r="EQ39" s="4">
        <v>0</v>
      </c>
      <c r="ER39" s="4">
        <v>1720.9415628729289</v>
      </c>
      <c r="ES39" s="4">
        <v>19.226898249999998</v>
      </c>
      <c r="ET39" s="4">
        <v>2183.5777951464638</v>
      </c>
      <c r="EU39" s="4">
        <v>15.295904125</v>
      </c>
      <c r="EV39" s="7">
        <v>10180.485360999999</v>
      </c>
      <c r="EW39" s="7">
        <v>99.956905000000006</v>
      </c>
      <c r="EX39" s="7">
        <v>2948.1140399999999</v>
      </c>
      <c r="EY39" s="7">
        <v>88.696833999999996</v>
      </c>
      <c r="EZ39" s="7">
        <v>1975.6505637122514</v>
      </c>
      <c r="FA39" s="7">
        <v>32.873333000000002</v>
      </c>
      <c r="FB39" s="7">
        <v>1323.9634209999999</v>
      </c>
      <c r="FC39" s="7">
        <v>36.104146999999998</v>
      </c>
      <c r="FD39" s="4">
        <v>1463.3038760911234</v>
      </c>
      <c r="FE39" s="4">
        <v>34.820336249999997</v>
      </c>
      <c r="FF39" s="4">
        <v>34.820336249999997</v>
      </c>
      <c r="FG39" s="4">
        <v>40.98502775</v>
      </c>
      <c r="FH39" s="4">
        <v>40.909771124999999</v>
      </c>
      <c r="FI39" s="4">
        <v>36.081009354636208</v>
      </c>
      <c r="FK39" s="4">
        <v>1958.1555900179396</v>
      </c>
      <c r="FL39" s="4">
        <v>35.364155789062501</v>
      </c>
      <c r="FM39" s="4">
        <v>2388.4076723692915</v>
      </c>
      <c r="FN39" s="4">
        <v>36.554365274144814</v>
      </c>
      <c r="FP39" s="4">
        <v>1463.3038760911234</v>
      </c>
      <c r="FQ39" s="4">
        <v>35.690267070312508</v>
      </c>
      <c r="FR39" s="4">
        <v>1617.3092094689412</v>
      </c>
      <c r="FS39" s="4">
        <v>36.461278528806233</v>
      </c>
    </row>
    <row r="40" spans="1:175" ht="14" customHeight="1" x14ac:dyDescent="0.15">
      <c r="A40" s="236"/>
      <c r="B40" s="38">
        <v>235</v>
      </c>
      <c r="C40" s="129">
        <f>Anchor!L109</f>
        <v>46.594636000000001</v>
      </c>
      <c r="D40" s="129">
        <f>Anchor!M109</f>
        <v>22.717600999999998</v>
      </c>
      <c r="E40" s="129">
        <f>Anchor!N109</f>
        <v>32.187646000000001</v>
      </c>
      <c r="F40" s="129">
        <f>Anchor!O109</f>
        <v>31.469635</v>
      </c>
      <c r="G40" s="130">
        <f>('Summary (Full)'!$B$34*D40+'Summary (Full)'!$B$35*E40+'Summary (Full)'!$B$36*F40)/'Summary (Full)'!$B$37</f>
        <v>23.856480937499999</v>
      </c>
      <c r="H40" s="129">
        <f>Anchor!P109</f>
        <v>3.8549419999999999</v>
      </c>
      <c r="I40" s="129">
        <f>Anchor!Q109</f>
        <v>3.9127710000000002</v>
      </c>
      <c r="J40" s="129">
        <f>Anchor!R109</f>
        <v>3.979422</v>
      </c>
      <c r="K40" s="129">
        <f>Anchor!S109</f>
        <v>4.1433590000000002</v>
      </c>
      <c r="L40" s="129">
        <f>Anchor!T109</f>
        <v>18.716864999999999</v>
      </c>
      <c r="M40" s="129">
        <f>Anchor!U109</f>
        <v>25.29824</v>
      </c>
      <c r="N40" s="129">
        <f>Anchor!V109</f>
        <v>22.640749</v>
      </c>
      <c r="O40" s="129">
        <f>Anchor!W109</f>
        <v>32.075524000000001</v>
      </c>
      <c r="P40" s="129">
        <f>Anchor!X109</f>
        <v>31.384965999999999</v>
      </c>
      <c r="Q40" s="131">
        <f>10*LOG10(1/(('Summary (Full)'!$B$41/10^(N40/10)+'Summary (Full)'!$B$42/10^(O40/10)+'Summary (Full)'!$B$43/10^(P40/10))/'Summary (Full)'!$B$44))</f>
        <v>24.140999702818512</v>
      </c>
      <c r="R40" s="129">
        <f>Anchor!Y109</f>
        <v>0.41862899999999997</v>
      </c>
      <c r="S40" s="129">
        <f>Anchor!Z109</f>
        <v>374.68</v>
      </c>
      <c r="T40" s="132"/>
      <c r="U40" s="129">
        <f>Test!L109</f>
        <v>32.511488999999997</v>
      </c>
      <c r="V40" s="129">
        <f>Test!M109</f>
        <v>23.237068000000001</v>
      </c>
      <c r="W40" s="129">
        <f>Test!N109</f>
        <v>32.697240999999998</v>
      </c>
      <c r="X40" s="129">
        <f>Test!O109</f>
        <v>31.923914</v>
      </c>
      <c r="Y40" s="129">
        <f>('Summary (Full)'!$B$34*V40+'Summary (Full)'!$B$35*W40+'Summary (Full)'!$B$36*X40)/'Summary (Full)'!$B$37</f>
        <v>24.371256687500004</v>
      </c>
      <c r="Z40" s="129">
        <f>Test!P109</f>
        <v>4.2394860000000003</v>
      </c>
      <c r="AA40" s="129">
        <f>Test!Q109</f>
        <v>4.1923009999999996</v>
      </c>
      <c r="AB40" s="129">
        <f>Test!R109</f>
        <v>8.2835929999999998</v>
      </c>
      <c r="AC40" s="129">
        <f>Test!S109</f>
        <v>8.3660979999999991</v>
      </c>
      <c r="AD40" s="129">
        <f>Test!T109</f>
        <v>19.207525</v>
      </c>
      <c r="AE40" s="129">
        <f>Test!U109</f>
        <v>25.922930000000001</v>
      </c>
      <c r="AF40" s="129">
        <f>Test!V109</f>
        <v>23.143156000000001</v>
      </c>
      <c r="AG40" s="129">
        <f>Test!W109</f>
        <v>32.615602000000003</v>
      </c>
      <c r="AH40" s="129">
        <f>Test!X109</f>
        <v>31.813690000000001</v>
      </c>
      <c r="AI40" s="129">
        <f>10*LOG10(1/(('Summary (Full)'!$B$41/10^(AF40/10)+'Summary (Full)'!$B$42/10^(AG40/10)+'Summary (Full)'!$B$43/10^(AH40/10))/'Summary (Full)'!$B$44))</f>
        <v>24.642076535565685</v>
      </c>
      <c r="AJ40" s="129">
        <f>Test!Y109</f>
        <v>0.57774400000000004</v>
      </c>
      <c r="AK40" s="129">
        <f>Test!Z109</f>
        <v>0</v>
      </c>
      <c r="AL40" s="129">
        <f t="shared" si="2"/>
        <v>1.380085947222959</v>
      </c>
      <c r="AM40" s="129">
        <f t="shared" si="3"/>
        <v>0</v>
      </c>
      <c r="AO40" s="179"/>
      <c r="AP40" s="165"/>
      <c r="AQ40" s="165"/>
      <c r="AR40" s="165"/>
      <c r="AS40" s="165"/>
      <c r="AT40" s="165"/>
      <c r="AU40" s="165"/>
      <c r="AV40" s="165"/>
      <c r="AW40" s="165"/>
      <c r="AX40" s="165"/>
      <c r="AY40" s="171"/>
      <c r="AZ40" s="165"/>
      <c r="BA40" s="171"/>
      <c r="CL40" s="4">
        <v>2388.4076723692915</v>
      </c>
      <c r="CM40" s="4">
        <v>35.445569124999999</v>
      </c>
      <c r="CN40" s="4">
        <v>35.445569124999999</v>
      </c>
      <c r="CO40" s="4">
        <v>40.811385125000001</v>
      </c>
      <c r="CP40" s="4">
        <v>41.237155999999999</v>
      </c>
      <c r="CQ40" s="4">
        <v>36.142906804687499</v>
      </c>
      <c r="CR40" s="4">
        <v>19.144112875000001</v>
      </c>
      <c r="CS40" s="4">
        <v>14.303142625</v>
      </c>
      <c r="CT40" s="4">
        <v>78.259428249999999</v>
      </c>
      <c r="CU40" s="4">
        <v>75.813110750000007</v>
      </c>
      <c r="CV40" s="4">
        <v>32.070924875000003</v>
      </c>
      <c r="CW40" s="4">
        <v>36.754384625</v>
      </c>
      <c r="CX40" s="4">
        <v>35.3613705</v>
      </c>
      <c r="CY40" s="4">
        <v>40.712858500000003</v>
      </c>
      <c r="CZ40" s="4">
        <v>41.111053249999998</v>
      </c>
      <c r="DA40" s="4">
        <v>36.554365274144814</v>
      </c>
      <c r="DB40" s="4">
        <v>3.0635374999999999E-2</v>
      </c>
      <c r="DC40" s="4">
        <v>7279.9925000000003</v>
      </c>
      <c r="DE40" s="4">
        <v>2816.7857326393996</v>
      </c>
      <c r="DF40" s="4">
        <v>20.349527500000001</v>
      </c>
      <c r="DH40" s="4">
        <v>3530.399049320733</v>
      </c>
      <c r="DI40" s="4">
        <v>15.885963125</v>
      </c>
      <c r="DK40" s="4">
        <v>22165.540653125765</v>
      </c>
      <c r="DL40" s="4">
        <v>99.967460500000001</v>
      </c>
      <c r="DM40" s="4">
        <v>16239.975409000001</v>
      </c>
      <c r="DN40" s="4">
        <v>99.951813000000001</v>
      </c>
      <c r="DO40" s="4">
        <v>2906.9260995318373</v>
      </c>
      <c r="DP40" s="4">
        <v>33.088868250000004</v>
      </c>
      <c r="DQ40" s="4">
        <v>2162.6081094113329</v>
      </c>
      <c r="DR40" s="4">
        <v>36.406133249999996</v>
      </c>
      <c r="DS40" s="4">
        <v>2388.4076723692915</v>
      </c>
      <c r="DT40" s="4">
        <v>35.3613705</v>
      </c>
      <c r="DU40" s="4">
        <v>35.3613705</v>
      </c>
      <c r="DV40" s="4">
        <v>40.712858500000003</v>
      </c>
      <c r="DW40" s="4">
        <v>41.111053249999998</v>
      </c>
      <c r="DX40" s="4">
        <v>36.554365274144814</v>
      </c>
      <c r="DZ40" s="4">
        <v>1463.3038760911234</v>
      </c>
      <c r="EA40" s="4">
        <v>34.923584000000005</v>
      </c>
      <c r="EB40" s="4">
        <v>34.923584000000005</v>
      </c>
      <c r="EC40" s="4">
        <v>41.077224375</v>
      </c>
      <c r="ED40" s="4">
        <v>41.036872750000001</v>
      </c>
      <c r="EE40" s="4">
        <v>35.690267070312508</v>
      </c>
      <c r="EF40" s="4">
        <v>18.133581</v>
      </c>
      <c r="EG40" s="4">
        <v>13.716065625000001</v>
      </c>
      <c r="EH40" s="4">
        <v>74.948551750000007</v>
      </c>
      <c r="EI40" s="4">
        <v>72.549913000000004</v>
      </c>
      <c r="EJ40" s="4">
        <v>31.363590500000001</v>
      </c>
      <c r="EK40" s="4">
        <v>36.448160125000001</v>
      </c>
      <c r="EL40" s="4">
        <v>34.820336249999997</v>
      </c>
      <c r="EM40" s="4">
        <v>40.98502775</v>
      </c>
      <c r="EN40" s="4">
        <v>40.909771124999999</v>
      </c>
      <c r="EO40" s="4">
        <v>36.081009354636208</v>
      </c>
      <c r="EP40" s="4">
        <v>2.408625E-2</v>
      </c>
      <c r="EQ40" s="4">
        <v>0</v>
      </c>
      <c r="ER40" s="4">
        <v>1904.7513092219185</v>
      </c>
      <c r="ES40" s="4">
        <v>19.769709124999999</v>
      </c>
      <c r="ET40" s="4">
        <v>2413.3883162504121</v>
      </c>
      <c r="EU40" s="4">
        <v>15.690863749999998</v>
      </c>
      <c r="EV40" s="7">
        <v>14057.758857000001</v>
      </c>
      <c r="EW40" s="7">
        <v>99.963099</v>
      </c>
      <c r="EX40" s="7">
        <v>3256.2987831945934</v>
      </c>
      <c r="EY40" s="7">
        <v>90.055545749999993</v>
      </c>
      <c r="EZ40" s="7">
        <v>2183.5777951464638</v>
      </c>
      <c r="FA40" s="7">
        <v>33.376580499999996</v>
      </c>
      <c r="FB40" s="7">
        <v>1463.3038760911234</v>
      </c>
      <c r="FC40" s="7">
        <v>36.448160125000001</v>
      </c>
      <c r="FD40" s="4">
        <v>1617.3092094689412</v>
      </c>
      <c r="FE40" s="4">
        <v>35.208606500000002</v>
      </c>
      <c r="FF40" s="4">
        <v>35.208606500000002</v>
      </c>
      <c r="FG40" s="4">
        <v>41.3013215</v>
      </c>
      <c r="FH40" s="4">
        <v>41.229102249999997</v>
      </c>
      <c r="FI40" s="4">
        <v>36.461278528806233</v>
      </c>
      <c r="FK40" s="4">
        <v>2162.6081094113329</v>
      </c>
      <c r="FL40" s="4">
        <v>35.753531296875003</v>
      </c>
      <c r="FM40" s="4">
        <v>2637.78314</v>
      </c>
      <c r="FN40" s="4">
        <v>36.945032703387838</v>
      </c>
      <c r="FP40" s="4">
        <v>1617.3092094689412</v>
      </c>
      <c r="FQ40" s="4">
        <v>36.068580078125009</v>
      </c>
      <c r="FR40" s="4">
        <v>1787.522825416316</v>
      </c>
      <c r="FS40" s="4">
        <v>36.841547702976264</v>
      </c>
    </row>
    <row r="41" spans="1:175" x14ac:dyDescent="0.15">
      <c r="CL41" s="4">
        <v>2637.78314</v>
      </c>
      <c r="CM41" s="4">
        <v>35.848624999999998</v>
      </c>
      <c r="CN41" s="4">
        <v>35.848624999999998</v>
      </c>
      <c r="CO41" s="4">
        <v>41.098182000000001</v>
      </c>
      <c r="CP41" s="4">
        <v>41.537585</v>
      </c>
      <c r="CQ41" s="4">
        <v>36.532282312500001</v>
      </c>
      <c r="CR41" s="4">
        <v>19.708997</v>
      </c>
      <c r="CS41" s="4">
        <v>14.698808</v>
      </c>
      <c r="CT41" s="4">
        <v>81.287796999999998</v>
      </c>
      <c r="CU41" s="4">
        <v>78.714448000000004</v>
      </c>
      <c r="CV41" s="4">
        <v>32.561295000000001</v>
      </c>
      <c r="CW41" s="4">
        <v>37.102635999999997</v>
      </c>
      <c r="CX41" s="4">
        <v>35.76473</v>
      </c>
      <c r="CY41" s="4">
        <v>40.999065000000002</v>
      </c>
      <c r="CZ41" s="4">
        <v>41.410454000000001</v>
      </c>
      <c r="DA41" s="4">
        <v>36.945032703387838</v>
      </c>
      <c r="DB41" s="4">
        <v>2.6522E-2</v>
      </c>
      <c r="DC41" s="4">
        <v>7460.21</v>
      </c>
      <c r="DE41" s="4">
        <v>3077.1188796118108</v>
      </c>
      <c r="DF41" s="4">
        <v>20.858405999999999</v>
      </c>
      <c r="DH41" s="4">
        <v>3890.618975687596</v>
      </c>
      <c r="DI41" s="4">
        <v>16.281681499999998</v>
      </c>
      <c r="DK41" s="4">
        <v>24494.44568837127</v>
      </c>
      <c r="DL41" s="4">
        <v>99.969243750000004</v>
      </c>
      <c r="DM41" s="4">
        <v>20058.065354735532</v>
      </c>
      <c r="DN41" s="4">
        <v>99.956031374999995</v>
      </c>
      <c r="DO41" s="4">
        <v>3203.5307300278555</v>
      </c>
      <c r="DP41" s="4">
        <v>33.616441500000001</v>
      </c>
      <c r="DQ41" s="4">
        <v>2388.4076723692915</v>
      </c>
      <c r="DR41" s="4">
        <v>36.754384625</v>
      </c>
      <c r="DS41" s="4">
        <v>2637.78314</v>
      </c>
      <c r="DT41" s="4">
        <v>35.76473</v>
      </c>
      <c r="DU41" s="4">
        <v>35.76473</v>
      </c>
      <c r="DV41" s="4">
        <v>40.999065000000002</v>
      </c>
      <c r="DW41" s="4">
        <v>41.410454000000001</v>
      </c>
      <c r="DX41" s="4">
        <v>36.945032703387838</v>
      </c>
      <c r="DZ41" s="4">
        <v>1617.3092094689412</v>
      </c>
      <c r="EA41" s="4">
        <v>35.310606000000007</v>
      </c>
      <c r="EB41" s="4">
        <v>35.310606000000007</v>
      </c>
      <c r="EC41" s="4">
        <v>41.393334750000001</v>
      </c>
      <c r="ED41" s="4">
        <v>41.355462500000002</v>
      </c>
      <c r="EE41" s="4">
        <v>36.068580078125009</v>
      </c>
      <c r="EF41" s="4">
        <v>18.703199999999999</v>
      </c>
      <c r="EG41" s="4">
        <v>14.111025250000001</v>
      </c>
      <c r="EH41" s="4">
        <v>77.277209499999998</v>
      </c>
      <c r="EI41" s="4">
        <v>74.856616000000002</v>
      </c>
      <c r="EJ41" s="4">
        <v>31.866838000000001</v>
      </c>
      <c r="EK41" s="4">
        <v>36.792173249999998</v>
      </c>
      <c r="EL41" s="4">
        <v>35.208606500000002</v>
      </c>
      <c r="EM41" s="4">
        <v>41.3013215</v>
      </c>
      <c r="EN41" s="4">
        <v>41.229102249999997</v>
      </c>
      <c r="EO41" s="4">
        <v>36.461278528806233</v>
      </c>
      <c r="EP41" s="4">
        <v>2.3242499999999999E-2</v>
      </c>
      <c r="EQ41" s="4">
        <v>0</v>
      </c>
      <c r="ER41" s="4">
        <v>2108.1933450000001</v>
      </c>
      <c r="ES41" s="4">
        <v>20.312519999999999</v>
      </c>
      <c r="ET41" s="4">
        <v>2667.3852326032356</v>
      </c>
      <c r="EU41" s="4">
        <v>16.085823375</v>
      </c>
      <c r="EV41" s="7">
        <v>21468.288936261462</v>
      </c>
      <c r="EW41" s="7">
        <v>99.968713999999991</v>
      </c>
      <c r="EX41" s="7">
        <v>4174.4731015985435</v>
      </c>
      <c r="EY41" s="7">
        <v>94.063855750000002</v>
      </c>
      <c r="EZ41" s="7">
        <v>2413.3883162504121</v>
      </c>
      <c r="FA41" s="7">
        <v>33.879827999999996</v>
      </c>
      <c r="FB41" s="7">
        <v>1617.3092094689412</v>
      </c>
      <c r="FC41" s="7">
        <v>36.792173249999998</v>
      </c>
      <c r="FD41" s="4">
        <v>1787.522825416316</v>
      </c>
      <c r="FE41" s="4">
        <v>35.59687675</v>
      </c>
      <c r="FF41" s="4">
        <v>35.59687675</v>
      </c>
      <c r="FG41" s="4">
        <v>41.61761525</v>
      </c>
      <c r="FH41" s="4">
        <v>41.548433375000002</v>
      </c>
      <c r="FI41" s="4">
        <v>36.841547702976264</v>
      </c>
      <c r="FK41" s="4">
        <v>2388.4076723692915</v>
      </c>
      <c r="FL41" s="4">
        <v>36.142906804687499</v>
      </c>
      <c r="FM41" s="4">
        <v>2989.3840422451649</v>
      </c>
      <c r="FN41" s="4">
        <v>37.41961602078424</v>
      </c>
      <c r="FP41" s="4">
        <v>1787.522825416316</v>
      </c>
      <c r="FQ41" s="4">
        <v>36.446893085937504</v>
      </c>
      <c r="FR41" s="4">
        <v>1975.6505637122514</v>
      </c>
      <c r="FS41" s="4">
        <v>37.221816877146289</v>
      </c>
    </row>
    <row r="42" spans="1:175" ht="14" customHeight="1" thickBot="1" x14ac:dyDescent="0.2">
      <c r="CL42" s="4">
        <v>2906.9260995318373</v>
      </c>
      <c r="CM42" s="4">
        <v>36.217380749999997</v>
      </c>
      <c r="CN42" s="4">
        <v>36.217380749999997</v>
      </c>
      <c r="CO42" s="4">
        <v>41.406592250000003</v>
      </c>
      <c r="CP42" s="4">
        <v>41.834251250000001</v>
      </c>
      <c r="CQ42" s="4">
        <v>36.892760875</v>
      </c>
      <c r="CR42" s="4">
        <v>20.295262624999999</v>
      </c>
      <c r="CS42" s="4">
        <v>15.094526374999999</v>
      </c>
      <c r="CT42" s="4">
        <v>83.304952874999998</v>
      </c>
      <c r="CU42" s="4">
        <v>80.698656749999998</v>
      </c>
      <c r="CV42" s="4">
        <v>33.088868250000004</v>
      </c>
      <c r="CW42" s="4">
        <v>37.428317749999998</v>
      </c>
      <c r="CX42" s="4">
        <v>36.134548875</v>
      </c>
      <c r="CY42" s="4">
        <v>41.307549125000001</v>
      </c>
      <c r="CZ42" s="4">
        <v>41.706814625</v>
      </c>
      <c r="DA42" s="4">
        <v>37.305980485296217</v>
      </c>
      <c r="DB42" s="4">
        <v>2.5854750000000003E-2</v>
      </c>
      <c r="DC42" s="4">
        <v>7799.4650000000001</v>
      </c>
      <c r="DE42" s="4">
        <v>3361.5125529590996</v>
      </c>
      <c r="DF42" s="4">
        <v>21.3672845</v>
      </c>
      <c r="DH42" s="4">
        <v>4287.5934993504052</v>
      </c>
      <c r="DI42" s="4">
        <v>16.677399874999999</v>
      </c>
      <c r="DK42" s="4">
        <v>27068.0458</v>
      </c>
      <c r="DL42" s="4">
        <v>99.971027000000007</v>
      </c>
      <c r="DM42" s="4">
        <v>22165.540653125765</v>
      </c>
      <c r="DN42" s="4">
        <v>99.958216249999992</v>
      </c>
      <c r="DO42" s="4">
        <v>3530.399049320733</v>
      </c>
      <c r="DP42" s="4">
        <v>34.144014749999997</v>
      </c>
      <c r="DQ42" s="4">
        <v>2637.78314</v>
      </c>
      <c r="DR42" s="4">
        <v>37.102635999999997</v>
      </c>
      <c r="DS42" s="4">
        <v>2906.9260995318373</v>
      </c>
      <c r="DT42" s="4">
        <v>36.134548875</v>
      </c>
      <c r="DU42" s="4">
        <v>36.134548875</v>
      </c>
      <c r="DV42" s="4">
        <v>41.307549125000001</v>
      </c>
      <c r="DW42" s="4">
        <v>41.706814625</v>
      </c>
      <c r="DX42" s="4">
        <v>37.305980485296217</v>
      </c>
      <c r="DZ42" s="4">
        <v>1787.522825416316</v>
      </c>
      <c r="EA42" s="4">
        <v>35.697628000000002</v>
      </c>
      <c r="EB42" s="4">
        <v>35.697628000000002</v>
      </c>
      <c r="EC42" s="4">
        <v>41.709445125000002</v>
      </c>
      <c r="ED42" s="4">
        <v>41.674052250000003</v>
      </c>
      <c r="EE42" s="4">
        <v>36.446893085937504</v>
      </c>
      <c r="EF42" s="4">
        <v>19.272818999999998</v>
      </c>
      <c r="EG42" s="4">
        <v>14.505984874999999</v>
      </c>
      <c r="EH42" s="4">
        <v>79.605867250000003</v>
      </c>
      <c r="EI42" s="4">
        <v>77.163319000000001</v>
      </c>
      <c r="EJ42" s="4">
        <v>32.370085500000002</v>
      </c>
      <c r="EK42" s="4">
        <v>37.136186374999994</v>
      </c>
      <c r="EL42" s="4">
        <v>35.59687675</v>
      </c>
      <c r="EM42" s="4">
        <v>41.61761525</v>
      </c>
      <c r="EN42" s="4">
        <v>41.548433375000002</v>
      </c>
      <c r="EO42" s="4">
        <v>36.841547702976264</v>
      </c>
      <c r="EP42" s="4">
        <v>2.2398750000000002E-2</v>
      </c>
      <c r="EQ42" s="4">
        <v>0</v>
      </c>
      <c r="ER42" s="4">
        <v>2315.6293247605659</v>
      </c>
      <c r="ES42" s="4">
        <v>20.819233499999999</v>
      </c>
      <c r="ET42" s="4">
        <v>2948.1140399999999</v>
      </c>
      <c r="EU42" s="4">
        <v>16.480782999999999</v>
      </c>
      <c r="EV42" s="7">
        <v>23882.912165000002</v>
      </c>
      <c r="EW42" s="7">
        <v>99.970400999999995</v>
      </c>
      <c r="EX42" s="7">
        <v>4602.3416580000003</v>
      </c>
      <c r="EY42" s="7">
        <v>95.906926999999996</v>
      </c>
      <c r="EZ42" s="7">
        <v>2667.3852326032356</v>
      </c>
      <c r="FA42" s="7">
        <v>34.383075499999997</v>
      </c>
      <c r="FB42" s="7">
        <v>1787.522825416316</v>
      </c>
      <c r="FC42" s="7">
        <v>37.136186374999994</v>
      </c>
      <c r="FD42" s="4">
        <v>1975.6505637122514</v>
      </c>
      <c r="FE42" s="4">
        <v>35.985146999999998</v>
      </c>
      <c r="FF42" s="4">
        <v>35.985146999999998</v>
      </c>
      <c r="FG42" s="4">
        <v>41.933909</v>
      </c>
      <c r="FH42" s="4">
        <v>41.8677645</v>
      </c>
      <c r="FI42" s="4">
        <v>37.221816877146289</v>
      </c>
      <c r="FK42" s="4">
        <v>2637.78314</v>
      </c>
      <c r="FL42" s="4">
        <v>36.532282312500001</v>
      </c>
      <c r="FM42" s="4">
        <v>3292.9589436216952</v>
      </c>
      <c r="FN42" s="4">
        <v>37.811369766998929</v>
      </c>
      <c r="FP42" s="4">
        <v>1975.6505637122514</v>
      </c>
      <c r="FQ42" s="4">
        <v>36.825206093750005</v>
      </c>
      <c r="FR42" s="4">
        <v>2183.5777951464638</v>
      </c>
      <c r="FS42" s="4">
        <v>37.602086051316313</v>
      </c>
    </row>
    <row r="43" spans="1:175" ht="16" x14ac:dyDescent="0.2">
      <c r="A43" s="271" t="s">
        <v>120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60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CL43" s="4">
        <v>3292.9589436216952</v>
      </c>
      <c r="CM43" s="4">
        <v>36.725379749999995</v>
      </c>
      <c r="CN43" s="4">
        <v>36.725379749999995</v>
      </c>
      <c r="CO43" s="4">
        <v>41.863485624999996</v>
      </c>
      <c r="CP43" s="4">
        <v>42.287978000000003</v>
      </c>
      <c r="CQ43" s="4">
        <v>37.394173757812496</v>
      </c>
      <c r="CR43" s="4">
        <v>20.910528499999998</v>
      </c>
      <c r="CS43" s="4">
        <v>15.5678225</v>
      </c>
      <c r="CT43" s="4">
        <v>85.313116750000006</v>
      </c>
      <c r="CU43" s="4">
        <v>83.097097625000004</v>
      </c>
      <c r="CV43" s="4">
        <v>33.720089625</v>
      </c>
      <c r="CW43" s="4">
        <v>37.862053750000001</v>
      </c>
      <c r="CX43" s="4">
        <v>36.645960375000001</v>
      </c>
      <c r="CY43" s="4">
        <v>41.772614750000002</v>
      </c>
      <c r="CZ43" s="4">
        <v>42.174335374999998</v>
      </c>
      <c r="DA43" s="4">
        <v>37.811369766998929</v>
      </c>
      <c r="DB43" s="4">
        <v>2.4129749999999998E-2</v>
      </c>
      <c r="DC43" s="4">
        <v>11245.223749999999</v>
      </c>
      <c r="DE43" s="4">
        <v>3672.19047615317</v>
      </c>
      <c r="DF43" s="4">
        <v>21.876162999999998</v>
      </c>
      <c r="DH43" s="4">
        <v>4725.0728304544091</v>
      </c>
      <c r="DI43" s="4">
        <v>17.07311825</v>
      </c>
      <c r="DM43" s="4">
        <v>24494.44568837127</v>
      </c>
      <c r="DN43" s="4">
        <v>99.960401125000004</v>
      </c>
      <c r="DO43" s="4">
        <v>3890.618975687596</v>
      </c>
      <c r="DP43" s="4">
        <v>34.671588</v>
      </c>
      <c r="DQ43" s="4">
        <v>2906.9260995318373</v>
      </c>
      <c r="DR43" s="4">
        <v>37.428317749999998</v>
      </c>
      <c r="DS43" s="4">
        <v>3292.9589436216952</v>
      </c>
      <c r="DT43" s="4">
        <v>36.645960375000001</v>
      </c>
      <c r="DU43" s="4">
        <v>36.645960375000001</v>
      </c>
      <c r="DV43" s="4">
        <v>41.772614750000002</v>
      </c>
      <c r="DW43" s="4">
        <v>42.174335374999998</v>
      </c>
      <c r="DX43" s="4">
        <v>37.811369766998929</v>
      </c>
      <c r="DZ43" s="4">
        <v>1975.6505637122514</v>
      </c>
      <c r="EA43" s="4">
        <v>36.084650000000003</v>
      </c>
      <c r="EB43" s="4">
        <v>36.084650000000003</v>
      </c>
      <c r="EC43" s="4">
        <v>42.025555499999996</v>
      </c>
      <c r="ED43" s="4">
        <v>41.992642000000004</v>
      </c>
      <c r="EE43" s="4">
        <v>36.825206093750005</v>
      </c>
      <c r="EF43" s="4">
        <v>19.842438000000001</v>
      </c>
      <c r="EG43" s="4">
        <v>14.9009445</v>
      </c>
      <c r="EH43" s="4">
        <v>81.934525000000008</v>
      </c>
      <c r="EI43" s="4">
        <v>79.470022</v>
      </c>
      <c r="EJ43" s="4">
        <v>32.873333000000002</v>
      </c>
      <c r="EK43" s="4">
        <v>37.480199499999998</v>
      </c>
      <c r="EL43" s="4">
        <v>35.985146999999998</v>
      </c>
      <c r="EM43" s="4">
        <v>41.933909</v>
      </c>
      <c r="EN43" s="4">
        <v>41.8677645</v>
      </c>
      <c r="EO43" s="4">
        <v>37.221816877146289</v>
      </c>
      <c r="EP43" s="4">
        <v>2.1555000000000001E-2</v>
      </c>
      <c r="EQ43" s="4">
        <v>0</v>
      </c>
      <c r="ER43" s="4">
        <v>2446.0599087103697</v>
      </c>
      <c r="ES43" s="4">
        <v>21.123231000000001</v>
      </c>
      <c r="ET43" s="4">
        <v>3256.2987831945934</v>
      </c>
      <c r="EU43" s="4">
        <v>16.856128249999998</v>
      </c>
      <c r="EV43" s="7"/>
      <c r="EW43" s="7"/>
      <c r="EX43" s="7">
        <v>6531.0652419999997</v>
      </c>
      <c r="EY43" s="7">
        <v>99.566528000000005</v>
      </c>
      <c r="EZ43" s="7">
        <v>2948.1140399999999</v>
      </c>
      <c r="FA43" s="7">
        <v>34.886322999999997</v>
      </c>
      <c r="FB43" s="7">
        <v>1975.6505637122514</v>
      </c>
      <c r="FC43" s="7">
        <v>37.480199499999998</v>
      </c>
      <c r="FD43" s="4">
        <v>2183.5777951464638</v>
      </c>
      <c r="FE43" s="4">
        <v>36.373417249999996</v>
      </c>
      <c r="FF43" s="4">
        <v>36.373417249999996</v>
      </c>
      <c r="FG43" s="4">
        <v>42.25020275</v>
      </c>
      <c r="FH43" s="4">
        <v>42.187095624999998</v>
      </c>
      <c r="FI43" s="4">
        <v>37.602086051316313</v>
      </c>
      <c r="FK43" s="4">
        <v>2906.9260995318373</v>
      </c>
      <c r="FL43" s="4">
        <v>36.892760875</v>
      </c>
      <c r="FM43" s="4">
        <v>3627.3621760000001</v>
      </c>
      <c r="FN43" s="4">
        <v>38.203123513213619</v>
      </c>
      <c r="FP43" s="4">
        <v>2183.5777951464638</v>
      </c>
      <c r="FQ43" s="4">
        <v>37.203519101562506</v>
      </c>
      <c r="FR43" s="4">
        <v>2413.3883162504121</v>
      </c>
      <c r="FS43" s="4">
        <v>37.982355225486344</v>
      </c>
    </row>
    <row r="44" spans="1:175" ht="16" x14ac:dyDescent="0.2">
      <c r="A44" s="272" t="s">
        <v>8</v>
      </c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40"/>
      <c r="M44" s="93"/>
      <c r="N44" s="93"/>
      <c r="O44" s="93"/>
      <c r="P44" s="93"/>
      <c r="Q44" s="249" t="s">
        <v>25</v>
      </c>
      <c r="R44" s="240"/>
      <c r="S44" s="249" t="s">
        <v>26</v>
      </c>
      <c r="T44" s="240"/>
      <c r="U44" s="249" t="s">
        <v>27</v>
      </c>
      <c r="V44" s="240"/>
      <c r="W44" s="249" t="s">
        <v>28</v>
      </c>
      <c r="X44" s="240"/>
      <c r="Y44" s="248" t="s">
        <v>78</v>
      </c>
      <c r="Z44" s="240"/>
      <c r="AA44" s="248" t="s">
        <v>99</v>
      </c>
      <c r="AB44" s="240"/>
      <c r="AC44" s="248" t="s">
        <v>100</v>
      </c>
      <c r="AD44" s="239"/>
      <c r="AE44" s="239"/>
      <c r="AF44" s="239"/>
      <c r="AG44" s="239"/>
      <c r="AH44" s="240"/>
      <c r="AI44" s="268" t="s">
        <v>8</v>
      </c>
      <c r="AJ44" s="240"/>
      <c r="AK44" s="246" t="s">
        <v>9</v>
      </c>
      <c r="AL44" s="247"/>
      <c r="CL44" s="4">
        <v>3627.3621760000001</v>
      </c>
      <c r="CM44" s="4">
        <v>37.127339999999997</v>
      </c>
      <c r="CN44" s="4">
        <v>37.127339999999997</v>
      </c>
      <c r="CO44" s="4">
        <v>42.174720999999998</v>
      </c>
      <c r="CP44" s="4">
        <v>42.605077000000001</v>
      </c>
      <c r="CQ44" s="4">
        <v>37.785159874999998</v>
      </c>
      <c r="CR44" s="4">
        <v>21.489235999999998</v>
      </c>
      <c r="CS44" s="4">
        <v>15.972303999999999</v>
      </c>
      <c r="CT44" s="4">
        <v>88.023503000000005</v>
      </c>
      <c r="CU44" s="4">
        <v>85.730086999999997</v>
      </c>
      <c r="CV44" s="4">
        <v>34.232196000000002</v>
      </c>
      <c r="CW44" s="4">
        <v>38.212418999999997</v>
      </c>
      <c r="CX44" s="4">
        <v>37.048439000000002</v>
      </c>
      <c r="CY44" s="4">
        <v>42.084009999999999</v>
      </c>
      <c r="CZ44" s="4">
        <v>42.491509999999998</v>
      </c>
      <c r="DA44" s="4">
        <v>38.203123513213619</v>
      </c>
      <c r="DB44" s="4">
        <v>2.2911999999999998E-2</v>
      </c>
      <c r="DC44" s="4">
        <v>11618.63</v>
      </c>
      <c r="DE44" s="4">
        <v>4011.5818937755785</v>
      </c>
      <c r="DF44" s="4">
        <v>22.3850415</v>
      </c>
      <c r="DH44" s="4">
        <v>5207.1898272261587</v>
      </c>
      <c r="DI44" s="4">
        <v>17.468836624999998</v>
      </c>
      <c r="DM44" s="4">
        <v>27068.0458</v>
      </c>
      <c r="DN44" s="4">
        <v>99.962586000000002</v>
      </c>
      <c r="DO44" s="4">
        <v>4287.5934993504052</v>
      </c>
      <c r="DP44" s="4">
        <v>35.199161250000003</v>
      </c>
      <c r="DQ44" s="4">
        <v>3292.9589436216952</v>
      </c>
      <c r="DR44" s="4">
        <v>37.862053750000001</v>
      </c>
      <c r="DS44" s="4">
        <v>3627.3621760000001</v>
      </c>
      <c r="DT44" s="4">
        <v>37.048439000000002</v>
      </c>
      <c r="DU44" s="4">
        <v>37.048439000000002</v>
      </c>
      <c r="DV44" s="4">
        <v>42.084009999999999</v>
      </c>
      <c r="DW44" s="4">
        <v>42.491509999999998</v>
      </c>
      <c r="DX44" s="4">
        <v>38.203123513213619</v>
      </c>
      <c r="DZ44" s="4">
        <v>2183.5777951464638</v>
      </c>
      <c r="EA44" s="4">
        <v>36.471672000000005</v>
      </c>
      <c r="EB44" s="4">
        <v>36.471672000000005</v>
      </c>
      <c r="EC44" s="4">
        <v>42.341665874999997</v>
      </c>
      <c r="ED44" s="4">
        <v>42.311231749999997</v>
      </c>
      <c r="EE44" s="4">
        <v>37.203519101562506</v>
      </c>
      <c r="EF44" s="4">
        <v>20.412057000000001</v>
      </c>
      <c r="EG44" s="4">
        <v>15.295904125</v>
      </c>
      <c r="EH44" s="4">
        <v>84.263182749999999</v>
      </c>
      <c r="EI44" s="4">
        <v>81.776724999999999</v>
      </c>
      <c r="EJ44" s="4">
        <v>33.376580499999996</v>
      </c>
      <c r="EK44" s="4">
        <v>37.824212625000001</v>
      </c>
      <c r="EL44" s="4">
        <v>36.373417249999996</v>
      </c>
      <c r="EM44" s="4">
        <v>42.25020275</v>
      </c>
      <c r="EN44" s="4">
        <v>42.187095624999998</v>
      </c>
      <c r="EO44" s="4">
        <v>37.602086051316313</v>
      </c>
      <c r="EP44" s="4">
        <v>2.071125E-2</v>
      </c>
      <c r="EQ44" s="4">
        <v>0</v>
      </c>
      <c r="ER44" s="4">
        <v>2706.2524348173515</v>
      </c>
      <c r="ES44" s="4">
        <v>21.683292999999999</v>
      </c>
      <c r="ET44" s="4">
        <v>3596.6999992424167</v>
      </c>
      <c r="EU44" s="4">
        <v>17.2314735</v>
      </c>
      <c r="EV44" s="7"/>
      <c r="EW44" s="7"/>
      <c r="EX44" s="7">
        <v>10180.485360999999</v>
      </c>
      <c r="EY44" s="7">
        <v>99.945418000000004</v>
      </c>
      <c r="EZ44" s="7">
        <v>3256.2987831945934</v>
      </c>
      <c r="FA44" s="7">
        <v>35.414054374999999</v>
      </c>
      <c r="FB44" s="7">
        <v>2183.5777951464638</v>
      </c>
      <c r="FC44" s="7">
        <v>37.824212625000001</v>
      </c>
      <c r="FD44" s="4">
        <v>2413.3883162504121</v>
      </c>
      <c r="FE44" s="4">
        <v>36.761687499999994</v>
      </c>
      <c r="FF44" s="4">
        <v>36.761687499999994</v>
      </c>
      <c r="FG44" s="4">
        <v>42.5664965</v>
      </c>
      <c r="FH44" s="4">
        <v>42.506426750000003</v>
      </c>
      <c r="FI44" s="4">
        <v>37.982355225486344</v>
      </c>
      <c r="FK44" s="4">
        <v>2989.3840422451649</v>
      </c>
      <c r="FL44" s="4">
        <v>37.003187640625001</v>
      </c>
      <c r="FM44" s="4">
        <v>3992.3074990408413</v>
      </c>
      <c r="FN44" s="4">
        <v>38.55826059473457</v>
      </c>
      <c r="FP44" s="4">
        <v>2413.3883162504121</v>
      </c>
      <c r="FQ44" s="4">
        <v>37.581832109375</v>
      </c>
      <c r="FR44" s="4">
        <v>2667.3852326032356</v>
      </c>
      <c r="FS44" s="4">
        <v>38.362624399656369</v>
      </c>
    </row>
    <row r="45" spans="1:175" ht="16" x14ac:dyDescent="0.2">
      <c r="A45" s="95"/>
      <c r="B45" s="93"/>
      <c r="C45" s="249" t="s">
        <v>8</v>
      </c>
      <c r="D45" s="239"/>
      <c r="E45" s="239"/>
      <c r="F45" s="240"/>
      <c r="G45" s="93"/>
      <c r="H45" s="93"/>
      <c r="I45" s="93"/>
      <c r="J45" s="93"/>
      <c r="K45" s="93"/>
      <c r="L45" s="93"/>
      <c r="M45" s="249" t="s">
        <v>9</v>
      </c>
      <c r="N45" s="239"/>
      <c r="O45" s="239"/>
      <c r="P45" s="240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CL45" s="4">
        <v>3992.3074990408413</v>
      </c>
      <c r="CM45" s="4">
        <v>37.486755124999995</v>
      </c>
      <c r="CN45" s="4">
        <v>37.486755124999995</v>
      </c>
      <c r="CO45" s="4">
        <v>42.502628625</v>
      </c>
      <c r="CP45" s="4">
        <v>42.914656874999999</v>
      </c>
      <c r="CQ45" s="4">
        <v>38.139491078124998</v>
      </c>
      <c r="CR45" s="4">
        <v>22.074650499999997</v>
      </c>
      <c r="CS45" s="4">
        <v>16.363676625</v>
      </c>
      <c r="CT45" s="4">
        <v>89.490598125000005</v>
      </c>
      <c r="CU45" s="4">
        <v>87.370205624999997</v>
      </c>
      <c r="CV45" s="4">
        <v>34.773771625000002</v>
      </c>
      <c r="CW45" s="4">
        <v>38.53721075</v>
      </c>
      <c r="CX45" s="4">
        <v>37.409142875000001</v>
      </c>
      <c r="CY45" s="4">
        <v>42.411874249999997</v>
      </c>
      <c r="CZ45" s="4">
        <v>42.8017015</v>
      </c>
      <c r="DA45" s="4">
        <v>38.55826059473457</v>
      </c>
      <c r="DB45" s="4">
        <v>2.2435999999999998E-2</v>
      </c>
      <c r="DC45" s="4">
        <v>12111.259999999998</v>
      </c>
      <c r="DE45" s="4">
        <v>4382.340566202377</v>
      </c>
      <c r="DF45" s="4">
        <v>22.893920000000001</v>
      </c>
      <c r="DH45" s="4">
        <v>5738.4990390000003</v>
      </c>
      <c r="DI45" s="4">
        <v>17.864554999999999</v>
      </c>
      <c r="DO45" s="4">
        <v>4725.0728304544091</v>
      </c>
      <c r="DP45" s="4">
        <v>35.726734499999999</v>
      </c>
      <c r="DQ45" s="4">
        <v>3627.3621760000001</v>
      </c>
      <c r="DR45" s="4">
        <v>38.212418999999997</v>
      </c>
      <c r="DS45" s="4">
        <v>3992.3074990408413</v>
      </c>
      <c r="DT45" s="4">
        <v>37.409142875000001</v>
      </c>
      <c r="DU45" s="4">
        <v>37.409142875000001</v>
      </c>
      <c r="DV45" s="4">
        <v>42.411874249999997</v>
      </c>
      <c r="DW45" s="4">
        <v>42.8017015</v>
      </c>
      <c r="DX45" s="4">
        <v>38.55826059473457</v>
      </c>
      <c r="DZ45" s="4">
        <v>2413.3883162504121</v>
      </c>
      <c r="EA45" s="4">
        <v>36.858694</v>
      </c>
      <c r="EB45" s="4">
        <v>36.858694</v>
      </c>
      <c r="EC45" s="4">
        <v>42.657776249999998</v>
      </c>
      <c r="ED45" s="4">
        <v>42.629821499999998</v>
      </c>
      <c r="EE45" s="4">
        <v>37.581832109375</v>
      </c>
      <c r="EF45" s="4">
        <v>20.981676</v>
      </c>
      <c r="EG45" s="4">
        <v>15.690863749999998</v>
      </c>
      <c r="EH45" s="4">
        <v>86.591840500000004</v>
      </c>
      <c r="EI45" s="4">
        <v>84.083427999999998</v>
      </c>
      <c r="EJ45" s="4">
        <v>33.879827999999996</v>
      </c>
      <c r="EK45" s="4">
        <v>38.168225749999998</v>
      </c>
      <c r="EL45" s="4">
        <v>36.761687499999994</v>
      </c>
      <c r="EM45" s="4">
        <v>42.5664965</v>
      </c>
      <c r="EN45" s="4">
        <v>42.506426750000003</v>
      </c>
      <c r="EO45" s="4">
        <v>37.982355225486344</v>
      </c>
      <c r="EP45" s="4">
        <v>1.9867500000000003E-2</v>
      </c>
      <c r="EQ45" s="4">
        <v>0</v>
      </c>
      <c r="ER45" s="4">
        <v>2994.1221860000001</v>
      </c>
      <c r="ES45" s="4">
        <v>22.243355000000001</v>
      </c>
      <c r="ET45" s="4">
        <v>3972.6854769325887</v>
      </c>
      <c r="EU45" s="4">
        <v>17.606818749999999</v>
      </c>
      <c r="EV45" s="7"/>
      <c r="EW45" s="7"/>
      <c r="EX45" s="7">
        <v>11325.524749350252</v>
      </c>
      <c r="EY45" s="7">
        <v>99.947508749999997</v>
      </c>
      <c r="EZ45" s="7">
        <v>3596.6999992424167</v>
      </c>
      <c r="FA45" s="7">
        <v>35.941785749999994</v>
      </c>
      <c r="FB45" s="7">
        <v>2413.3883162504121</v>
      </c>
      <c r="FC45" s="7">
        <v>38.168225749999998</v>
      </c>
      <c r="FD45" s="4">
        <v>2667.3852326032356</v>
      </c>
      <c r="FE45" s="4">
        <v>37.149957749999999</v>
      </c>
      <c r="FF45" s="4">
        <v>37.149957749999999</v>
      </c>
      <c r="FG45" s="4">
        <v>42.882790249999999</v>
      </c>
      <c r="FH45" s="4">
        <v>42.825757875000001</v>
      </c>
      <c r="FI45" s="4">
        <v>38.362624399656369</v>
      </c>
      <c r="FK45" s="4">
        <v>3292.9589436216952</v>
      </c>
      <c r="FL45" s="4">
        <v>37.394173757812496</v>
      </c>
      <c r="FM45" s="4">
        <v>4393.9696103005617</v>
      </c>
      <c r="FN45" s="4">
        <v>38.913397676255514</v>
      </c>
      <c r="FP45" s="4">
        <v>2667.3852326032356</v>
      </c>
      <c r="FQ45" s="4">
        <v>37.960145117187501</v>
      </c>
      <c r="FR45" s="4">
        <v>2948.1140399999999</v>
      </c>
      <c r="FS45" s="4">
        <v>38.742893573826393</v>
      </c>
    </row>
    <row r="46" spans="1:175" ht="17" customHeight="1" thickBot="1" x14ac:dyDescent="0.25">
      <c r="A46" s="250" t="s">
        <v>33</v>
      </c>
      <c r="B46" s="251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73" t="s">
        <v>36</v>
      </c>
      <c r="AJ46" s="251"/>
      <c r="AK46" s="274" t="s">
        <v>36</v>
      </c>
      <c r="AL46" s="275"/>
      <c r="CL46" s="4">
        <v>4393.9696103005617</v>
      </c>
      <c r="CM46" s="4">
        <v>37.84617025</v>
      </c>
      <c r="CN46" s="4">
        <v>37.84617025</v>
      </c>
      <c r="CO46" s="4">
        <v>42.830536249999994</v>
      </c>
      <c r="CP46" s="4">
        <v>43.224236750000003</v>
      </c>
      <c r="CQ46" s="4">
        <v>38.493822281250004</v>
      </c>
      <c r="CR46" s="4">
        <v>22.660064999999999</v>
      </c>
      <c r="CS46" s="4">
        <v>16.755049249999999</v>
      </c>
      <c r="CT46" s="4">
        <v>90.957693250000005</v>
      </c>
      <c r="CU46" s="4">
        <v>89.010324249999996</v>
      </c>
      <c r="CV46" s="4">
        <v>35.315347250000002</v>
      </c>
      <c r="CW46" s="4">
        <v>38.862002499999996</v>
      </c>
      <c r="CX46" s="4">
        <v>37.769846749999999</v>
      </c>
      <c r="CY46" s="4">
        <v>42.739738500000001</v>
      </c>
      <c r="CZ46" s="4">
        <v>43.111892999999995</v>
      </c>
      <c r="DA46" s="4">
        <v>38.913397676255514</v>
      </c>
      <c r="DB46" s="4">
        <v>2.196E-2</v>
      </c>
      <c r="DC46" s="4">
        <v>12603.89</v>
      </c>
      <c r="DE46" s="4">
        <v>4787.3655198169035</v>
      </c>
      <c r="DF46" s="4">
        <v>23.402798499999999</v>
      </c>
      <c r="DH46" s="4">
        <v>6447.4696504769399</v>
      </c>
      <c r="DI46" s="4">
        <v>18.320539749999998</v>
      </c>
      <c r="DO46" s="4">
        <v>4836.0425495489617</v>
      </c>
      <c r="DP46" s="4">
        <v>35.856922875000002</v>
      </c>
      <c r="DQ46" s="4">
        <v>3992.3074990408413</v>
      </c>
      <c r="DR46" s="4">
        <v>38.53721075</v>
      </c>
      <c r="DS46" s="4">
        <v>4393.9696103005617</v>
      </c>
      <c r="DT46" s="4">
        <v>37.769846749999999</v>
      </c>
      <c r="DU46" s="4">
        <v>37.769846749999999</v>
      </c>
      <c r="DV46" s="4">
        <v>42.739738500000001</v>
      </c>
      <c r="DW46" s="4">
        <v>43.111892999999995</v>
      </c>
      <c r="DX46" s="4">
        <v>38.913397676255514</v>
      </c>
      <c r="DZ46" s="4">
        <v>2667.3852326032356</v>
      </c>
      <c r="EA46" s="4">
        <v>37.245716000000002</v>
      </c>
      <c r="EB46" s="4">
        <v>37.245716000000002</v>
      </c>
      <c r="EC46" s="4">
        <v>42.973886624999999</v>
      </c>
      <c r="ED46" s="4">
        <v>42.948411249999999</v>
      </c>
      <c r="EE46" s="4">
        <v>37.960145117187501</v>
      </c>
      <c r="EF46" s="4">
        <v>21.551295</v>
      </c>
      <c r="EG46" s="4">
        <v>16.085823375</v>
      </c>
      <c r="EH46" s="4">
        <v>88.920498249999994</v>
      </c>
      <c r="EI46" s="4">
        <v>86.390130999999997</v>
      </c>
      <c r="EJ46" s="4">
        <v>34.383075499999997</v>
      </c>
      <c r="EK46" s="4">
        <v>38.512238874999994</v>
      </c>
      <c r="EL46" s="4">
        <v>37.149957749999999</v>
      </c>
      <c r="EM46" s="4">
        <v>42.882790249999999</v>
      </c>
      <c r="EN46" s="4">
        <v>42.825757875000001</v>
      </c>
      <c r="EO46" s="4">
        <v>38.362624399656369</v>
      </c>
      <c r="EP46" s="4">
        <v>1.9023750000000002E-2</v>
      </c>
      <c r="EQ46" s="4">
        <v>0</v>
      </c>
      <c r="ER46" s="4">
        <v>3199.0230445506713</v>
      </c>
      <c r="ES46" s="4">
        <v>22.605196999999997</v>
      </c>
      <c r="ET46" s="4">
        <v>4174.4731015985435</v>
      </c>
      <c r="EU46" s="4">
        <v>17.795056124999999</v>
      </c>
      <c r="EV46" s="7"/>
      <c r="EW46" s="7"/>
      <c r="EX46" s="7">
        <v>12599.351239138334</v>
      </c>
      <c r="EY46" s="7">
        <v>99.949599500000005</v>
      </c>
      <c r="EZ46" s="7">
        <v>3972.6854769325887</v>
      </c>
      <c r="FA46" s="7">
        <v>36.469517124999996</v>
      </c>
      <c r="FB46" s="7">
        <v>2667.3852326032356</v>
      </c>
      <c r="FC46" s="7">
        <v>38.512238874999994</v>
      </c>
      <c r="FD46" s="4">
        <v>2948.1140399999999</v>
      </c>
      <c r="FE46" s="4">
        <v>37.538227999999997</v>
      </c>
      <c r="FF46" s="4">
        <v>37.538227999999997</v>
      </c>
      <c r="FG46" s="4">
        <v>43.199083999999999</v>
      </c>
      <c r="FH46" s="4">
        <v>43.145088999999999</v>
      </c>
      <c r="FI46" s="4">
        <v>38.742893573826393</v>
      </c>
      <c r="FK46" s="4">
        <v>3627.3621760000001</v>
      </c>
      <c r="FL46" s="4">
        <v>37.785159874999998</v>
      </c>
      <c r="FM46" s="4">
        <v>4836.0425495489617</v>
      </c>
      <c r="FN46" s="4">
        <v>39.268534757776465</v>
      </c>
      <c r="FP46" s="4">
        <v>2948.1140399999999</v>
      </c>
      <c r="FQ46" s="4">
        <v>38.338458125000002</v>
      </c>
      <c r="FR46" s="4">
        <v>3256.2987831945934</v>
      </c>
      <c r="FS46" s="4">
        <v>39.079722457636244</v>
      </c>
    </row>
    <row r="47" spans="1:175" x14ac:dyDescent="0.15">
      <c r="A47" s="245" t="s">
        <v>13</v>
      </c>
      <c r="B47" s="172">
        <f>bdRateROI($CL5:$CL63,CM5:CM63,$DZ5:$DZ63,EA5:EA63,CJ11,CJ6,1, 0, TRUE)</f>
        <v>-0.27044055239717224</v>
      </c>
      <c r="C47" s="172">
        <f t="shared" ref="C47:H47" si="4">bdRateExtend($CL5:$CL63,CN5:CN63,$DZ5:$DZ63,EB5:EB63, "None", FALSE, 0, TRUE)</f>
        <v>-0.32043866096733065</v>
      </c>
      <c r="D47" s="172">
        <f t="shared" si="4"/>
        <v>-0.40602420835043895</v>
      </c>
      <c r="E47" s="172" t="e">
        <f t="shared" si="4"/>
        <v>#N/A</v>
      </c>
      <c r="F47" s="172">
        <f t="shared" si="4"/>
        <v>-0.32621160720382514</v>
      </c>
      <c r="G47" s="172">
        <f t="shared" si="4"/>
        <v>-0.28596255164558571</v>
      </c>
      <c r="H47" s="172">
        <f t="shared" si="4"/>
        <v>-0.30491106297406745</v>
      </c>
      <c r="I47" s="172" t="e">
        <f>bdRateExtend($CL5:$CL63,CT5:CT63,$DZ5:$DZ63,EH5:EH63,"None", FALSE,2,TRUE)</f>
        <v>#N/A</v>
      </c>
      <c r="J47" s="172" t="e">
        <f>bdRateExtend($CL5:$CL63,CU5:CU63,$DZ5:$DZ63,EI5:EI63,"None", FALSE,2,TRUE)</f>
        <v>#N/A</v>
      </c>
      <c r="K47" s="172">
        <f t="shared" ref="K47:P47" si="5">bdRateExtend($CL5:$CL63,CV5:CV63,$DZ5:$DZ63,EJ5:EJ63, "None", FALSE, 0, TRUE)</f>
        <v>-0.30434506213925239</v>
      </c>
      <c r="L47" s="172">
        <f t="shared" si="5"/>
        <v>-0.3450905826571059</v>
      </c>
      <c r="M47" s="172">
        <f t="shared" si="5"/>
        <v>-0.31723194732656579</v>
      </c>
      <c r="N47" s="172">
        <f t="shared" si="5"/>
        <v>-0.40549459941424437</v>
      </c>
      <c r="O47" s="172" t="e">
        <f t="shared" si="5"/>
        <v>#N/A</v>
      </c>
      <c r="P47" s="172">
        <f t="shared" si="5"/>
        <v>-0.32311363856581132</v>
      </c>
      <c r="Q47" s="172">
        <f>bdRateROI($DE5:$DE63,DF5:DF63,$ER5:$ER63,ES5:ES63,CJ11,CJ6,1, 0, TRUE)</f>
        <v>-0.23032016340831318</v>
      </c>
      <c r="R47" s="172">
        <f>bdRateExtend($DE5:$DE63,DF5:DF63,$ER5:$ER63,ES5:ES63, "None", FALSE, 0, TRUE)</f>
        <v>-0.2783239800563162</v>
      </c>
      <c r="S47" s="172">
        <f>bdRateROI($DH5:$DH63,DI5:DI63,$ET5:$ET63,EU5:EU63,CJ11,CJ6,1, 0, TRUE)</f>
        <v>-0.2604232432468393</v>
      </c>
      <c r="T47" s="172">
        <f>bdRateExtend($DH5:$DH63,DI5:DI63,$ET5:$ET63,EU5:EU63, "None", FALSE, 0, TRUE)</f>
        <v>-0.30515474253922703</v>
      </c>
      <c r="U47" s="172">
        <f>bdRateROI($DK5:$DK63,DL5:DL63,$EV5:$EV63,EW5:EW63,$CJ11,$CJ6,1,2,TRUE)</f>
        <v>-0.19980478685782843</v>
      </c>
      <c r="V47" s="172">
        <f>bdRateExtend($DK5:$DK63,DL5:DL63,$EV5:$EV63,EW5:EW63,"None", FALSE,2,TRUE)</f>
        <v>-0.41502049745844516</v>
      </c>
      <c r="W47" s="172">
        <f>bdRateROI(DM5:DM63,DN5:DN63,EX5:EX63,EY5:EY63,$CJ11,$CJ6,1,2,TRUE)</f>
        <v>-0.31060765948212554</v>
      </c>
      <c r="X47" s="172">
        <f>bdRateExtend(DM5:DM63,DN5:DN63,EX5:EX63,EY5:EY63,"None", FALSE,2,TRUE)</f>
        <v>-0.40628144918153186</v>
      </c>
      <c r="Y47" s="172">
        <f>bdRateROI(DO5:DO63,DP5:DP63,EZ5:EZ63,FA5:FA63,$CJ11,$CJ6,1, 0, TRUE)</f>
        <v>-0.25507213240227644</v>
      </c>
      <c r="Z47" s="172">
        <f>bdRateExtend(DO5:DO63,DP5:DP63,EZ5:EZ63,FA5:FA63, "None", FALSE, 0, TRUE)</f>
        <v>-0.30461265901021484</v>
      </c>
      <c r="AA47" s="172">
        <f>bdRateROI(DQ5:DQ63,DR5:DR63,FB5:FB63,FC5:FC63,$CJ11,$CJ6,1, 0, TRUE)</f>
        <v>-0.30923727267645118</v>
      </c>
      <c r="AB47" s="172">
        <f>bdRateExtend(DQ5:DQ63,DR5:DR63,FB5:FB63,FC5:FC63, "None", FALSE, 0, TRUE)</f>
        <v>-0.34725615138790111</v>
      </c>
      <c r="AC47" s="172">
        <f>bdRateROI(DS5:DS63,DT5:DT63,FD5:FD63,FE5:FE63,$CJ11,$CJ6,1, 0, TRUE)</f>
        <v>-0.26784917506924555</v>
      </c>
      <c r="AD47" s="172">
        <f>bdRateExtend(DS5:DS63,DT5:DT63,FD5:FD63,FE5:FE63, "None", FALSE, 0, TRUE)</f>
        <v>-0.31731773977662114</v>
      </c>
      <c r="AE47" s="172">
        <f>bdRateExtend($DS5:$DS63,DU5:DU63,$FD5:$FD63,FF5:FF63, "None", FALSE, 0, TRUE)</f>
        <v>-0.31731773977662114</v>
      </c>
      <c r="AF47" s="172">
        <f>bdRateExtend($DS5:$DS63,DV5:DV63,$FD5:$FD63,FG5:FG63, "None", FALSE, 0, TRUE)</f>
        <v>-0.40543058620615235</v>
      </c>
      <c r="AG47" s="172" t="e">
        <f>bdRateExtend($DS5:$DS63,DW5:DW63,$FD5:$FD63,FH5:FH63, "None", FALSE, 0, TRUE)</f>
        <v>#N/A</v>
      </c>
      <c r="AH47" s="172">
        <f>bdRateExtend($DS5:$DS63,DX5:DX63,$FD5:$FD63,FI5:FI63, "None", FALSE, 0, TRUE)</f>
        <v>-0.32316408128641649</v>
      </c>
      <c r="AI47" s="172">
        <f>bdRateROI($FK5:$FK63,FL5:FL63,$FP5:$FP63,FQ5:FQ63,$CJ11,$CJ6,1, 0, TRUE)</f>
        <v>-0.28308335108348326</v>
      </c>
      <c r="AJ47" s="172">
        <f>bdRateExtend($FK5:$FK63,FL5:FL63,$FP5:$FP63,FQ5:FQ63, "None", FALSE, 0, TRUE)</f>
        <v>-0.32720721294831545</v>
      </c>
      <c r="AK47" s="172">
        <f>bdRateROI($FM5:$FM63,FN5:FN63,$FR5:$FR63,FS5:FS63,$CJ11,$CJ6,1, 0, TRUE)</f>
        <v>-0.28069205148217669</v>
      </c>
      <c r="AL47" s="188">
        <f>bdRateExtend($FM5:$FM63,FN5:FN63,$FR5:$FR63,FS5:FS63, "None", FALSE, 0, TRUE)</f>
        <v>-0.32325934879500817</v>
      </c>
      <c r="CL47" s="4">
        <v>4836.0425495489617</v>
      </c>
      <c r="CM47" s="4">
        <v>38.205585374999998</v>
      </c>
      <c r="CN47" s="4">
        <v>38.205585374999998</v>
      </c>
      <c r="CO47" s="4">
        <v>43.158443874999996</v>
      </c>
      <c r="CP47" s="4">
        <v>43.533816625</v>
      </c>
      <c r="CQ47" s="4">
        <v>38.848153484375004</v>
      </c>
      <c r="CR47" s="4">
        <v>23.245479499999998</v>
      </c>
      <c r="CS47" s="4">
        <v>17.146421874999998</v>
      </c>
      <c r="CT47" s="4">
        <v>92.424788375000006</v>
      </c>
      <c r="CU47" s="4">
        <v>90.650442874999996</v>
      </c>
      <c r="CV47" s="4">
        <v>35.856922875000002</v>
      </c>
      <c r="CW47" s="4">
        <v>39.186794249999998</v>
      </c>
      <c r="CX47" s="4">
        <v>38.130550624999998</v>
      </c>
      <c r="CY47" s="4">
        <v>43.067602749999999</v>
      </c>
      <c r="CZ47" s="4">
        <v>43.422084499999997</v>
      </c>
      <c r="DA47" s="4">
        <v>39.268534757776465</v>
      </c>
      <c r="DB47" s="4">
        <v>2.1484E-2</v>
      </c>
      <c r="DC47" s="4">
        <v>13096.52</v>
      </c>
      <c r="DE47" s="4">
        <v>5229.8237150000004</v>
      </c>
      <c r="DF47" s="4">
        <v>23.911677000000001</v>
      </c>
      <c r="DH47" s="4">
        <v>7096.1431989738367</v>
      </c>
      <c r="DI47" s="4">
        <v>18.711912375000001</v>
      </c>
      <c r="DO47" s="4">
        <v>5322.592010245653</v>
      </c>
      <c r="DP47" s="4">
        <v>36.398498500000002</v>
      </c>
      <c r="DQ47" s="4">
        <v>4393.9696103005617</v>
      </c>
      <c r="DR47" s="4">
        <v>38.862002499999996</v>
      </c>
      <c r="DS47" s="4">
        <v>4836.0425495489617</v>
      </c>
      <c r="DT47" s="4">
        <v>38.130550624999998</v>
      </c>
      <c r="DU47" s="4">
        <v>38.130550624999998</v>
      </c>
      <c r="DV47" s="4">
        <v>43.067602749999999</v>
      </c>
      <c r="DW47" s="4">
        <v>43.422084499999997</v>
      </c>
      <c r="DX47" s="4">
        <v>39.268534757776465</v>
      </c>
      <c r="DZ47" s="4">
        <v>2948.1140399999999</v>
      </c>
      <c r="EA47" s="4">
        <v>37.632738000000003</v>
      </c>
      <c r="EB47" s="4">
        <v>37.632738000000003</v>
      </c>
      <c r="EC47" s="4">
        <v>43.289997</v>
      </c>
      <c r="ED47" s="4">
        <v>43.267001</v>
      </c>
      <c r="EE47" s="4">
        <v>38.338458125000002</v>
      </c>
      <c r="EF47" s="4">
        <v>22.120913999999999</v>
      </c>
      <c r="EG47" s="4">
        <v>16.480782999999999</v>
      </c>
      <c r="EH47" s="4">
        <v>91.249155999999999</v>
      </c>
      <c r="EI47" s="4">
        <v>88.696833999999996</v>
      </c>
      <c r="EJ47" s="4">
        <v>34.886322999999997</v>
      </c>
      <c r="EK47" s="4">
        <v>38.856251999999998</v>
      </c>
      <c r="EL47" s="4">
        <v>37.538227999999997</v>
      </c>
      <c r="EM47" s="4">
        <v>43.199083999999999</v>
      </c>
      <c r="EN47" s="4">
        <v>43.145088999999999</v>
      </c>
      <c r="EO47" s="4">
        <v>38.742893573826393</v>
      </c>
      <c r="EP47" s="4">
        <v>1.8180000000000002E-2</v>
      </c>
      <c r="EQ47" s="4">
        <v>0</v>
      </c>
      <c r="ER47" s="4">
        <v>3538.0633921695353</v>
      </c>
      <c r="ES47" s="4">
        <v>23.178863999999997</v>
      </c>
      <c r="ET47" s="4">
        <v>4602.3416580000003</v>
      </c>
      <c r="EU47" s="4">
        <v>18.187273999999999</v>
      </c>
      <c r="EV47" s="7"/>
      <c r="EW47" s="7"/>
      <c r="EX47" s="7">
        <v>14016.450024206033</v>
      </c>
      <c r="EY47" s="7">
        <v>99.951690249999999</v>
      </c>
      <c r="EZ47" s="7">
        <v>4387.9750610157553</v>
      </c>
      <c r="FA47" s="7">
        <v>36.997248499999998</v>
      </c>
      <c r="FB47" s="7">
        <v>2948.1140399999999</v>
      </c>
      <c r="FC47" s="7">
        <v>38.856251999999998</v>
      </c>
      <c r="FD47" s="4">
        <v>3256.2987831945934</v>
      </c>
      <c r="FE47" s="4">
        <v>37.879731874999997</v>
      </c>
      <c r="FF47" s="4">
        <v>37.879731874999997</v>
      </c>
      <c r="FG47" s="4">
        <v>43.499159749999997</v>
      </c>
      <c r="FH47" s="4">
        <v>43.45257075</v>
      </c>
      <c r="FI47" s="4">
        <v>39.079722457636244</v>
      </c>
      <c r="FK47" s="4">
        <v>3992.3074990408413</v>
      </c>
      <c r="FL47" s="4">
        <v>38.139491078124998</v>
      </c>
      <c r="FM47" s="4">
        <v>5322.592010245653</v>
      </c>
      <c r="FN47" s="4">
        <v>39.623671839297415</v>
      </c>
      <c r="FP47" s="4">
        <v>3256.2987831945934</v>
      </c>
      <c r="FQ47" s="4">
        <v>38.673578062499999</v>
      </c>
      <c r="FR47" s="4">
        <v>3786.3824485256682</v>
      </c>
      <c r="FS47" s="4">
        <v>39.618216310765021</v>
      </c>
    </row>
    <row r="48" spans="1:175" x14ac:dyDescent="0.15">
      <c r="A48" s="179"/>
      <c r="B48" s="165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5"/>
      <c r="R48" s="164"/>
      <c r="S48" s="165"/>
      <c r="T48" s="164"/>
      <c r="U48" s="165"/>
      <c r="V48" s="164"/>
      <c r="W48" s="165"/>
      <c r="X48" s="164"/>
      <c r="Y48" s="165"/>
      <c r="Z48" s="164"/>
      <c r="AA48" s="165"/>
      <c r="AB48" s="164"/>
      <c r="AC48" s="165"/>
      <c r="AD48" s="164"/>
      <c r="AE48" s="164"/>
      <c r="AF48" s="164"/>
      <c r="AG48" s="164"/>
      <c r="AH48" s="164"/>
      <c r="AI48" s="165"/>
      <c r="AJ48" s="164"/>
      <c r="AK48" s="165"/>
      <c r="AL48" s="170"/>
      <c r="CL48" s="4">
        <v>5322.592010245653</v>
      </c>
      <c r="CM48" s="4">
        <v>38.565000499999996</v>
      </c>
      <c r="CN48" s="4">
        <v>38.565000499999996</v>
      </c>
      <c r="CO48" s="4">
        <v>43.486351499999998</v>
      </c>
      <c r="CP48" s="4">
        <v>43.843396499999997</v>
      </c>
      <c r="CQ48" s="4">
        <v>39.202484687500004</v>
      </c>
      <c r="CR48" s="4">
        <v>23.830894000000001</v>
      </c>
      <c r="CS48" s="4">
        <v>17.5377945</v>
      </c>
      <c r="CT48" s="4">
        <v>93.891883500000006</v>
      </c>
      <c r="CU48" s="4">
        <v>92.290561499999995</v>
      </c>
      <c r="CV48" s="4">
        <v>36.398498500000002</v>
      </c>
      <c r="CW48" s="4">
        <v>39.511585999999994</v>
      </c>
      <c r="CX48" s="4">
        <v>38.491254499999997</v>
      </c>
      <c r="CY48" s="4">
        <v>43.395466999999996</v>
      </c>
      <c r="CZ48" s="4">
        <v>43.732275999999999</v>
      </c>
      <c r="DA48" s="4">
        <v>39.623671839297415</v>
      </c>
      <c r="DB48" s="4">
        <v>2.1007999999999999E-2</v>
      </c>
      <c r="DC48" s="4">
        <v>13589.15</v>
      </c>
      <c r="DE48" s="4">
        <v>5738.4990390000003</v>
      </c>
      <c r="DF48" s="4">
        <v>24.399121999999998</v>
      </c>
      <c r="DH48" s="4">
        <v>7810.0791520000002</v>
      </c>
      <c r="DI48" s="4">
        <v>19.103285</v>
      </c>
      <c r="DO48" s="4">
        <v>5858.0927312505009</v>
      </c>
      <c r="DP48" s="4">
        <v>36.940074125000002</v>
      </c>
      <c r="DQ48" s="4">
        <v>4836.0425495489617</v>
      </c>
      <c r="DR48" s="4">
        <v>39.186794249999998</v>
      </c>
      <c r="DS48" s="4">
        <v>5322.592010245653</v>
      </c>
      <c r="DT48" s="4">
        <v>38.491254499999997</v>
      </c>
      <c r="DU48" s="4">
        <v>38.491254499999997</v>
      </c>
      <c r="DV48" s="4">
        <v>43.395466999999996</v>
      </c>
      <c r="DW48" s="4">
        <v>43.732275999999999</v>
      </c>
      <c r="DX48" s="4">
        <v>39.623671839297415</v>
      </c>
      <c r="DZ48" s="4">
        <v>3256.2987831945934</v>
      </c>
      <c r="EA48" s="4">
        <v>37.972392875000004</v>
      </c>
      <c r="EB48" s="4">
        <v>37.972392875000004</v>
      </c>
      <c r="EC48" s="4">
        <v>43.590101250000004</v>
      </c>
      <c r="ED48" s="4">
        <v>43.5736475</v>
      </c>
      <c r="EE48" s="4">
        <v>38.673578062499999</v>
      </c>
      <c r="EF48" s="4">
        <v>22.68867375</v>
      </c>
      <c r="EG48" s="4">
        <v>16.856128249999998</v>
      </c>
      <c r="EH48" s="4">
        <v>92.335830999999999</v>
      </c>
      <c r="EI48" s="4">
        <v>90.055545749999993</v>
      </c>
      <c r="EJ48" s="4">
        <v>35.414054374999999</v>
      </c>
      <c r="EK48" s="4">
        <v>39.1635195</v>
      </c>
      <c r="EL48" s="4">
        <v>37.879731874999997</v>
      </c>
      <c r="EM48" s="4">
        <v>43.499159749999997</v>
      </c>
      <c r="EN48" s="4">
        <v>43.45257075</v>
      </c>
      <c r="EO48" s="4">
        <v>39.079722457636244</v>
      </c>
      <c r="EP48" s="4">
        <v>1.7715125000000002E-2</v>
      </c>
      <c r="EQ48" s="4">
        <v>0</v>
      </c>
      <c r="ER48" s="4">
        <v>3913.036071538666</v>
      </c>
      <c r="ES48" s="4">
        <v>23.752530999999998</v>
      </c>
      <c r="ET48" s="4">
        <v>5353.3308700063344</v>
      </c>
      <c r="EU48" s="4">
        <v>18.732854499999998</v>
      </c>
      <c r="EV48" s="7"/>
      <c r="EW48" s="7"/>
      <c r="EX48" s="7">
        <v>15592.935505344445</v>
      </c>
      <c r="EY48" s="7">
        <v>99.953780999999992</v>
      </c>
      <c r="EZ48" s="7">
        <v>4846.6774548089761</v>
      </c>
      <c r="FA48" s="7">
        <v>37.524979875</v>
      </c>
      <c r="FB48" s="7">
        <v>3256.2987831945934</v>
      </c>
      <c r="FC48" s="7">
        <v>39.1635195</v>
      </c>
      <c r="FD48" s="4">
        <v>3786.3824485256682</v>
      </c>
      <c r="FE48" s="4">
        <v>38.418045499999998</v>
      </c>
      <c r="FF48" s="4">
        <v>38.418045499999998</v>
      </c>
      <c r="FG48" s="4">
        <v>44.008516999999998</v>
      </c>
      <c r="FH48" s="4">
        <v>44.025107499999997</v>
      </c>
      <c r="FI48" s="4">
        <v>39.618216310765021</v>
      </c>
      <c r="FK48" s="4">
        <v>4393.9696103005617</v>
      </c>
      <c r="FL48" s="4">
        <v>38.493822281250004</v>
      </c>
      <c r="FM48" s="4">
        <v>5858.0927312505009</v>
      </c>
      <c r="FN48" s="4">
        <v>39.978808920818359</v>
      </c>
      <c r="FP48" s="4">
        <v>3786.3824485256682</v>
      </c>
      <c r="FQ48" s="4">
        <v>39.208253765625003</v>
      </c>
      <c r="FR48" s="4">
        <v>4174.4731015985435</v>
      </c>
      <c r="FS48" s="4">
        <v>39.98316990545591</v>
      </c>
    </row>
    <row r="49" spans="1:175" x14ac:dyDescent="0.15">
      <c r="A49" s="242" t="s">
        <v>14</v>
      </c>
      <c r="B49" s="166">
        <f>bdRateROI($CL5:$CL63,CM5:CM63,$DZ5:$DZ63,EA5:EA63,CJ10,CJ11,1, 0, TRUE)</f>
        <v>-0.33424204836285576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6">
        <f>bdRateROI($DE5:$DE63,DF5:DF63,$ER5:$ER63,ES5:ES63,CJ10,CJ11,1, 0, TRUE)</f>
        <v>-0.29579477583095914</v>
      </c>
      <c r="R49" s="164"/>
      <c r="S49" s="166">
        <f>bdRateROI($DH5:$DH63,DI5:DI63,$ET5:$ET63,EU5:EU63,CJ10,CJ11,1, 0, TRUE)</f>
        <v>-0.3252214767964039</v>
      </c>
      <c r="T49" s="164"/>
      <c r="U49" s="166">
        <f>bdRateROI($DK5:$DK63,DL5:DL63,$EV5:$EV63,EW5:EW63,$CJ$10,$CJ$11,1,2,TRUE)</f>
        <v>-0.42778884773232517</v>
      </c>
      <c r="V49" s="164"/>
      <c r="W49" s="166">
        <f>bdRateROI(DM5:DM63,DN5:DN63,EX5:EX63,EY5:EY63,$CJ$10,$CJ$11,1,2,TRUE)</f>
        <v>-0.42446251293216475</v>
      </c>
      <c r="X49" s="164"/>
      <c r="Y49" s="166">
        <f>bdRateROI(DO5:DO63,DP5:DP63,EZ5:EZ63,FA5:FA63,$CJ$10,$CJ$11,1, 0, TRUE)</f>
        <v>-0.33378863511307255</v>
      </c>
      <c r="Z49" s="164"/>
      <c r="AA49" s="166">
        <f>bdRateROI(DQ5:DQ63,DR5:DR63,FB5:FB63,FC5:FC63,$CJ$10,$CJ$11,1, 0, TRUE)</f>
        <v>-0.35012758565862623</v>
      </c>
      <c r="AB49" s="164"/>
      <c r="AC49" s="166">
        <f>bdRateROI(DS5:DS63,DT5:DT63,FD5:FD63,FE5:FE63,$CJ$10,$CJ$11,1, 0, TRUE)</f>
        <v>-0.33070688344499766</v>
      </c>
      <c r="AD49" s="164"/>
      <c r="AE49" s="164"/>
      <c r="AF49" s="164"/>
      <c r="AG49" s="164"/>
      <c r="AH49" s="164"/>
      <c r="AI49" s="166">
        <f>bdRateROI($FK5:$FK63,FL5:FL63,$FP5:$FP63,FQ5:FQ63,$CJ$10,$CJ$11,1, 0, TRUE)</f>
        <v>-0.33835353873951457</v>
      </c>
      <c r="AJ49" s="164"/>
      <c r="AK49" s="166">
        <f>bdRateROI($FM5:$FM63,FN5:FN63,$FR5:$FR63,FS5:FS63,$CJ$10,$CJ$11,1, 0, TRUE)</f>
        <v>-0.33412818003349032</v>
      </c>
      <c r="AL49" s="170"/>
      <c r="CL49" s="4">
        <v>5858.0927312505009</v>
      </c>
      <c r="CM49" s="4">
        <v>38.924415625000002</v>
      </c>
      <c r="CN49" s="4">
        <v>38.924415625000002</v>
      </c>
      <c r="CO49" s="4">
        <v>43.814259125</v>
      </c>
      <c r="CP49" s="4">
        <v>44.152976375000001</v>
      </c>
      <c r="CQ49" s="4">
        <v>39.556815890625003</v>
      </c>
      <c r="CR49" s="4">
        <v>24.4163085</v>
      </c>
      <c r="CS49" s="4">
        <v>17.929167124999999</v>
      </c>
      <c r="CT49" s="4">
        <v>95.358978625000006</v>
      </c>
      <c r="CU49" s="4">
        <v>93.930680124999995</v>
      </c>
      <c r="CV49" s="4">
        <v>36.940074125000002</v>
      </c>
      <c r="CW49" s="4">
        <v>39.836377749999997</v>
      </c>
      <c r="CX49" s="4">
        <v>38.851958375000002</v>
      </c>
      <c r="CY49" s="4">
        <v>43.723331250000001</v>
      </c>
      <c r="CZ49" s="4">
        <v>44.042467500000001</v>
      </c>
      <c r="DA49" s="4">
        <v>39.978808920818359</v>
      </c>
      <c r="DB49" s="4">
        <v>2.0531999999999998E-2</v>
      </c>
      <c r="DC49" s="4">
        <v>14081.779999999999</v>
      </c>
      <c r="DE49" s="4">
        <v>6276.3348268745021</v>
      </c>
      <c r="DF49" s="4">
        <v>24.900857249999998</v>
      </c>
      <c r="DH49" s="4">
        <v>8558.4807228295522</v>
      </c>
      <c r="DI49" s="4">
        <v>19.399773624999998</v>
      </c>
      <c r="DO49" s="4">
        <v>6447.4696504769399</v>
      </c>
      <c r="DP49" s="4">
        <v>37.481649750000003</v>
      </c>
      <c r="DQ49" s="4">
        <v>5322.592010245653</v>
      </c>
      <c r="DR49" s="4">
        <v>39.511585999999994</v>
      </c>
      <c r="DS49" s="4">
        <v>5858.0927312505009</v>
      </c>
      <c r="DT49" s="4">
        <v>38.851958375000002</v>
      </c>
      <c r="DU49" s="4">
        <v>38.851958375000002</v>
      </c>
      <c r="DV49" s="4">
        <v>43.723331250000001</v>
      </c>
      <c r="DW49" s="4">
        <v>44.042467500000001</v>
      </c>
      <c r="DX49" s="4">
        <v>39.978808920818359</v>
      </c>
      <c r="DZ49" s="4">
        <v>3786.3824485256682</v>
      </c>
      <c r="EA49" s="4">
        <v>38.507134499999999</v>
      </c>
      <c r="EB49" s="4">
        <v>38.507134499999999</v>
      </c>
      <c r="EC49" s="4">
        <v>44.095302499999995</v>
      </c>
      <c r="ED49" s="4">
        <v>44.136874750000004</v>
      </c>
      <c r="EE49" s="4">
        <v>39.208253765625003</v>
      </c>
      <c r="EF49" s="4">
        <v>23.482510749999999</v>
      </c>
      <c r="EG49" s="4">
        <v>17.402838249999999</v>
      </c>
      <c r="EH49" s="4">
        <v>94.537387499999994</v>
      </c>
      <c r="EI49" s="4">
        <v>92.220784499999993</v>
      </c>
      <c r="EJ49" s="4">
        <v>36.185908999999995</v>
      </c>
      <c r="EK49" s="4">
        <v>39.638117000000001</v>
      </c>
      <c r="EL49" s="4">
        <v>38.418045499999998</v>
      </c>
      <c r="EM49" s="4">
        <v>44.008516999999998</v>
      </c>
      <c r="EN49" s="4">
        <v>44.025107499999997</v>
      </c>
      <c r="EO49" s="4">
        <v>39.618216310765021</v>
      </c>
      <c r="EP49" s="4">
        <v>1.5862000000000001E-2</v>
      </c>
      <c r="EQ49" s="4">
        <v>0</v>
      </c>
      <c r="ER49" s="4">
        <v>4327.749279747507</v>
      </c>
      <c r="ES49" s="4">
        <v>24.326197999999998</v>
      </c>
      <c r="ET49" s="4">
        <v>5912.9479258677729</v>
      </c>
      <c r="EU49" s="4">
        <v>19.108199750000001</v>
      </c>
      <c r="EV49" s="7"/>
      <c r="EW49" s="7"/>
      <c r="EX49" s="7">
        <v>17346.73453363268</v>
      </c>
      <c r="EY49" s="7">
        <v>99.95587175</v>
      </c>
      <c r="EZ49" s="7">
        <v>5353.3308700063344</v>
      </c>
      <c r="FA49" s="7">
        <v>38.052711250000002</v>
      </c>
      <c r="FB49" s="7">
        <v>3596.6999992424167</v>
      </c>
      <c r="FC49" s="7">
        <v>39.470787000000001</v>
      </c>
      <c r="FD49" s="4">
        <v>4174.4731015985435</v>
      </c>
      <c r="FE49" s="4">
        <v>38.788107749999995</v>
      </c>
      <c r="FF49" s="4">
        <v>38.788107749999995</v>
      </c>
      <c r="FG49" s="4">
        <v>44.332146000000002</v>
      </c>
      <c r="FH49" s="4">
        <v>44.355749750000001</v>
      </c>
      <c r="FI49" s="4">
        <v>39.98316990545591</v>
      </c>
      <c r="FK49" s="4">
        <v>4836.0425495489617</v>
      </c>
      <c r="FL49" s="4">
        <v>38.848153484375004</v>
      </c>
      <c r="FM49" s="4">
        <v>6447.4696504769399</v>
      </c>
      <c r="FN49" s="4">
        <v>40.33394600233931</v>
      </c>
      <c r="FP49" s="4">
        <v>4174.4731015985435</v>
      </c>
      <c r="FQ49" s="4">
        <v>39.571841070312502</v>
      </c>
      <c r="FR49" s="4">
        <v>4602.3416580000003</v>
      </c>
      <c r="FS49" s="4">
        <v>40.348123500146798</v>
      </c>
    </row>
    <row r="50" spans="1:175" x14ac:dyDescent="0.15">
      <c r="A50" s="179"/>
      <c r="B50" s="165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5"/>
      <c r="R50" s="164"/>
      <c r="S50" s="165"/>
      <c r="T50" s="164"/>
      <c r="U50" s="165"/>
      <c r="V50" s="164"/>
      <c r="W50" s="165"/>
      <c r="X50" s="164"/>
      <c r="Y50" s="165"/>
      <c r="Z50" s="164"/>
      <c r="AA50" s="165"/>
      <c r="AB50" s="164"/>
      <c r="AC50" s="165"/>
      <c r="AD50" s="164"/>
      <c r="AE50" s="164"/>
      <c r="AF50" s="164"/>
      <c r="AG50" s="164"/>
      <c r="AH50" s="164"/>
      <c r="AI50" s="165"/>
      <c r="AJ50" s="164"/>
      <c r="AK50" s="165"/>
      <c r="AL50" s="170"/>
      <c r="CL50" s="4">
        <v>6447.4696504769399</v>
      </c>
      <c r="CM50" s="4">
        <v>39.28383075</v>
      </c>
      <c r="CN50" s="4">
        <v>39.28383075</v>
      </c>
      <c r="CO50" s="4">
        <v>44.142166750000001</v>
      </c>
      <c r="CP50" s="4">
        <v>44.462556249999999</v>
      </c>
      <c r="CQ50" s="4">
        <v>39.911147093750003</v>
      </c>
      <c r="CR50" s="4">
        <v>25.001722999999998</v>
      </c>
      <c r="CS50" s="4">
        <v>18.320539749999998</v>
      </c>
      <c r="CT50" s="4">
        <v>96.826073750000006</v>
      </c>
      <c r="CU50" s="4">
        <v>95.570798749999994</v>
      </c>
      <c r="CV50" s="4">
        <v>37.481649750000003</v>
      </c>
      <c r="CW50" s="4">
        <v>40.1611695</v>
      </c>
      <c r="CX50" s="4">
        <v>39.212662250000001</v>
      </c>
      <c r="CY50" s="4">
        <v>44.051195499999999</v>
      </c>
      <c r="CZ50" s="4">
        <v>44.352659000000003</v>
      </c>
      <c r="DA50" s="4">
        <v>40.33394600233931</v>
      </c>
      <c r="DB50" s="4">
        <v>2.0055999999999997E-2</v>
      </c>
      <c r="DC50" s="4">
        <v>14574.41</v>
      </c>
      <c r="DE50" s="4">
        <v>6864.578802108218</v>
      </c>
      <c r="DF50" s="4">
        <v>25.402592499999997</v>
      </c>
      <c r="DH50" s="4">
        <v>9378.5979447196678</v>
      </c>
      <c r="DI50" s="4">
        <v>19.69626225</v>
      </c>
      <c r="DO50" s="4">
        <v>7096.1431989738367</v>
      </c>
      <c r="DP50" s="4">
        <v>38.023225375000003</v>
      </c>
      <c r="DQ50" s="4">
        <v>5858.0927312505009</v>
      </c>
      <c r="DR50" s="4">
        <v>39.836377749999997</v>
      </c>
      <c r="DS50" s="4">
        <v>6447.4696504769399</v>
      </c>
      <c r="DT50" s="4">
        <v>39.212662250000001</v>
      </c>
      <c r="DU50" s="4">
        <v>39.212662250000001</v>
      </c>
      <c r="DV50" s="4">
        <v>44.051195499999999</v>
      </c>
      <c r="DW50" s="4">
        <v>44.352659000000003</v>
      </c>
      <c r="DX50" s="4">
        <v>40.33394600233931</v>
      </c>
      <c r="DZ50" s="4">
        <v>4174.4731015985435</v>
      </c>
      <c r="EA50" s="4">
        <v>38.876068250000003</v>
      </c>
      <c r="EB50" s="4">
        <v>38.876068250000003</v>
      </c>
      <c r="EC50" s="4">
        <v>44.418575249999996</v>
      </c>
      <c r="ED50" s="4">
        <v>44.465926375000002</v>
      </c>
      <c r="EE50" s="4">
        <v>39.571841070312502</v>
      </c>
      <c r="EF50" s="4">
        <v>24.058727375</v>
      </c>
      <c r="EG50" s="4">
        <v>17.795056124999999</v>
      </c>
      <c r="EH50" s="4">
        <v>96.359913750000004</v>
      </c>
      <c r="EI50" s="4">
        <v>94.063855750000002</v>
      </c>
      <c r="EJ50" s="4">
        <v>36.708383499999997</v>
      </c>
      <c r="EK50" s="4">
        <v>39.972110999999998</v>
      </c>
      <c r="EL50" s="4">
        <v>38.788107749999995</v>
      </c>
      <c r="EM50" s="4">
        <v>44.332146000000002</v>
      </c>
      <c r="EN50" s="4">
        <v>44.355749750000001</v>
      </c>
      <c r="EO50" s="4">
        <v>39.98316990545591</v>
      </c>
      <c r="EP50" s="4">
        <v>1.5547500000000001E-2</v>
      </c>
      <c r="EQ50" s="4">
        <v>0</v>
      </c>
      <c r="ER50" s="4">
        <v>4786.4148160000004</v>
      </c>
      <c r="ES50" s="4">
        <v>24.899864999999998</v>
      </c>
      <c r="ET50" s="4">
        <v>6531.0652419999997</v>
      </c>
      <c r="EU50" s="4">
        <v>19.483544999999999</v>
      </c>
      <c r="EV50" s="7"/>
      <c r="EW50" s="7"/>
      <c r="EX50" s="7">
        <v>19297.790263878673</v>
      </c>
      <c r="EY50" s="7">
        <v>99.957962499999994</v>
      </c>
      <c r="EZ50" s="7">
        <v>5912.9479258677729</v>
      </c>
      <c r="FA50" s="7">
        <v>38.580442624999996</v>
      </c>
      <c r="FB50" s="7">
        <v>3786.3824485256682</v>
      </c>
      <c r="FC50" s="7">
        <v>39.638117000000001</v>
      </c>
      <c r="FD50" s="4">
        <v>4602.3416580000003</v>
      </c>
      <c r="FE50" s="4">
        <v>39.158169999999998</v>
      </c>
      <c r="FF50" s="4">
        <v>39.158169999999998</v>
      </c>
      <c r="FG50" s="4">
        <v>44.655774999999998</v>
      </c>
      <c r="FH50" s="4">
        <v>44.686391999999998</v>
      </c>
      <c r="FI50" s="4">
        <v>40.348123500146798</v>
      </c>
      <c r="FK50" s="4">
        <v>5322.592010245653</v>
      </c>
      <c r="FL50" s="4">
        <v>39.202484687500004</v>
      </c>
      <c r="FM50" s="4">
        <v>7096.1431989738367</v>
      </c>
      <c r="FN50" s="4">
        <v>40.689083083860254</v>
      </c>
      <c r="FP50" s="4">
        <v>4602.3416580000003</v>
      </c>
      <c r="FQ50" s="4">
        <v>39.935428375000001</v>
      </c>
      <c r="FR50" s="4">
        <v>5082.5020114754634</v>
      </c>
      <c r="FS50" s="4">
        <v>40.645838273984836</v>
      </c>
    </row>
    <row r="51" spans="1:175" x14ac:dyDescent="0.15">
      <c r="A51" s="242" t="s">
        <v>15</v>
      </c>
      <c r="B51" s="166">
        <f>bdRateROI($CL5:$CL63,CM5:CM63,$DZ5:$DZ63,EA5:EA63,CJ5,CJ10,1, 0, TRUE)</f>
        <v>-0.39604348917032062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6">
        <f>bdRateROI($DE5:$DE63,DF5:DF63,$ER5:$ER63,ES5:ES63,CJ5,CJ10,1, 0, TRUE)</f>
        <v>-0.37971299639526823</v>
      </c>
      <c r="R51" s="164"/>
      <c r="S51" s="166">
        <f>bdRateROI($DH5:$DH63,DI5:DI63,$ET5:$ET63,EU5:EU63,CJ5,CJ10,1, 0, TRUE)</f>
        <v>-0.3953348833236936</v>
      </c>
      <c r="T51" s="164"/>
      <c r="U51" s="166">
        <f>bdRateROI($DK5:$DK63,DL5:DL63,$EV5:$EV63,EW5:EW63,$CJ$5,$CJ$10,1,2,TRUE)</f>
        <v>-0.60089060222218804</v>
      </c>
      <c r="V51" s="164"/>
      <c r="W51" s="166">
        <f>bdRateROI(DM5:DM63,DN5:DN63,EX5:EX63,EY5:EY63,$CJ$5,$CJ$10,1,2,TRUE)</f>
        <v>-0.6097738168415745</v>
      </c>
      <c r="X51" s="164"/>
      <c r="Y51" s="166">
        <f>bdRateROI(DO5:DO63,DP5:DP63,EZ5:EZ63,FA5:FA63,$CJ$5,$CJ$10,1, 0, TRUE)</f>
        <v>-0.40349163155309886</v>
      </c>
      <c r="Z51" s="164"/>
      <c r="AA51" s="166">
        <f>bdRateROI(DQ5:DQ63,DR5:DR63,FB5:FB63,FC5:FC63,$CJ$5,$CJ$10,1, 0, TRUE)</f>
        <v>-0.41739972477439691</v>
      </c>
      <c r="AB51" s="164"/>
      <c r="AC51" s="166">
        <f>bdRateROI(DS5:DS63,DT5:DT63,FD5:FD63,FE5:FE63,$CJ$5,$CJ$10,1, 0, TRUE)</f>
        <v>-0.39267554876930788</v>
      </c>
      <c r="AD51" s="164"/>
      <c r="AE51" s="164"/>
      <c r="AF51" s="164"/>
      <c r="AG51" s="164"/>
      <c r="AH51" s="164"/>
      <c r="AI51" s="166">
        <f>bdRateROI($FK5:$FK63,FL5:FL63,$FP5:$FP63,FQ5:FQ63,$CJ$5,$CJ$10,1, 0, TRUE)</f>
        <v>-0.39701965107995807</v>
      </c>
      <c r="AJ51" s="164"/>
      <c r="AK51" s="166">
        <f>bdRateROI($FM5:$FM63,FN5:FN63,$FR5:$FR63,FS5:FS63,$CJ$5,$CJ$10,1, 0, TRUE)</f>
        <v>-0.39301334053950987</v>
      </c>
      <c r="AL51" s="170"/>
      <c r="CL51" s="4">
        <v>7096.1431989738367</v>
      </c>
      <c r="CM51" s="4">
        <v>39.643245875000005</v>
      </c>
      <c r="CN51" s="4">
        <v>39.643245875000005</v>
      </c>
      <c r="CO51" s="4">
        <v>44.470074374999996</v>
      </c>
      <c r="CP51" s="4">
        <v>44.772136125000003</v>
      </c>
      <c r="CQ51" s="4">
        <v>40.26547829687501</v>
      </c>
      <c r="CR51" s="4">
        <v>25.587137500000001</v>
      </c>
      <c r="CS51" s="4">
        <v>18.711912375000001</v>
      </c>
      <c r="CT51" s="4">
        <v>98.293168875000006</v>
      </c>
      <c r="CU51" s="4">
        <v>97.210917374999994</v>
      </c>
      <c r="CV51" s="4">
        <v>38.023225375000003</v>
      </c>
      <c r="CW51" s="4">
        <v>40.485961249999995</v>
      </c>
      <c r="CX51" s="4">
        <v>39.573366125</v>
      </c>
      <c r="CY51" s="4">
        <v>44.379059750000003</v>
      </c>
      <c r="CZ51" s="4">
        <v>44.662850499999998</v>
      </c>
      <c r="DA51" s="4">
        <v>40.689083083860254</v>
      </c>
      <c r="DB51" s="4">
        <v>1.958E-2</v>
      </c>
      <c r="DC51" s="4">
        <v>15067.04</v>
      </c>
      <c r="DE51" s="4">
        <v>7810.0791520000002</v>
      </c>
      <c r="DF51" s="4">
        <v>26.172552</v>
      </c>
      <c r="DH51" s="4">
        <v>10277.302976692299</v>
      </c>
      <c r="DI51" s="4">
        <v>19.992750874999999</v>
      </c>
      <c r="DO51" s="4">
        <v>7810.0791520000002</v>
      </c>
      <c r="DP51" s="4">
        <v>38.564801000000003</v>
      </c>
      <c r="DQ51" s="4">
        <v>6447.4696504769399</v>
      </c>
      <c r="DR51" s="4">
        <v>40.1611695</v>
      </c>
      <c r="DS51" s="4">
        <v>7096.1431989738367</v>
      </c>
      <c r="DT51" s="4">
        <v>39.573366125</v>
      </c>
      <c r="DU51" s="4">
        <v>39.573366125</v>
      </c>
      <c r="DV51" s="4">
        <v>44.379059750000003</v>
      </c>
      <c r="DW51" s="4">
        <v>44.662850499999998</v>
      </c>
      <c r="DX51" s="4">
        <v>40.689083083860254</v>
      </c>
      <c r="DZ51" s="4">
        <v>4602.3416580000003</v>
      </c>
      <c r="EA51" s="4">
        <v>39.245001999999999</v>
      </c>
      <c r="EB51" s="4">
        <v>39.245001999999999</v>
      </c>
      <c r="EC51" s="4">
        <v>44.741847999999997</v>
      </c>
      <c r="ED51" s="4">
        <v>44.794978</v>
      </c>
      <c r="EE51" s="4">
        <v>39.935428375000001</v>
      </c>
      <c r="EF51" s="4">
        <v>24.634944000000001</v>
      </c>
      <c r="EG51" s="4">
        <v>18.187273999999999</v>
      </c>
      <c r="EH51" s="4">
        <v>98.18244</v>
      </c>
      <c r="EI51" s="4">
        <v>95.906926999999996</v>
      </c>
      <c r="EJ51" s="4">
        <v>37.230857999999998</v>
      </c>
      <c r="EK51" s="4">
        <v>40.306105000000002</v>
      </c>
      <c r="EL51" s="4">
        <v>39.158169999999998</v>
      </c>
      <c r="EM51" s="4">
        <v>44.655774999999998</v>
      </c>
      <c r="EN51" s="4">
        <v>44.686391999999998</v>
      </c>
      <c r="EO51" s="4">
        <v>40.348123500146798</v>
      </c>
      <c r="EP51" s="4">
        <v>1.5233E-2</v>
      </c>
      <c r="EQ51" s="4">
        <v>0</v>
      </c>
      <c r="ER51" s="4">
        <v>5353.3308700063344</v>
      </c>
      <c r="ES51" s="4">
        <v>25.527472499999998</v>
      </c>
      <c r="ET51" s="4">
        <v>7187.8752416725438</v>
      </c>
      <c r="EU51" s="4">
        <v>19.764981875</v>
      </c>
      <c r="EV51" s="7"/>
      <c r="EW51" s="7"/>
      <c r="EX51" s="7">
        <v>21468.288936261462</v>
      </c>
      <c r="EY51" s="7">
        <v>99.960053250000001</v>
      </c>
      <c r="EZ51" s="7">
        <v>6531.0652419999997</v>
      </c>
      <c r="FA51" s="7">
        <v>39.108173999999998</v>
      </c>
      <c r="FB51" s="7">
        <v>4174.4731015985435</v>
      </c>
      <c r="FC51" s="7">
        <v>39.972110999999998</v>
      </c>
      <c r="FD51" s="4">
        <v>5082.5020114754634</v>
      </c>
      <c r="FE51" s="4">
        <v>39.455412124999995</v>
      </c>
      <c r="FF51" s="4">
        <v>39.455412124999995</v>
      </c>
      <c r="FG51" s="4">
        <v>44.951469750000001</v>
      </c>
      <c r="FH51" s="4">
        <v>44.992971624999996</v>
      </c>
      <c r="FI51" s="4">
        <v>40.645838273984836</v>
      </c>
      <c r="FK51" s="4">
        <v>5858.0927312505009</v>
      </c>
      <c r="FL51" s="4">
        <v>39.556815890625003</v>
      </c>
      <c r="FM51" s="4">
        <v>7810.0791520000002</v>
      </c>
      <c r="FN51" s="4">
        <v>41.044220165381205</v>
      </c>
      <c r="FP51" s="4">
        <v>5082.5020114754634</v>
      </c>
      <c r="FQ51" s="4">
        <v>40.231757023437503</v>
      </c>
      <c r="FR51" s="4">
        <v>5612.7572910085919</v>
      </c>
      <c r="FS51" s="4">
        <v>40.943553047822874</v>
      </c>
    </row>
    <row r="52" spans="1:175" ht="14" customHeight="1" x14ac:dyDescent="0.15">
      <c r="A52" s="179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71"/>
      <c r="CL52" s="4">
        <v>7810.0791520000002</v>
      </c>
      <c r="CM52" s="4">
        <v>40.002661000000003</v>
      </c>
      <c r="CN52" s="4">
        <v>40.002661000000003</v>
      </c>
      <c r="CO52" s="4">
        <v>44.797981999999998</v>
      </c>
      <c r="CP52" s="4">
        <v>45.081716</v>
      </c>
      <c r="CQ52" s="4">
        <v>40.619809500000009</v>
      </c>
      <c r="CR52" s="4">
        <v>26.172552</v>
      </c>
      <c r="CS52" s="4">
        <v>19.103285</v>
      </c>
      <c r="CT52" s="4">
        <v>99.760264000000006</v>
      </c>
      <c r="CU52" s="4">
        <v>98.851035999999993</v>
      </c>
      <c r="CV52" s="4">
        <v>38.564801000000003</v>
      </c>
      <c r="CW52" s="4">
        <v>40.810752999999998</v>
      </c>
      <c r="CX52" s="4">
        <v>39.934069999999998</v>
      </c>
      <c r="CY52" s="4">
        <v>44.706924000000001</v>
      </c>
      <c r="CZ52" s="4">
        <v>44.973042</v>
      </c>
      <c r="DA52" s="4">
        <v>41.044220165381205</v>
      </c>
      <c r="DB52" s="4">
        <v>1.9103999999999999E-2</v>
      </c>
      <c r="DC52" s="4">
        <v>15559.67</v>
      </c>
      <c r="DE52" s="4">
        <v>8558.4807228295522</v>
      </c>
      <c r="DF52" s="4">
        <v>26.652149999999999</v>
      </c>
      <c r="DH52" s="4">
        <v>11262.126503055431</v>
      </c>
      <c r="DI52" s="4">
        <v>20.289239500000001</v>
      </c>
      <c r="DO52" s="4">
        <v>8558.4807228295522</v>
      </c>
      <c r="DP52" s="4">
        <v>39.030760874999999</v>
      </c>
      <c r="DQ52" s="4">
        <v>7096.1431989738367</v>
      </c>
      <c r="DR52" s="4">
        <v>40.485961249999995</v>
      </c>
      <c r="DS52" s="4">
        <v>7810.0791520000002</v>
      </c>
      <c r="DT52" s="4">
        <v>39.934069999999998</v>
      </c>
      <c r="DU52" s="4">
        <v>39.934069999999998</v>
      </c>
      <c r="DV52" s="4">
        <v>44.706924000000001</v>
      </c>
      <c r="DW52" s="4">
        <v>44.973042</v>
      </c>
      <c r="DX52" s="4">
        <v>41.044220165381205</v>
      </c>
      <c r="DZ52" s="4">
        <v>5082.5020114754634</v>
      </c>
      <c r="EA52" s="4">
        <v>39.540793624999999</v>
      </c>
      <c r="EB52" s="4">
        <v>39.540793624999999</v>
      </c>
      <c r="EC52" s="4">
        <v>45.036930374999997</v>
      </c>
      <c r="ED52" s="4">
        <v>45.100071249999999</v>
      </c>
      <c r="EE52" s="4">
        <v>40.231757023437503</v>
      </c>
      <c r="EF52" s="4">
        <v>25.17290775</v>
      </c>
      <c r="EG52" s="4">
        <v>18.528156374999998</v>
      </c>
      <c r="EH52" s="4">
        <v>98.404248124999995</v>
      </c>
      <c r="EI52" s="4">
        <v>96.411738374999999</v>
      </c>
      <c r="EJ52" s="4">
        <v>37.744856749999997</v>
      </c>
      <c r="EK52" s="4">
        <v>40.585789625000004</v>
      </c>
      <c r="EL52" s="4">
        <v>39.455412124999995</v>
      </c>
      <c r="EM52" s="4">
        <v>44.951469750000001</v>
      </c>
      <c r="EN52" s="4">
        <v>44.992971624999996</v>
      </c>
      <c r="EO52" s="4">
        <v>40.645838273984836</v>
      </c>
      <c r="EP52" s="4">
        <v>1.4866875E-2</v>
      </c>
      <c r="EQ52" s="4">
        <v>0</v>
      </c>
      <c r="ER52" s="4">
        <v>5912.9479258677729</v>
      </c>
      <c r="ES52" s="4">
        <v>26.095232249999999</v>
      </c>
      <c r="ET52" s="4">
        <v>8347.7815708596427</v>
      </c>
      <c r="EU52" s="4">
        <v>20.23256825</v>
      </c>
      <c r="EV52" s="7"/>
      <c r="EW52" s="7"/>
      <c r="EX52" s="7">
        <v>23882.912165000002</v>
      </c>
      <c r="EY52" s="7">
        <v>99.962143999999995</v>
      </c>
      <c r="EZ52" s="7">
        <v>7187.8752416725438</v>
      </c>
      <c r="FA52" s="7">
        <v>39.559072999999998</v>
      </c>
      <c r="FB52" s="7">
        <v>4602.3416580000003</v>
      </c>
      <c r="FC52" s="7">
        <v>40.306105000000002</v>
      </c>
      <c r="FD52" s="4">
        <v>5912.9479258677729</v>
      </c>
      <c r="FE52" s="4">
        <v>39.928755125000002</v>
      </c>
      <c r="FF52" s="4">
        <v>39.928755125000002</v>
      </c>
      <c r="FG52" s="4">
        <v>45.299614250000005</v>
      </c>
      <c r="FH52" s="4">
        <v>45.297461249999998</v>
      </c>
      <c r="FI52" s="4">
        <v>41.100695760495348</v>
      </c>
      <c r="FK52" s="4">
        <v>6447.4696504769399</v>
      </c>
      <c r="FL52" s="4">
        <v>39.911147093750003</v>
      </c>
      <c r="FM52" s="4">
        <v>8558.4807228295522</v>
      </c>
      <c r="FN52" s="4">
        <v>41.29388204890364</v>
      </c>
      <c r="FP52" s="4">
        <v>5612.7572910085919</v>
      </c>
      <c r="FQ52" s="4">
        <v>40.528085671874997</v>
      </c>
      <c r="FR52" s="4">
        <v>6531.0652419999997</v>
      </c>
      <c r="FS52" s="4">
        <v>41.437524644305199</v>
      </c>
    </row>
    <row r="53" spans="1:175" x14ac:dyDescent="0.15">
      <c r="CL53" s="4">
        <v>8558.4807228295522</v>
      </c>
      <c r="CM53" s="4">
        <v>40.248347500000001</v>
      </c>
      <c r="CN53" s="4">
        <v>40.248347500000001</v>
      </c>
      <c r="CO53" s="4">
        <v>45.084365999999996</v>
      </c>
      <c r="CP53" s="4">
        <v>45.346225125000004</v>
      </c>
      <c r="CQ53" s="4">
        <v>40.869216007812511</v>
      </c>
      <c r="CR53" s="4">
        <v>26.652149999999999</v>
      </c>
      <c r="CS53" s="4">
        <v>19.399773624999998</v>
      </c>
      <c r="CT53" s="4">
        <v>99.785553000000007</v>
      </c>
      <c r="CU53" s="4">
        <v>98.988633124999993</v>
      </c>
      <c r="CV53" s="4">
        <v>39.030760874999999</v>
      </c>
      <c r="CW53" s="4">
        <v>41.056312749999996</v>
      </c>
      <c r="CX53" s="4">
        <v>40.179660874999996</v>
      </c>
      <c r="CY53" s="4">
        <v>44.993133499999999</v>
      </c>
      <c r="CZ53" s="4">
        <v>45.23747925</v>
      </c>
      <c r="DA53" s="4">
        <v>41.29388204890364</v>
      </c>
      <c r="DB53" s="4">
        <v>1.8883375000000001E-2</v>
      </c>
      <c r="DC53" s="4">
        <v>15335.380000000001</v>
      </c>
      <c r="DE53" s="4">
        <v>8981.2599648153118</v>
      </c>
      <c r="DF53" s="4">
        <v>26.907798249999999</v>
      </c>
      <c r="DH53" s="4">
        <v>12171.45808</v>
      </c>
      <c r="DI53" s="4">
        <v>20.559957000000001</v>
      </c>
      <c r="DO53" s="4">
        <v>9378.5979447196678</v>
      </c>
      <c r="DP53" s="4">
        <v>39.496720750000001</v>
      </c>
      <c r="DQ53" s="4">
        <v>7810.0791520000002</v>
      </c>
      <c r="DR53" s="4">
        <v>40.810752999999998</v>
      </c>
      <c r="DS53" s="4">
        <v>8558.4807228295522</v>
      </c>
      <c r="DT53" s="4">
        <v>40.179660874999996</v>
      </c>
      <c r="DU53" s="4">
        <v>40.179660874999996</v>
      </c>
      <c r="DV53" s="4">
        <v>44.993133499999999</v>
      </c>
      <c r="DW53" s="4">
        <v>45.23747925</v>
      </c>
      <c r="DX53" s="4">
        <v>41.29388204890364</v>
      </c>
      <c r="DZ53" s="4">
        <v>5912.9479258677729</v>
      </c>
      <c r="EA53" s="4">
        <v>40.010322125000002</v>
      </c>
      <c r="EB53" s="4">
        <v>40.010322125000002</v>
      </c>
      <c r="EC53" s="4">
        <v>45.390726749999999</v>
      </c>
      <c r="ED53" s="4">
        <v>45.413526500000003</v>
      </c>
      <c r="EE53" s="4">
        <v>40.684297687500006</v>
      </c>
      <c r="EF53" s="4">
        <v>26.095232249999999</v>
      </c>
      <c r="EG53" s="4">
        <v>19.108199750000001</v>
      </c>
      <c r="EH53" s="4">
        <v>98.855880999999997</v>
      </c>
      <c r="EI53" s="4">
        <v>98.207816250000008</v>
      </c>
      <c r="EJ53" s="4">
        <v>38.580442624999996</v>
      </c>
      <c r="EK53" s="4">
        <v>41.007124499999996</v>
      </c>
      <c r="EL53" s="4">
        <v>39.928755125000002</v>
      </c>
      <c r="EM53" s="4">
        <v>45.299614250000005</v>
      </c>
      <c r="EN53" s="4">
        <v>45.297461249999998</v>
      </c>
      <c r="EO53" s="4">
        <v>41.100695760495348</v>
      </c>
      <c r="EP53" s="4">
        <v>1.4925875E-2</v>
      </c>
      <c r="EQ53" s="4">
        <v>0</v>
      </c>
      <c r="ER53" s="4">
        <v>6531.0652419999997</v>
      </c>
      <c r="ES53" s="4">
        <v>26.662991999999999</v>
      </c>
      <c r="ET53" s="4">
        <v>9218.7020821242641</v>
      </c>
      <c r="EU53" s="4">
        <v>20.573450625</v>
      </c>
      <c r="EV53" s="7"/>
      <c r="EW53" s="7"/>
      <c r="EX53" s="7"/>
      <c r="EY53" s="7"/>
      <c r="EZ53" s="7">
        <v>8347.7815708596427</v>
      </c>
      <c r="FA53" s="7">
        <v>40.314850499999999</v>
      </c>
      <c r="FB53" s="7">
        <v>5082.5020114754634</v>
      </c>
      <c r="FC53" s="7">
        <v>40.585789625000004</v>
      </c>
      <c r="FD53" s="4">
        <v>6531.0652419999997</v>
      </c>
      <c r="FE53" s="4">
        <v>40.270259000000003</v>
      </c>
      <c r="FF53" s="4">
        <v>40.270259000000003</v>
      </c>
      <c r="FG53" s="4">
        <v>45.599690000000002</v>
      </c>
      <c r="FH53" s="4">
        <v>45.604942999999999</v>
      </c>
      <c r="FI53" s="4">
        <v>41.437524644305199</v>
      </c>
      <c r="FK53" s="4">
        <v>7096.1431989738367</v>
      </c>
      <c r="FL53" s="4">
        <v>40.26547829687501</v>
      </c>
      <c r="FM53" s="4">
        <v>9378.5979447196678</v>
      </c>
      <c r="FN53" s="4">
        <v>41.543543932426068</v>
      </c>
      <c r="FP53" s="4">
        <v>6531.0652419999997</v>
      </c>
      <c r="FQ53" s="4">
        <v>41.019417625000003</v>
      </c>
      <c r="FR53" s="4">
        <v>7559.1397285642906</v>
      </c>
      <c r="FS53" s="4">
        <v>41.836697369336981</v>
      </c>
    </row>
    <row r="54" spans="1:175" x14ac:dyDescent="0.15">
      <c r="AP54" s="9"/>
      <c r="CL54" s="4">
        <v>9378.5979447196678</v>
      </c>
      <c r="CM54" s="4">
        <v>40.494033999999999</v>
      </c>
      <c r="CN54" s="4">
        <v>40.494033999999999</v>
      </c>
      <c r="CO54" s="4">
        <v>45.370750000000001</v>
      </c>
      <c r="CP54" s="4">
        <v>45.61073425</v>
      </c>
      <c r="CQ54" s="4">
        <v>41.118622515625006</v>
      </c>
      <c r="CR54" s="4">
        <v>27.131748000000002</v>
      </c>
      <c r="CS54" s="4">
        <v>19.69626225</v>
      </c>
      <c r="CT54" s="4">
        <v>99.810842000000008</v>
      </c>
      <c r="CU54" s="4">
        <v>99.126230249999992</v>
      </c>
      <c r="CV54" s="4">
        <v>39.496720750000001</v>
      </c>
      <c r="CW54" s="4">
        <v>41.301872500000002</v>
      </c>
      <c r="CX54" s="4">
        <v>40.425251750000001</v>
      </c>
      <c r="CY54" s="4">
        <v>45.279342999999997</v>
      </c>
      <c r="CZ54" s="4">
        <v>45.5019165</v>
      </c>
      <c r="DA54" s="4">
        <v>41.543543932426068</v>
      </c>
      <c r="DB54" s="4">
        <v>1.8662749999999999E-2</v>
      </c>
      <c r="DC54" s="4">
        <v>15111.09</v>
      </c>
      <c r="DE54" s="4">
        <v>9823.020675491307</v>
      </c>
      <c r="DF54" s="4">
        <v>27.409533500000002</v>
      </c>
      <c r="DH54" s="4">
        <v>13523.929068975007</v>
      </c>
      <c r="DI54" s="4">
        <v>20.882216749999998</v>
      </c>
      <c r="DO54" s="4">
        <v>10277.302976692299</v>
      </c>
      <c r="DP54" s="4">
        <v>39.962680625000004</v>
      </c>
      <c r="DQ54" s="4">
        <v>8558.4807228295522</v>
      </c>
      <c r="DR54" s="4">
        <v>41.056312749999996</v>
      </c>
      <c r="DS54" s="4">
        <v>9378.5979447196678</v>
      </c>
      <c r="DT54" s="4">
        <v>40.425251750000001</v>
      </c>
      <c r="DU54" s="4">
        <v>40.425251750000001</v>
      </c>
      <c r="DV54" s="4">
        <v>45.279342999999997</v>
      </c>
      <c r="DW54" s="4">
        <v>45.5019165</v>
      </c>
      <c r="DX54" s="4">
        <v>41.543543932426068</v>
      </c>
      <c r="DZ54" s="4">
        <v>6531.0652419999997</v>
      </c>
      <c r="EA54" s="4">
        <v>40.349977000000003</v>
      </c>
      <c r="EB54" s="4">
        <v>40.349977000000003</v>
      </c>
      <c r="EC54" s="4">
        <v>45.690831000000003</v>
      </c>
      <c r="ED54" s="4">
        <v>45.720173000000003</v>
      </c>
      <c r="EE54" s="4">
        <v>41.019417625000003</v>
      </c>
      <c r="EF54" s="4">
        <v>26.662991999999999</v>
      </c>
      <c r="EG54" s="4">
        <v>19.483544999999999</v>
      </c>
      <c r="EH54" s="4">
        <v>99.942555999999996</v>
      </c>
      <c r="EI54" s="4">
        <v>99.566528000000005</v>
      </c>
      <c r="EJ54" s="4">
        <v>39.108173999999998</v>
      </c>
      <c r="EK54" s="4">
        <v>41.314391999999998</v>
      </c>
      <c r="EL54" s="4">
        <v>40.270259000000003</v>
      </c>
      <c r="EM54" s="4">
        <v>45.599690000000002</v>
      </c>
      <c r="EN54" s="4">
        <v>45.604942999999999</v>
      </c>
      <c r="EO54" s="4">
        <v>41.437524644305199</v>
      </c>
      <c r="EP54" s="4">
        <v>1.4461E-2</v>
      </c>
      <c r="EQ54" s="4">
        <v>0</v>
      </c>
      <c r="ER54" s="4">
        <v>7187.8752416725438</v>
      </c>
      <c r="ES54" s="4">
        <v>27.129607624999998</v>
      </c>
      <c r="ET54" s="4">
        <v>10180.485360999999</v>
      </c>
      <c r="EU54" s="4">
        <v>20.914332999999999</v>
      </c>
      <c r="EV54" s="7"/>
      <c r="EW54" s="7"/>
      <c r="EX54" s="7"/>
      <c r="EY54" s="7"/>
      <c r="EZ54" s="7">
        <v>9218.7020821242641</v>
      </c>
      <c r="FA54" s="7">
        <v>40.828849249999998</v>
      </c>
      <c r="FB54" s="7">
        <v>5612.7572910085919</v>
      </c>
      <c r="FC54" s="7">
        <v>40.865474250000005</v>
      </c>
      <c r="FD54" s="4">
        <v>8347.7815708596427</v>
      </c>
      <c r="FE54" s="4">
        <v>40.941622750000001</v>
      </c>
      <c r="FF54" s="4">
        <v>40.941622750000001</v>
      </c>
      <c r="FG54" s="4">
        <v>46.4299435</v>
      </c>
      <c r="FH54" s="4">
        <v>46.525869749999998</v>
      </c>
      <c r="FI54" s="4">
        <v>42.13441214317502</v>
      </c>
      <c r="FK54" s="4">
        <v>7810.0791520000002</v>
      </c>
      <c r="FL54" s="4">
        <v>40.619809500000009</v>
      </c>
      <c r="FM54" s="4">
        <v>11060.427987492016</v>
      </c>
      <c r="FN54" s="4">
        <v>42.046351048857531</v>
      </c>
      <c r="FP54" s="4">
        <v>7559.1397285642906</v>
      </c>
      <c r="FQ54" s="4">
        <v>41.417071617187496</v>
      </c>
      <c r="FR54" s="4">
        <v>8347.7815708596427</v>
      </c>
      <c r="FS54" s="4">
        <v>42.13441214317502</v>
      </c>
    </row>
    <row r="55" spans="1:175" x14ac:dyDescent="0.15">
      <c r="AP55" s="9"/>
      <c r="CL55" s="4">
        <v>12171.45808</v>
      </c>
      <c r="CM55" s="4">
        <v>41.297716999999999</v>
      </c>
      <c r="CN55" s="4">
        <v>41.297716999999999</v>
      </c>
      <c r="CO55" s="4">
        <v>46.318024000000001</v>
      </c>
      <c r="CP55" s="4">
        <v>46.537371999999998</v>
      </c>
      <c r="CQ55" s="4">
        <v>41.938964625000004</v>
      </c>
      <c r="CR55" s="4">
        <v>28.435449999999999</v>
      </c>
      <c r="CS55" s="4">
        <v>20.559957000000001</v>
      </c>
      <c r="CT55" s="4">
        <v>99.956761</v>
      </c>
      <c r="CU55" s="4">
        <v>99.945106999999993</v>
      </c>
      <c r="CV55" s="4">
        <v>40.810366999999999</v>
      </c>
      <c r="CW55" s="4">
        <v>42.084316999999999</v>
      </c>
      <c r="CX55" s="4">
        <v>41.231403</v>
      </c>
      <c r="CY55" s="4">
        <v>46.235494000000003</v>
      </c>
      <c r="CZ55" s="4">
        <v>46.441327999999999</v>
      </c>
      <c r="DA55" s="4">
        <v>42.369094932923218</v>
      </c>
      <c r="DB55" s="4">
        <v>1.6285999999999998E-2</v>
      </c>
      <c r="DC55" s="4">
        <v>29292.14</v>
      </c>
      <c r="DE55" s="4">
        <v>10743.6746702737</v>
      </c>
      <c r="DF55" s="4">
        <v>27.911268750000001</v>
      </c>
      <c r="DH55" s="4">
        <v>14819.860846621177</v>
      </c>
      <c r="DI55" s="4">
        <v>21.178705375</v>
      </c>
      <c r="DO55" s="4">
        <v>11262.126503055431</v>
      </c>
      <c r="DP55" s="4">
        <v>40.4286405</v>
      </c>
      <c r="DQ55" s="4">
        <v>9378.5979447196678</v>
      </c>
      <c r="DR55" s="4">
        <v>41.301872500000002</v>
      </c>
      <c r="DS55" s="4">
        <v>12171.45808</v>
      </c>
      <c r="DT55" s="4">
        <v>41.231403</v>
      </c>
      <c r="DU55" s="4">
        <v>41.231403</v>
      </c>
      <c r="DV55" s="4">
        <v>46.235494000000003</v>
      </c>
      <c r="DW55" s="4">
        <v>46.441327999999999</v>
      </c>
      <c r="DX55" s="4">
        <v>42.369094932923218</v>
      </c>
      <c r="DZ55" s="4">
        <v>8347.7815708596427</v>
      </c>
      <c r="EA55" s="4">
        <v>41.019751749999998</v>
      </c>
      <c r="EB55" s="4">
        <v>41.019751749999998</v>
      </c>
      <c r="EC55" s="4">
        <v>46.512342250000003</v>
      </c>
      <c r="ED55" s="4">
        <v>46.6255375</v>
      </c>
      <c r="EE55" s="4">
        <v>41.713400265624998</v>
      </c>
      <c r="EF55" s="4">
        <v>27.862726500000001</v>
      </c>
      <c r="EG55" s="4">
        <v>20.23256825</v>
      </c>
      <c r="EH55" s="4">
        <v>99.513288750000001</v>
      </c>
      <c r="EI55" s="4">
        <v>98.935795249999998</v>
      </c>
      <c r="EJ55" s="4">
        <v>40.314850499999999</v>
      </c>
      <c r="EK55" s="4">
        <v>41.984212749999998</v>
      </c>
      <c r="EL55" s="4">
        <v>40.941622750000001</v>
      </c>
      <c r="EM55" s="4">
        <v>46.4299435</v>
      </c>
      <c r="EN55" s="4">
        <v>46.525869749999998</v>
      </c>
      <c r="EO55" s="4">
        <v>42.13441214317502</v>
      </c>
      <c r="EP55" s="4">
        <v>1.3036250000000001E-2</v>
      </c>
      <c r="EQ55" s="4">
        <v>0</v>
      </c>
      <c r="ER55" s="4">
        <v>7910.7386889351683</v>
      </c>
      <c r="ES55" s="4">
        <v>27.596223250000001</v>
      </c>
      <c r="ET55" s="4">
        <v>14057.758857000001</v>
      </c>
      <c r="EU55" s="4">
        <v>21.735040000000001</v>
      </c>
      <c r="EV55" s="7"/>
      <c r="EW55" s="7"/>
      <c r="EX55" s="7"/>
      <c r="EY55" s="7"/>
      <c r="EZ55" s="7">
        <v>10180.485360999999</v>
      </c>
      <c r="FA55" s="7">
        <v>41.342847999999996</v>
      </c>
      <c r="FB55" s="7">
        <v>6531.0652419999997</v>
      </c>
      <c r="FC55" s="7">
        <v>41.314391999999998</v>
      </c>
      <c r="FD55" s="4">
        <v>9218.7020821242641</v>
      </c>
      <c r="FE55" s="4">
        <v>41.238864875000004</v>
      </c>
      <c r="FF55" s="4">
        <v>41.238864875000004</v>
      </c>
      <c r="FG55" s="4">
        <v>46.725638249999996</v>
      </c>
      <c r="FH55" s="4">
        <v>46.832449375000003</v>
      </c>
      <c r="FI55" s="4">
        <v>42.432126917013058</v>
      </c>
      <c r="FK55" s="4">
        <v>8558.4807228295522</v>
      </c>
      <c r="FL55" s="4">
        <v>40.869216007812511</v>
      </c>
      <c r="FM55" s="4">
        <v>12171.45808</v>
      </c>
      <c r="FN55" s="4">
        <v>42.369094932923218</v>
      </c>
      <c r="FP55" s="4">
        <v>8347.7815708596427</v>
      </c>
      <c r="FQ55" s="4">
        <v>41.713400265624998</v>
      </c>
      <c r="FR55" s="4">
        <v>9218.7020821242641</v>
      </c>
      <c r="FS55" s="4">
        <v>42.432126917013058</v>
      </c>
    </row>
    <row r="56" spans="1:175" x14ac:dyDescent="0.1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16239.975409000001</v>
      </c>
      <c r="CM56" s="4">
        <v>41.968153000000001</v>
      </c>
      <c r="CN56" s="4">
        <v>41.968153000000001</v>
      </c>
      <c r="CO56" s="4">
        <v>47.089053999999997</v>
      </c>
      <c r="CP56" s="4">
        <v>47.197789</v>
      </c>
      <c r="CQ56" s="4">
        <v>42.615061562500003</v>
      </c>
      <c r="CR56" s="4">
        <v>30.009336000000001</v>
      </c>
      <c r="CS56" s="4">
        <v>21.475193999999998</v>
      </c>
      <c r="CT56" s="4">
        <v>99.962575999999999</v>
      </c>
      <c r="CU56" s="4">
        <v>99.951813000000001</v>
      </c>
      <c r="CV56" s="4">
        <v>42.292479999999998</v>
      </c>
      <c r="CW56" s="4">
        <v>42.775230999999998</v>
      </c>
      <c r="CX56" s="4">
        <v>41.898797000000002</v>
      </c>
      <c r="CY56" s="4">
        <v>46.996600000000001</v>
      </c>
      <c r="CZ56" s="4">
        <v>47.088540000000002</v>
      </c>
      <c r="DA56" s="4">
        <v>43.041515233560659</v>
      </c>
      <c r="DB56" s="4">
        <v>1.7339E-2</v>
      </c>
      <c r="DC56" s="4">
        <v>13765.35</v>
      </c>
      <c r="DE56" s="4">
        <v>11750.616153000001</v>
      </c>
      <c r="DF56" s="4">
        <v>28.413004000000001</v>
      </c>
      <c r="DH56" s="4">
        <v>16239.975409000001</v>
      </c>
      <c r="DI56" s="4">
        <v>21.475193999999998</v>
      </c>
      <c r="DO56" s="4">
        <v>12341.320836650568</v>
      </c>
      <c r="DP56" s="4">
        <v>40.894600374999996</v>
      </c>
      <c r="DQ56" s="4">
        <v>11060.427987492016</v>
      </c>
      <c r="DR56" s="4">
        <v>41.779493125000002</v>
      </c>
      <c r="DS56" s="4">
        <v>16239.975409000001</v>
      </c>
      <c r="DT56" s="4">
        <v>41.898797000000002</v>
      </c>
      <c r="DU56" s="4">
        <v>41.898797000000002</v>
      </c>
      <c r="DV56" s="4">
        <v>46.996600000000001</v>
      </c>
      <c r="DW56" s="4">
        <v>47.088540000000002</v>
      </c>
      <c r="DX56" s="4">
        <v>43.041515233560659</v>
      </c>
      <c r="DZ56" s="4">
        <v>9218.7020821242641</v>
      </c>
      <c r="EA56" s="4">
        <v>41.315543374999997</v>
      </c>
      <c r="EB56" s="4">
        <v>41.315543374999997</v>
      </c>
      <c r="EC56" s="4">
        <v>46.807424625000003</v>
      </c>
      <c r="ED56" s="4">
        <v>46.930630749999999</v>
      </c>
      <c r="EE56" s="4">
        <v>42.009728914062492</v>
      </c>
      <c r="EF56" s="4">
        <v>28.40069025</v>
      </c>
      <c r="EG56" s="4">
        <v>20.573450625</v>
      </c>
      <c r="EH56" s="4">
        <v>99.735096875000011</v>
      </c>
      <c r="EI56" s="4">
        <v>99.440606625000001</v>
      </c>
      <c r="EJ56" s="4">
        <v>40.828849249999998</v>
      </c>
      <c r="EK56" s="4">
        <v>42.263897374999999</v>
      </c>
      <c r="EL56" s="4">
        <v>41.238864875000004</v>
      </c>
      <c r="EM56" s="4">
        <v>46.725638249999996</v>
      </c>
      <c r="EN56" s="4">
        <v>46.832449375000003</v>
      </c>
      <c r="EO56" s="4">
        <v>42.432126917013058</v>
      </c>
      <c r="EP56" s="4">
        <v>1.2670125000000001E-2</v>
      </c>
      <c r="EQ56" s="4">
        <v>0</v>
      </c>
      <c r="ER56" s="4">
        <v>9218.7020821242641</v>
      </c>
      <c r="ES56" s="4">
        <v>28.40069025</v>
      </c>
      <c r="ET56" s="4">
        <v>19297.790263878673</v>
      </c>
      <c r="EU56" s="4">
        <v>22.323456999999998</v>
      </c>
      <c r="EV56" s="7"/>
      <c r="EW56" s="7"/>
      <c r="EX56" s="7"/>
      <c r="EY56" s="7"/>
      <c r="EZ56" s="7">
        <v>12773.196134384551</v>
      </c>
      <c r="FA56" s="7">
        <v>42.264467000000003</v>
      </c>
      <c r="FB56" s="7">
        <v>7559.1397285642906</v>
      </c>
      <c r="FC56" s="7">
        <v>41.704528125000003</v>
      </c>
      <c r="FD56" s="4">
        <v>10180.485360999999</v>
      </c>
      <c r="FE56" s="4">
        <v>41.536107000000001</v>
      </c>
      <c r="FF56" s="4">
        <v>41.536107000000001</v>
      </c>
      <c r="FG56" s="4">
        <v>47.021332999999998</v>
      </c>
      <c r="FH56" s="4">
        <v>47.139029000000001</v>
      </c>
      <c r="FI56" s="4">
        <v>42.729841690851096</v>
      </c>
      <c r="FK56" s="4">
        <v>9378.5979447196678</v>
      </c>
      <c r="FL56" s="4">
        <v>41.118622515625006</v>
      </c>
      <c r="FM56" s="4">
        <v>16239.975409000001</v>
      </c>
      <c r="FN56" s="4">
        <v>43.041515233560659</v>
      </c>
      <c r="FP56" s="4">
        <v>9218.7020821242641</v>
      </c>
      <c r="FQ56" s="4">
        <v>42.009728914062492</v>
      </c>
      <c r="FR56" s="4">
        <v>10180.485360999999</v>
      </c>
      <c r="FS56" s="4">
        <v>42.729841690851096</v>
      </c>
    </row>
    <row r="57" spans="1:175" x14ac:dyDescent="0.15">
      <c r="R57" s="1">
        <f>GEOMEAN(R5:R40)</f>
        <v>5.6580340191643132E-2</v>
      </c>
      <c r="S57" s="1">
        <f>GEOMEAN(S5:S40)</f>
        <v>4347.0694876763337</v>
      </c>
      <c r="AJ57" s="1">
        <f>GEOMEAN(AJ5:AJ40)</f>
        <v>5.0989524107439406E-2</v>
      </c>
      <c r="AK57" s="1" t="e">
        <f>GEOMEAN(AK5:AK40)</f>
        <v>#NUM!</v>
      </c>
      <c r="AL57" s="1">
        <f>GEOMEAN(AL5:AL40)</f>
        <v>0.90118800867461935</v>
      </c>
      <c r="AM57" s="1" t="e">
        <f>GEOMEAN(AM5:AM40)</f>
        <v>#NUM!</v>
      </c>
      <c r="CL57" s="4">
        <v>22165.540653125765</v>
      </c>
      <c r="CM57" s="4">
        <v>42.508462999999999</v>
      </c>
      <c r="CN57" s="4">
        <v>42.508462999999999</v>
      </c>
      <c r="CO57" s="4">
        <v>47.946559749999999</v>
      </c>
      <c r="CP57" s="4">
        <v>48.095654500000002</v>
      </c>
      <c r="CQ57" s="4">
        <v>43.197543515625007</v>
      </c>
      <c r="CR57" s="4">
        <v>30.995977</v>
      </c>
      <c r="CS57" s="4">
        <v>22.068565500000002</v>
      </c>
      <c r="CT57" s="4">
        <v>99.967460500000001</v>
      </c>
      <c r="CU57" s="4">
        <v>99.958216249999992</v>
      </c>
      <c r="CV57" s="4">
        <v>43.3409075</v>
      </c>
      <c r="CW57" s="4">
        <v>43.380033500000003</v>
      </c>
      <c r="CX57" s="4">
        <v>42.421449000000003</v>
      </c>
      <c r="CY57" s="4">
        <v>47.858178250000002</v>
      </c>
      <c r="CZ57" s="4">
        <v>47.996502499999998</v>
      </c>
      <c r="DA57" s="4">
        <v>43.609793992292332</v>
      </c>
      <c r="DB57" s="4">
        <v>1.5794000000000002E-2</v>
      </c>
      <c r="DC57" s="4">
        <v>26815.504999999997</v>
      </c>
      <c r="DE57" s="4">
        <v>14819.860846621177</v>
      </c>
      <c r="DF57" s="4">
        <v>29.529738000000002</v>
      </c>
      <c r="DH57" s="4">
        <v>24494.44568837127</v>
      </c>
      <c r="DI57" s="4">
        <v>22.32000025</v>
      </c>
      <c r="DO57" s="4">
        <v>13523.929068975007</v>
      </c>
      <c r="DP57" s="4">
        <v>41.360560249999999</v>
      </c>
      <c r="DQ57" s="4">
        <v>12171.45808</v>
      </c>
      <c r="DR57" s="4">
        <v>42.084316999999999</v>
      </c>
      <c r="DS57" s="4">
        <v>22165.540653125765</v>
      </c>
      <c r="DT57" s="4">
        <v>42.421449000000003</v>
      </c>
      <c r="DU57" s="4">
        <v>42.421449000000003</v>
      </c>
      <c r="DV57" s="4">
        <v>47.858178250000002</v>
      </c>
      <c r="DW57" s="4">
        <v>47.996502499999998</v>
      </c>
      <c r="DX57" s="4">
        <v>43.609793992292332</v>
      </c>
      <c r="DZ57" s="4">
        <v>10180.485360999999</v>
      </c>
      <c r="EA57" s="4">
        <v>41.611334999999997</v>
      </c>
      <c r="EB57" s="4">
        <v>41.611334999999997</v>
      </c>
      <c r="EC57" s="4">
        <v>47.102507000000003</v>
      </c>
      <c r="ED57" s="4">
        <v>47.235723999999998</v>
      </c>
      <c r="EE57" s="4">
        <v>42.306057562499994</v>
      </c>
      <c r="EF57" s="4">
        <v>28.938654</v>
      </c>
      <c r="EG57" s="4">
        <v>20.914332999999999</v>
      </c>
      <c r="EH57" s="4">
        <v>99.956905000000006</v>
      </c>
      <c r="EI57" s="4">
        <v>99.945418000000004</v>
      </c>
      <c r="EJ57" s="4">
        <v>41.342847999999996</v>
      </c>
      <c r="EK57" s="4">
        <v>42.543582000000001</v>
      </c>
      <c r="EL57" s="4">
        <v>41.536107000000001</v>
      </c>
      <c r="EM57" s="4">
        <v>47.021332999999998</v>
      </c>
      <c r="EN57" s="4">
        <v>47.139029000000001</v>
      </c>
      <c r="EO57" s="4">
        <v>42.729841690851096</v>
      </c>
      <c r="EP57" s="4">
        <v>1.2304000000000001E-2</v>
      </c>
      <c r="EQ57" s="4">
        <v>0</v>
      </c>
      <c r="ER57" s="4">
        <v>10180.485360999999</v>
      </c>
      <c r="ES57" s="4">
        <v>28.938654</v>
      </c>
      <c r="ET57" s="4">
        <v>21468.288936261462</v>
      </c>
      <c r="EU57" s="4">
        <v>22.558311</v>
      </c>
      <c r="EV57" s="7"/>
      <c r="EW57" s="7"/>
      <c r="EX57" s="7"/>
      <c r="EY57" s="7"/>
      <c r="EZ57" s="7">
        <v>14057.758857000001</v>
      </c>
      <c r="FA57" s="7">
        <v>42.715366000000003</v>
      </c>
      <c r="FB57" s="7">
        <v>8347.7815708596427</v>
      </c>
      <c r="FC57" s="7">
        <v>41.984212749999998</v>
      </c>
      <c r="FD57" s="4">
        <v>11325.524749350252</v>
      </c>
      <c r="FE57" s="4">
        <v>41.718508249999999</v>
      </c>
      <c r="FF57" s="4">
        <v>41.718508249999999</v>
      </c>
      <c r="FG57" s="4">
        <v>47.250063624999996</v>
      </c>
      <c r="FH57" s="4">
        <v>47.378069625000002</v>
      </c>
      <c r="FI57" s="4">
        <v>42.918279400065607</v>
      </c>
      <c r="FK57" s="4">
        <v>11060.427987492016</v>
      </c>
      <c r="FL57" s="4">
        <v>41.617227773437506</v>
      </c>
      <c r="FM57" s="4">
        <v>22165.540653125765</v>
      </c>
      <c r="FN57" s="4">
        <v>43.609793992292332</v>
      </c>
      <c r="FP57" s="4">
        <v>10180.485360999999</v>
      </c>
      <c r="FQ57" s="4">
        <v>42.306057562499994</v>
      </c>
      <c r="FR57" s="4">
        <v>11325.524749350252</v>
      </c>
      <c r="FS57" s="4">
        <v>42.918279400065607</v>
      </c>
    </row>
    <row r="58" spans="1:175" x14ac:dyDescent="0.15">
      <c r="R58" s="1">
        <f>SUM(R5:R40)</f>
        <v>3.6990299999999996</v>
      </c>
      <c r="S58" s="1">
        <f>SUM(S5:S40)</f>
        <v>251399.50000000003</v>
      </c>
      <c r="AJ58" s="1">
        <f>SUM(AJ5:AJ40)</f>
        <v>4.0703569999999996</v>
      </c>
      <c r="AK58" s="1">
        <f>SUM(AK5:AK40)</f>
        <v>0</v>
      </c>
      <c r="AL58" s="1">
        <f>AVERAGE(AL5:AL40)</f>
        <v>0.92329661779352512</v>
      </c>
      <c r="AM58" s="1">
        <f>AVERAGE(AM5:AM40)</f>
        <v>0</v>
      </c>
      <c r="CL58" s="4">
        <v>24494.44568837127</v>
      </c>
      <c r="CM58" s="4">
        <v>42.710253999999999</v>
      </c>
      <c r="CN58" s="4">
        <v>42.710253999999999</v>
      </c>
      <c r="CO58" s="4">
        <v>48.217982374999998</v>
      </c>
      <c r="CP58" s="4">
        <v>48.355368249999998</v>
      </c>
      <c r="CQ58" s="4">
        <v>43.407306664062503</v>
      </c>
      <c r="CR58" s="4">
        <v>31.422731499999998</v>
      </c>
      <c r="CS58" s="4">
        <v>22.32000025</v>
      </c>
      <c r="CT58" s="4">
        <v>99.969243750000004</v>
      </c>
      <c r="CU58" s="4">
        <v>99.960401125000004</v>
      </c>
      <c r="CV58" s="4">
        <v>43.76266425</v>
      </c>
      <c r="CW58" s="4">
        <v>43.595986250000003</v>
      </c>
      <c r="CX58" s="4">
        <v>42.619790000000002</v>
      </c>
      <c r="CY58" s="4">
        <v>48.128625624999998</v>
      </c>
      <c r="CZ58" s="4">
        <v>48.255698249999995</v>
      </c>
      <c r="DA58" s="4">
        <v>43.816577168853854</v>
      </c>
      <c r="DB58" s="4">
        <v>1.5712E-2</v>
      </c>
      <c r="DC58" s="4">
        <v>26402.732499999998</v>
      </c>
      <c r="DE58" s="4">
        <v>16239.975409000001</v>
      </c>
      <c r="DF58" s="4">
        <v>30.009336000000001</v>
      </c>
      <c r="DH58" s="4">
        <v>27068.0458</v>
      </c>
      <c r="DI58" s="4">
        <v>22.571435000000001</v>
      </c>
      <c r="DO58" s="4">
        <v>14819.860846621177</v>
      </c>
      <c r="DP58" s="4">
        <v>41.826520125000002</v>
      </c>
      <c r="DQ58" s="4">
        <v>16239.975409000001</v>
      </c>
      <c r="DR58" s="4">
        <v>42.775230999999998</v>
      </c>
      <c r="DS58" s="4">
        <v>24494.44568837127</v>
      </c>
      <c r="DT58" s="4">
        <v>42.619790000000002</v>
      </c>
      <c r="DU58" s="4">
        <v>42.619790000000002</v>
      </c>
      <c r="DV58" s="4">
        <v>48.128625624999998</v>
      </c>
      <c r="DW58" s="4">
        <v>48.255698249999995</v>
      </c>
      <c r="DX58" s="4">
        <v>43.816577168853854</v>
      </c>
      <c r="DZ58" s="4">
        <v>11325.524749350252</v>
      </c>
      <c r="EA58" s="4">
        <v>41.796623124999996</v>
      </c>
      <c r="EB58" s="4">
        <v>41.796623124999996</v>
      </c>
      <c r="EC58" s="4">
        <v>47.332946875000005</v>
      </c>
      <c r="ED58" s="4">
        <v>47.475466124999997</v>
      </c>
      <c r="EE58" s="4">
        <v>42.497571046874995</v>
      </c>
      <c r="EF58" s="4">
        <v>29.347547875</v>
      </c>
      <c r="EG58" s="4">
        <v>21.149186999999998</v>
      </c>
      <c r="EH58" s="4">
        <v>99.95859200000001</v>
      </c>
      <c r="EI58" s="4">
        <v>99.947508749999997</v>
      </c>
      <c r="EJ58" s="4">
        <v>41.742758875</v>
      </c>
      <c r="EK58" s="4">
        <v>42.7368545</v>
      </c>
      <c r="EL58" s="4">
        <v>41.718508249999999</v>
      </c>
      <c r="EM58" s="4">
        <v>47.250063624999996</v>
      </c>
      <c r="EN58" s="4">
        <v>47.378069625000002</v>
      </c>
      <c r="EO58" s="4">
        <v>42.918279400065607</v>
      </c>
      <c r="EP58" s="4">
        <v>1.212975E-2</v>
      </c>
      <c r="EQ58" s="4">
        <v>0</v>
      </c>
      <c r="ER58" s="4">
        <v>12773.196134384551</v>
      </c>
      <c r="ES58" s="4">
        <v>29.929301375000001</v>
      </c>
      <c r="ET58" s="4">
        <v>23882.912165000002</v>
      </c>
      <c r="EU58" s="4">
        <v>22.793164999999998</v>
      </c>
      <c r="EV58" s="7"/>
      <c r="EW58" s="7"/>
      <c r="EX58" s="7"/>
      <c r="EY58" s="7"/>
      <c r="EZ58" s="7">
        <v>19297.790263878673</v>
      </c>
      <c r="FA58" s="7">
        <v>43.742313250000002</v>
      </c>
      <c r="FB58" s="7">
        <v>9218.7020821242641</v>
      </c>
      <c r="FC58" s="7">
        <v>42.263897374999999</v>
      </c>
      <c r="FD58" s="4">
        <v>14057.758857000001</v>
      </c>
      <c r="FE58" s="4">
        <v>42.118892000000002</v>
      </c>
      <c r="FF58" s="4">
        <v>42.118892000000002</v>
      </c>
      <c r="FG58" s="4">
        <v>47.525883999999998</v>
      </c>
      <c r="FH58" s="4">
        <v>47.550404999999998</v>
      </c>
      <c r="FI58" s="4">
        <v>43.297198666249663</v>
      </c>
      <c r="FK58" s="4">
        <v>12171.45808</v>
      </c>
      <c r="FL58" s="4">
        <v>41.938964625000004</v>
      </c>
      <c r="FM58" s="4">
        <v>24494.44568837127</v>
      </c>
      <c r="FN58" s="4">
        <v>43.816577168853854</v>
      </c>
      <c r="FP58" s="4">
        <v>11325.524749350252</v>
      </c>
      <c r="FQ58" s="4">
        <v>42.497571046874995</v>
      </c>
      <c r="FR58" s="4">
        <v>12599.351239138334</v>
      </c>
      <c r="FS58" s="4">
        <v>43.106717109280119</v>
      </c>
    </row>
    <row r="59" spans="1:175" x14ac:dyDescent="0.15">
      <c r="R59" s="1">
        <f>MAX(R5:R40)</f>
        <v>0.41862899999999997</v>
      </c>
      <c r="S59" s="1">
        <f>MAX(S5:S40)</f>
        <v>29292.14</v>
      </c>
      <c r="AJ59" s="1">
        <f>MAX(AJ5:AJ40)</f>
        <v>0.57774400000000004</v>
      </c>
      <c r="AK59" s="1">
        <f>MAX(AK5:AK40)</f>
        <v>0</v>
      </c>
      <c r="AL59" s="1">
        <f>MAX(AL5:AL40)</f>
        <v>1.380085947222959</v>
      </c>
      <c r="AM59" s="1">
        <f>MAX(AM5:AM40)</f>
        <v>0</v>
      </c>
      <c r="CL59" s="4">
        <v>27068.0458</v>
      </c>
      <c r="CM59" s="4">
        <v>42.912044999999999</v>
      </c>
      <c r="CN59" s="4">
        <v>42.912044999999999</v>
      </c>
      <c r="CO59" s="4">
        <v>48.489404999999998</v>
      </c>
      <c r="CP59" s="4">
        <v>48.615082000000001</v>
      </c>
      <c r="CQ59" s="4">
        <v>43.617069812500006</v>
      </c>
      <c r="CR59" s="4">
        <v>31.849485999999999</v>
      </c>
      <c r="CS59" s="4">
        <v>22.571435000000001</v>
      </c>
      <c r="CT59" s="4">
        <v>99.971027000000007</v>
      </c>
      <c r="CU59" s="4">
        <v>99.962586000000002</v>
      </c>
      <c r="CV59" s="4">
        <v>44.184421</v>
      </c>
      <c r="CW59" s="4">
        <v>43.811939000000002</v>
      </c>
      <c r="CX59" s="4">
        <v>42.818131000000001</v>
      </c>
      <c r="CY59" s="4">
        <v>48.399073000000001</v>
      </c>
      <c r="CZ59" s="4">
        <v>48.514893999999998</v>
      </c>
      <c r="DA59" s="4">
        <v>44.023360345415369</v>
      </c>
      <c r="DB59" s="4">
        <v>1.5630000000000002E-2</v>
      </c>
      <c r="DC59" s="4">
        <v>25989.96</v>
      </c>
      <c r="DE59" s="4">
        <v>24494.44568837127</v>
      </c>
      <c r="DF59" s="4">
        <v>31.422731499999998</v>
      </c>
      <c r="DO59" s="4">
        <v>16239.975409000001</v>
      </c>
      <c r="DP59" s="4">
        <v>42.292479999999998</v>
      </c>
      <c r="DQ59" s="4">
        <v>22165.540653125765</v>
      </c>
      <c r="DR59" s="4">
        <v>43.380033500000003</v>
      </c>
      <c r="DS59" s="4">
        <v>27068.0458</v>
      </c>
      <c r="DT59" s="4">
        <v>42.818131000000001</v>
      </c>
      <c r="DU59" s="4">
        <v>42.818131000000001</v>
      </c>
      <c r="DV59" s="4">
        <v>48.399073000000001</v>
      </c>
      <c r="DW59" s="4">
        <v>48.514893999999998</v>
      </c>
      <c r="DX59" s="4">
        <v>44.023360345415369</v>
      </c>
      <c r="DZ59" s="4">
        <v>12599.351239138334</v>
      </c>
      <c r="EA59" s="4">
        <v>41.981911249999996</v>
      </c>
      <c r="EB59" s="4">
        <v>41.981911249999996</v>
      </c>
      <c r="EC59" s="4">
        <v>47.563386750000006</v>
      </c>
      <c r="ED59" s="4">
        <v>47.715208249999996</v>
      </c>
      <c r="EE59" s="4">
        <v>42.689084531249996</v>
      </c>
      <c r="EF59" s="4">
        <v>29.75644175</v>
      </c>
      <c r="EG59" s="4">
        <v>21.384041</v>
      </c>
      <c r="EH59" s="4">
        <v>99.960279</v>
      </c>
      <c r="EI59" s="4">
        <v>99.949599500000005</v>
      </c>
      <c r="EJ59" s="4">
        <v>42.142669749999996</v>
      </c>
      <c r="EK59" s="4">
        <v>42.930126999999999</v>
      </c>
      <c r="EL59" s="4">
        <v>41.900909499999997</v>
      </c>
      <c r="EM59" s="4">
        <v>47.47879425</v>
      </c>
      <c r="EN59" s="4">
        <v>47.617110250000003</v>
      </c>
      <c r="EO59" s="4">
        <v>43.106717109280119</v>
      </c>
      <c r="EP59" s="4">
        <v>1.1955500000000001E-2</v>
      </c>
      <c r="EQ59" s="4">
        <v>0</v>
      </c>
      <c r="ER59" s="4">
        <v>14057.758857000001</v>
      </c>
      <c r="ES59" s="4">
        <v>30.395917000000001</v>
      </c>
      <c r="EV59" s="7"/>
      <c r="EW59" s="7"/>
      <c r="EX59" s="7"/>
      <c r="EY59" s="7"/>
      <c r="EZ59" s="7">
        <v>21468.288936261462</v>
      </c>
      <c r="FA59" s="7">
        <v>44.142224124999998</v>
      </c>
      <c r="FB59" s="7">
        <v>10180.485360999999</v>
      </c>
      <c r="FC59" s="7">
        <v>42.543582000000001</v>
      </c>
      <c r="FD59" s="4">
        <v>17346.73453363268</v>
      </c>
      <c r="FE59" s="4">
        <v>42.448113249999999</v>
      </c>
      <c r="FF59" s="4">
        <v>42.448113249999999</v>
      </c>
      <c r="FG59" s="4">
        <v>48.164986124999999</v>
      </c>
      <c r="FH59" s="4">
        <v>48.334232125</v>
      </c>
      <c r="FI59" s="4">
        <v>43.672030236923646</v>
      </c>
      <c r="FK59" s="4">
        <v>16239.975409000001</v>
      </c>
      <c r="FL59" s="4">
        <v>42.615061562500003</v>
      </c>
      <c r="FM59" s="4">
        <v>27068.0458</v>
      </c>
      <c r="FN59" s="4">
        <v>44.023360345415369</v>
      </c>
      <c r="FP59" s="4">
        <v>12599.351239138334</v>
      </c>
      <c r="FQ59" s="4">
        <v>42.689084531249996</v>
      </c>
      <c r="FR59" s="4">
        <v>14016.450024206033</v>
      </c>
      <c r="FS59" s="4">
        <v>43.29515481849463</v>
      </c>
    </row>
    <row r="60" spans="1:175" x14ac:dyDescent="0.15">
      <c r="R60" s="1">
        <f>MIN(R5:R40)</f>
        <v>1.4604000000000001E-2</v>
      </c>
      <c r="S60" s="1">
        <f>MIN(S5:S40)</f>
        <v>374.68</v>
      </c>
      <c r="AJ60" s="1">
        <f>MIN(AJ5:AJ40)</f>
        <v>1.091E-2</v>
      </c>
      <c r="AK60" s="1">
        <f>MIN(AK5:AK40)</f>
        <v>0</v>
      </c>
      <c r="AL60" s="1">
        <f>MIN(AL5:AL40)</f>
        <v>0.58321460071918041</v>
      </c>
      <c r="AM60" s="1">
        <f>MIN(AM5:AM40)</f>
        <v>0</v>
      </c>
      <c r="DE60" s="4">
        <v>27068.0458</v>
      </c>
      <c r="DF60" s="4">
        <v>31.849485999999999</v>
      </c>
      <c r="DO60" s="4">
        <v>24494.44568837127</v>
      </c>
      <c r="DP60" s="4">
        <v>43.76266425</v>
      </c>
      <c r="DQ60" s="4">
        <v>24494.44568837127</v>
      </c>
      <c r="DR60" s="4">
        <v>43.595986250000003</v>
      </c>
      <c r="DZ60" s="4">
        <v>14057.758857000001</v>
      </c>
      <c r="EA60" s="4">
        <v>42.193570999999999</v>
      </c>
      <c r="EB60" s="4">
        <v>42.193570999999999</v>
      </c>
      <c r="EC60" s="4">
        <v>47.625594</v>
      </c>
      <c r="ED60" s="4">
        <v>47.670941999999997</v>
      </c>
      <c r="EE60" s="4">
        <v>42.875408124999993</v>
      </c>
      <c r="EF60" s="4">
        <v>30.395917000000001</v>
      </c>
      <c r="EG60" s="4">
        <v>21.735040000000001</v>
      </c>
      <c r="EH60" s="4">
        <v>99.963099</v>
      </c>
      <c r="EI60" s="4">
        <v>99.951241999999993</v>
      </c>
      <c r="EJ60" s="4">
        <v>42.715366000000003</v>
      </c>
      <c r="EK60" s="4">
        <v>43.105212000000002</v>
      </c>
      <c r="EL60" s="4">
        <v>42.118892000000002</v>
      </c>
      <c r="EM60" s="4">
        <v>47.525883999999998</v>
      </c>
      <c r="EN60" s="4">
        <v>47.550404999999998</v>
      </c>
      <c r="EO60" s="4">
        <v>43.297198666249663</v>
      </c>
      <c r="EP60" s="4">
        <v>1.1232000000000001E-2</v>
      </c>
      <c r="EQ60" s="4">
        <v>0</v>
      </c>
      <c r="ER60" s="4">
        <v>19297.790263878673</v>
      </c>
      <c r="ES60" s="4">
        <v>31.392017250000002</v>
      </c>
      <c r="EV60" s="7"/>
      <c r="EW60" s="7"/>
      <c r="EX60" s="7"/>
      <c r="EY60" s="7"/>
      <c r="EZ60" s="7">
        <v>23882.912165000002</v>
      </c>
      <c r="FA60" s="7">
        <v>44.542135000000002</v>
      </c>
      <c r="FB60" s="7">
        <v>11325.524749350252</v>
      </c>
      <c r="FC60" s="7">
        <v>42.7368545</v>
      </c>
      <c r="FD60" s="4">
        <v>19297.790263878673</v>
      </c>
      <c r="FE60" s="4">
        <v>42.630514500000004</v>
      </c>
      <c r="FF60" s="4">
        <v>42.630514500000004</v>
      </c>
      <c r="FG60" s="4">
        <v>48.393716749999996</v>
      </c>
      <c r="FH60" s="4">
        <v>48.573272750000001</v>
      </c>
      <c r="FI60" s="4">
        <v>43.860467946138158</v>
      </c>
      <c r="FK60" s="4">
        <v>22165.540653125765</v>
      </c>
      <c r="FL60" s="4">
        <v>43.197543515625007</v>
      </c>
      <c r="FP60" s="4">
        <v>14016.450024206033</v>
      </c>
      <c r="FQ60" s="4">
        <v>42.880598015624997</v>
      </c>
      <c r="FR60" s="4">
        <v>15592.935505344445</v>
      </c>
      <c r="FS60" s="4">
        <v>43.483592527709135</v>
      </c>
    </row>
    <row r="61" spans="1:175" x14ac:dyDescent="0.15">
      <c r="AJ61" s="1">
        <f>AJ57/R57</f>
        <v>0.90118800867461935</v>
      </c>
      <c r="AK61" s="1" t="e">
        <f>AK57/S57</f>
        <v>#NUM!</v>
      </c>
      <c r="DO61" s="4">
        <v>27068.0458</v>
      </c>
      <c r="DP61" s="4">
        <v>44.184421</v>
      </c>
      <c r="DQ61" s="4">
        <v>27068.0458</v>
      </c>
      <c r="DR61" s="4">
        <v>43.811939000000002</v>
      </c>
      <c r="DZ61" s="4">
        <v>17346.73453363268</v>
      </c>
      <c r="EA61" s="4">
        <v>42.537775625000002</v>
      </c>
      <c r="EB61" s="4">
        <v>42.537775625000002</v>
      </c>
      <c r="EC61" s="4">
        <v>48.254706375000005</v>
      </c>
      <c r="ED61" s="4">
        <v>48.434434625000002</v>
      </c>
      <c r="EE61" s="4">
        <v>43.263624984374992</v>
      </c>
      <c r="EF61" s="4">
        <v>30.983123375000002</v>
      </c>
      <c r="EG61" s="4">
        <v>22.088602999999999</v>
      </c>
      <c r="EH61" s="4">
        <v>99.965339999999998</v>
      </c>
      <c r="EI61" s="4">
        <v>99.95587175</v>
      </c>
      <c r="EJ61" s="4">
        <v>43.342402374999999</v>
      </c>
      <c r="EK61" s="4">
        <v>43.509944500000003</v>
      </c>
      <c r="EL61" s="4">
        <v>42.448113249999999</v>
      </c>
      <c r="EM61" s="4">
        <v>48.164986124999999</v>
      </c>
      <c r="EN61" s="4">
        <v>48.334232125</v>
      </c>
      <c r="EO61" s="4">
        <v>43.672030236923646</v>
      </c>
      <c r="EP61" s="4">
        <v>1.143275E-2</v>
      </c>
      <c r="EQ61" s="4">
        <v>0</v>
      </c>
      <c r="ER61" s="4">
        <v>21468.288936261462</v>
      </c>
      <c r="ES61" s="4">
        <v>31.800911125000002</v>
      </c>
      <c r="EV61" s="7"/>
      <c r="EW61" s="7"/>
      <c r="EX61" s="7"/>
      <c r="EY61" s="7"/>
      <c r="EZ61" s="7"/>
      <c r="FA61" s="7"/>
      <c r="FB61" s="7">
        <v>12599.351239138334</v>
      </c>
      <c r="FC61" s="7">
        <v>42.930126999999999</v>
      </c>
      <c r="FD61" s="4">
        <v>21468.288936261462</v>
      </c>
      <c r="FE61" s="4">
        <v>42.812915750000002</v>
      </c>
      <c r="FF61" s="4">
        <v>42.812915750000002</v>
      </c>
      <c r="FG61" s="4">
        <v>48.622447375</v>
      </c>
      <c r="FH61" s="4">
        <v>48.812313375000002</v>
      </c>
      <c r="FI61" s="4">
        <v>44.048905655352669</v>
      </c>
      <c r="FK61" s="4">
        <v>24494.44568837127</v>
      </c>
      <c r="FL61" s="4">
        <v>43.407306664062503</v>
      </c>
      <c r="FP61" s="4">
        <v>15592.935505344445</v>
      </c>
      <c r="FQ61" s="4">
        <v>43.072111499999991</v>
      </c>
      <c r="FR61" s="4">
        <v>17346.73453363268</v>
      </c>
      <c r="FS61" s="4">
        <v>43.672030236923646</v>
      </c>
    </row>
    <row r="62" spans="1:175" x14ac:dyDescent="0.15">
      <c r="DZ62" s="4">
        <v>19297.790263878673</v>
      </c>
      <c r="EA62" s="4">
        <v>42.723063750000001</v>
      </c>
      <c r="EB62" s="4">
        <v>42.723063750000001</v>
      </c>
      <c r="EC62" s="4">
        <v>48.48514625</v>
      </c>
      <c r="ED62" s="4">
        <v>48.674176750000001</v>
      </c>
      <c r="EE62" s="4">
        <v>43.455138468749993</v>
      </c>
      <c r="EF62" s="4">
        <v>31.392017250000002</v>
      </c>
      <c r="EG62" s="4">
        <v>22.323456999999998</v>
      </c>
      <c r="EH62" s="4">
        <v>99.967027000000002</v>
      </c>
      <c r="EI62" s="4">
        <v>99.957962499999994</v>
      </c>
      <c r="EJ62" s="4">
        <v>43.742313250000002</v>
      </c>
      <c r="EK62" s="4">
        <v>43.703217000000002</v>
      </c>
      <c r="EL62" s="4">
        <v>42.630514500000004</v>
      </c>
      <c r="EM62" s="4">
        <v>48.393716749999996</v>
      </c>
      <c r="EN62" s="4">
        <v>48.573272750000001</v>
      </c>
      <c r="EO62" s="4">
        <v>43.860467946138158</v>
      </c>
      <c r="EP62" s="4">
        <v>1.1258499999999999E-2</v>
      </c>
      <c r="EQ62" s="4">
        <v>0</v>
      </c>
      <c r="ER62" s="4">
        <v>23882.912165000002</v>
      </c>
      <c r="ES62" s="4">
        <v>32.209805000000003</v>
      </c>
      <c r="EV62" s="7"/>
      <c r="EW62" s="7"/>
      <c r="EX62" s="7"/>
      <c r="EY62" s="7"/>
      <c r="EZ62" s="7"/>
      <c r="FA62" s="7"/>
      <c r="FB62" s="7">
        <v>14016.450024206033</v>
      </c>
      <c r="FC62" s="7">
        <v>43.123399499999998</v>
      </c>
      <c r="FD62" s="4">
        <v>23882.912165000002</v>
      </c>
      <c r="FE62" s="4">
        <v>42.995317</v>
      </c>
      <c r="FF62" s="4">
        <v>42.995317</v>
      </c>
      <c r="FG62" s="4">
        <v>48.851177999999997</v>
      </c>
      <c r="FH62" s="4">
        <v>49.051354000000003</v>
      </c>
      <c r="FI62" s="4">
        <v>44.237343364567181</v>
      </c>
      <c r="FK62" s="4">
        <v>27068.0458</v>
      </c>
      <c r="FL62" s="4">
        <v>43.617069812500006</v>
      </c>
      <c r="FP62" s="4">
        <v>17346.73453363268</v>
      </c>
      <c r="FQ62" s="4">
        <v>43.263624984374992</v>
      </c>
      <c r="FR62" s="4">
        <v>19297.790263878673</v>
      </c>
      <c r="FS62" s="4">
        <v>43.860467946138158</v>
      </c>
    </row>
    <row r="63" spans="1:175" x14ac:dyDescent="0.15">
      <c r="DZ63" s="4">
        <v>21468.288936261462</v>
      </c>
      <c r="EA63" s="4">
        <v>42.908351875000001</v>
      </c>
      <c r="EB63" s="4">
        <v>42.908351875000001</v>
      </c>
      <c r="EC63" s="4">
        <v>48.715586125000002</v>
      </c>
      <c r="ED63" s="4">
        <v>48.913918875</v>
      </c>
      <c r="EE63" s="4">
        <v>43.646651953124994</v>
      </c>
      <c r="EF63" s="4">
        <v>31.800911125000002</v>
      </c>
      <c r="EG63" s="4">
        <v>22.558311</v>
      </c>
      <c r="EH63" s="4">
        <v>99.968713999999991</v>
      </c>
      <c r="EI63" s="4">
        <v>99.960053250000001</v>
      </c>
      <c r="EJ63" s="4">
        <v>44.142224124999998</v>
      </c>
      <c r="EK63" s="4">
        <v>43.896489500000001</v>
      </c>
      <c r="EL63" s="4">
        <v>42.812915750000002</v>
      </c>
      <c r="EM63" s="4">
        <v>48.622447375</v>
      </c>
      <c r="EN63" s="4">
        <v>48.812313375000002</v>
      </c>
      <c r="EO63" s="4">
        <v>44.048905655352669</v>
      </c>
      <c r="EP63" s="4">
        <v>1.108425E-2</v>
      </c>
      <c r="EQ63" s="4">
        <v>0</v>
      </c>
      <c r="EV63" s="7"/>
      <c r="EW63" s="7"/>
      <c r="EX63" s="7"/>
      <c r="EY63" s="7"/>
      <c r="EZ63" s="7"/>
      <c r="FA63" s="7"/>
      <c r="FB63" s="7">
        <v>15592.935505344445</v>
      </c>
      <c r="FC63" s="7">
        <v>43.316671999999997</v>
      </c>
      <c r="FP63" s="4">
        <v>19297.790263878673</v>
      </c>
      <c r="FQ63" s="4">
        <v>43.455138468749993</v>
      </c>
      <c r="FR63" s="4">
        <v>21468.288936261462</v>
      </c>
      <c r="FS63" s="4">
        <v>44.048905655352669</v>
      </c>
    </row>
    <row r="64" spans="1:175" x14ac:dyDescent="0.15">
      <c r="DZ64" s="4">
        <v>23882.912165000002</v>
      </c>
      <c r="EA64" s="4">
        <v>43.093640000000001</v>
      </c>
      <c r="EB64" s="4">
        <v>43.093640000000001</v>
      </c>
      <c r="EC64" s="4">
        <v>48.946026000000003</v>
      </c>
      <c r="ED64" s="4">
        <v>49.153661</v>
      </c>
      <c r="EE64" s="4">
        <v>43.838165437499995</v>
      </c>
      <c r="EF64" s="4">
        <v>32.209805000000003</v>
      </c>
      <c r="EG64" s="4">
        <v>22.793164999999998</v>
      </c>
      <c r="EH64" s="4">
        <v>99.970400999999995</v>
      </c>
      <c r="EI64" s="4">
        <v>99.962143999999995</v>
      </c>
      <c r="EJ64" s="4">
        <v>44.542135000000002</v>
      </c>
      <c r="EK64" s="4">
        <v>44.089762</v>
      </c>
      <c r="EL64" s="4">
        <v>42.995317</v>
      </c>
      <c r="EM64" s="4">
        <v>48.851177999999997</v>
      </c>
      <c r="EN64" s="4">
        <v>49.051354000000003</v>
      </c>
      <c r="EO64" s="4">
        <v>44.237343364567181</v>
      </c>
      <c r="EP64" s="4">
        <v>1.091E-2</v>
      </c>
      <c r="EQ64" s="4">
        <v>0</v>
      </c>
      <c r="EV64" s="7"/>
      <c r="EW64" s="7"/>
      <c r="EX64" s="7"/>
      <c r="EY64" s="7"/>
      <c r="EZ64" s="7"/>
      <c r="FA64" s="7"/>
      <c r="FB64" s="7">
        <v>17346.73453363268</v>
      </c>
      <c r="FC64" s="7">
        <v>43.509944500000003</v>
      </c>
      <c r="FP64" s="4">
        <v>21468.288936261462</v>
      </c>
      <c r="FQ64" s="4">
        <v>43.646651953124994</v>
      </c>
      <c r="FR64" s="4">
        <v>23882.912165000002</v>
      </c>
      <c r="FS64" s="4">
        <v>44.237343364567181</v>
      </c>
    </row>
    <row r="65" spans="152:173" x14ac:dyDescent="0.15">
      <c r="EV65" s="7"/>
      <c r="EW65" s="7"/>
      <c r="EX65" s="7"/>
      <c r="EY65" s="7"/>
      <c r="EZ65" s="7"/>
      <c r="FA65" s="7"/>
      <c r="FB65" s="7">
        <v>19297.790263878673</v>
      </c>
      <c r="FC65" s="7">
        <v>43.703217000000002</v>
      </c>
      <c r="FP65" s="4">
        <v>23882.912165000002</v>
      </c>
      <c r="FQ65" s="4">
        <v>43.838165437499995</v>
      </c>
    </row>
    <row r="66" spans="152:173" x14ac:dyDescent="0.15">
      <c r="EV66" s="7"/>
      <c r="EW66" s="7"/>
      <c r="EX66" s="7"/>
      <c r="EY66" s="7"/>
      <c r="EZ66" s="7"/>
      <c r="FA66" s="7"/>
      <c r="FB66" s="7">
        <v>21468.288936261462</v>
      </c>
      <c r="FC66" s="7">
        <v>43.896489500000001</v>
      </c>
    </row>
    <row r="67" spans="152:173" x14ac:dyDescent="0.15">
      <c r="EV67" s="7"/>
      <c r="EW67" s="7"/>
      <c r="EX67" s="7"/>
      <c r="EY67" s="7"/>
      <c r="EZ67" s="7"/>
      <c r="FA67" s="7"/>
      <c r="FB67" s="7">
        <v>23882.912165000002</v>
      </c>
      <c r="FC67" s="7">
        <v>44.089762</v>
      </c>
    </row>
    <row r="68" spans="152:173" x14ac:dyDescent="0.15">
      <c r="EV68" s="7"/>
      <c r="EW68" s="7"/>
      <c r="EX68" s="7"/>
      <c r="EY68" s="7"/>
      <c r="EZ68" s="7"/>
      <c r="FA68" s="7"/>
      <c r="FB68" s="7"/>
      <c r="FC68" s="7"/>
    </row>
    <row r="69" spans="152:173" x14ac:dyDescent="0.15">
      <c r="EV69" s="7"/>
      <c r="EW69" s="7"/>
      <c r="EX69" s="7"/>
      <c r="EY69" s="7"/>
      <c r="EZ69" s="7"/>
      <c r="FA69" s="7"/>
      <c r="FB69" s="7"/>
      <c r="FC69" s="7"/>
    </row>
    <row r="70" spans="152:173" x14ac:dyDescent="0.15">
      <c r="EV70" s="7"/>
      <c r="EW70" s="7"/>
      <c r="EX70" s="7"/>
      <c r="EY70" s="7"/>
      <c r="EZ70" s="7"/>
      <c r="FA70" s="7"/>
      <c r="FB70" s="7"/>
      <c r="FC70" s="7"/>
    </row>
    <row r="71" spans="152:173" x14ac:dyDescent="0.15">
      <c r="EV71" s="7"/>
      <c r="EW71" s="7"/>
      <c r="EX71" s="7"/>
      <c r="EY71" s="7"/>
      <c r="EZ71" s="7"/>
      <c r="FA71" s="7"/>
      <c r="FB71" s="7"/>
      <c r="FC71" s="7"/>
    </row>
    <row r="72" spans="152:173" x14ac:dyDescent="0.15">
      <c r="EV72" s="7"/>
      <c r="EW72" s="7"/>
      <c r="EX72" s="7"/>
      <c r="EY72" s="7"/>
      <c r="EZ72" s="7"/>
      <c r="FA72" s="7"/>
      <c r="FB72" s="7"/>
      <c r="FC72" s="7"/>
    </row>
    <row r="73" spans="152:173" x14ac:dyDescent="0.15">
      <c r="EV73" s="7"/>
      <c r="EW73" s="7"/>
      <c r="EX73" s="7"/>
      <c r="EY73" s="7"/>
      <c r="EZ73" s="7"/>
      <c r="FA73" s="7"/>
      <c r="FB73" s="7"/>
      <c r="FC73" s="7"/>
    </row>
    <row r="74" spans="152:173" x14ac:dyDescent="0.15">
      <c r="EV74" s="7"/>
      <c r="EW74" s="7"/>
      <c r="EX74" s="7"/>
      <c r="EY74" s="7"/>
      <c r="EZ74" s="7"/>
      <c r="FA74" s="7"/>
      <c r="FB74" s="7"/>
      <c r="FC74" s="7"/>
    </row>
    <row r="75" spans="152:173" x14ac:dyDescent="0.15">
      <c r="EV75" s="7"/>
      <c r="EW75" s="7"/>
      <c r="EX75" s="7"/>
      <c r="EY75" s="7"/>
      <c r="EZ75" s="7"/>
      <c r="FA75" s="7"/>
      <c r="FB75" s="7"/>
      <c r="FC75" s="7"/>
    </row>
    <row r="76" spans="152:173" x14ac:dyDescent="0.15">
      <c r="EV76" s="7"/>
      <c r="EW76" s="7"/>
      <c r="EX76" s="7"/>
      <c r="EY76" s="7"/>
      <c r="EZ76" s="7"/>
      <c r="FA76" s="7"/>
      <c r="FB76" s="7"/>
      <c r="FC76" s="7"/>
    </row>
    <row r="77" spans="152:173" x14ac:dyDescent="0.15">
      <c r="EV77" s="7"/>
      <c r="EW77" s="7"/>
      <c r="EX77" s="7"/>
      <c r="EY77" s="7"/>
      <c r="EZ77" s="7"/>
      <c r="FA77" s="7"/>
      <c r="FB77" s="7"/>
      <c r="FC77" s="7"/>
    </row>
    <row r="78" spans="152:173" x14ac:dyDescent="0.15">
      <c r="EV78" s="7"/>
      <c r="EW78" s="7"/>
      <c r="EX78" s="7"/>
      <c r="EY78" s="7"/>
      <c r="EZ78" s="7"/>
      <c r="FA78" s="7"/>
      <c r="FB78" s="7"/>
      <c r="FC78" s="7"/>
    </row>
    <row r="79" spans="152:173" x14ac:dyDescent="0.15">
      <c r="EV79" s="7"/>
      <c r="EW79" s="7"/>
      <c r="EX79" s="7"/>
      <c r="EY79" s="7"/>
      <c r="EZ79" s="7"/>
      <c r="FA79" s="7"/>
      <c r="FB79" s="7"/>
      <c r="FC79" s="7"/>
    </row>
    <row r="80" spans="152:173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C51:AC52"/>
    <mergeCell ref="AT25:AT26"/>
    <mergeCell ref="AV25:AV26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</mergeCells>
  <conditionalFormatting sqref="AP5">
    <cfRule type="cellIs" dxfId="2569" priority="653" stopIfTrue="1" operator="greaterThan">
      <formula>0.03</formula>
    </cfRule>
    <cfRule type="cellIs" dxfId="2568" priority="654" stopIfTrue="1" operator="lessThan">
      <formula>-0.03</formula>
    </cfRule>
  </conditionalFormatting>
  <conditionalFormatting sqref="AQ5">
    <cfRule type="cellIs" dxfId="2567" priority="671" stopIfTrue="1" operator="greaterThan">
      <formula>0.03</formula>
    </cfRule>
    <cfRule type="cellIs" dxfId="2566" priority="672" stopIfTrue="1" operator="lessThan">
      <formula>-0.03</formula>
    </cfRule>
  </conditionalFormatting>
  <conditionalFormatting sqref="CH5">
    <cfRule type="cellIs" dxfId="2565" priority="673" stopIfTrue="1" operator="greaterThan">
      <formula>0.03</formula>
    </cfRule>
    <cfRule type="cellIs" dxfId="2564" priority="674" stopIfTrue="1" operator="lessThan">
      <formula>-0.03</formula>
    </cfRule>
  </conditionalFormatting>
  <conditionalFormatting sqref="AQ5:AQ10">
    <cfRule type="cellIs" dxfId="2563" priority="675" stopIfTrue="1" operator="greaterThan">
      <formula>0</formula>
    </cfRule>
    <cfRule type="cellIs" dxfId="2562" priority="676" stopIfTrue="1" operator="lessThan">
      <formula>0</formula>
    </cfRule>
  </conditionalFormatting>
  <conditionalFormatting sqref="AR5:AS5">
    <cfRule type="cellIs" dxfId="2561" priority="667" stopIfTrue="1" operator="greaterThan">
      <formula>0.03</formula>
    </cfRule>
    <cfRule type="cellIs" dxfId="2560" priority="668" stopIfTrue="1" operator="lessThan">
      <formula>-0.03</formula>
    </cfRule>
  </conditionalFormatting>
  <conditionalFormatting sqref="AR5:AS10">
    <cfRule type="cellIs" dxfId="2559" priority="669" stopIfTrue="1" operator="greaterThan">
      <formula>0</formula>
    </cfRule>
    <cfRule type="cellIs" dxfId="2558" priority="670" stopIfTrue="1" operator="lessThan">
      <formula>0</formula>
    </cfRule>
  </conditionalFormatting>
  <conditionalFormatting sqref="AU5">
    <cfRule type="cellIs" dxfId="2557" priority="663" stopIfTrue="1" operator="greaterThan">
      <formula>0.03</formula>
    </cfRule>
    <cfRule type="cellIs" dxfId="2556" priority="664" stopIfTrue="1" operator="lessThan">
      <formula>-0.03</formula>
    </cfRule>
  </conditionalFormatting>
  <conditionalFormatting sqref="AU5:AU10">
    <cfRule type="cellIs" dxfId="2555" priority="665" stopIfTrue="1" operator="greaterThan">
      <formula>0</formula>
    </cfRule>
    <cfRule type="cellIs" dxfId="2554" priority="666" stopIfTrue="1" operator="lessThan">
      <formula>0</formula>
    </cfRule>
  </conditionalFormatting>
  <conditionalFormatting sqref="AW5">
    <cfRule type="cellIs" dxfId="2553" priority="659" stopIfTrue="1" operator="greaterThan">
      <formula>0.03</formula>
    </cfRule>
    <cfRule type="cellIs" dxfId="2552" priority="660" stopIfTrue="1" operator="lessThan">
      <formula>-0.03</formula>
    </cfRule>
  </conditionalFormatting>
  <conditionalFormatting sqref="AW5:AW10">
    <cfRule type="cellIs" dxfId="2551" priority="661" stopIfTrue="1" operator="greaterThan">
      <formula>0</formula>
    </cfRule>
    <cfRule type="cellIs" dxfId="2550" priority="662" stopIfTrue="1" operator="lessThan">
      <formula>0</formula>
    </cfRule>
  </conditionalFormatting>
  <conditionalFormatting sqref="AY5">
    <cfRule type="cellIs" dxfId="2549" priority="655" stopIfTrue="1" operator="greaterThan">
      <formula>0.03</formula>
    </cfRule>
    <cfRule type="cellIs" dxfId="2548" priority="656" stopIfTrue="1" operator="lessThan">
      <formula>-0.03</formula>
    </cfRule>
  </conditionalFormatting>
  <conditionalFormatting sqref="AY5:AY10">
    <cfRule type="cellIs" dxfId="2547" priority="657" stopIfTrue="1" operator="greaterThan">
      <formula>0</formula>
    </cfRule>
    <cfRule type="cellIs" dxfId="2546" priority="658" stopIfTrue="1" operator="lessThan">
      <formula>0</formula>
    </cfRule>
  </conditionalFormatting>
  <conditionalFormatting sqref="AP5:AP6">
    <cfRule type="cellIs" dxfId="2545" priority="677" stopIfTrue="1" operator="greaterThan">
      <formula>0</formula>
    </cfRule>
    <cfRule type="cellIs" dxfId="2544" priority="678" operator="lessThan">
      <formula>0</formula>
    </cfRule>
  </conditionalFormatting>
  <conditionalFormatting sqref="AP7">
    <cfRule type="cellIs" dxfId="2543" priority="649" stopIfTrue="1" operator="greaterThan">
      <formula>0.03</formula>
    </cfRule>
    <cfRule type="cellIs" dxfId="2542" priority="650" stopIfTrue="1" operator="lessThan">
      <formula>-0.03</formula>
    </cfRule>
  </conditionalFormatting>
  <conditionalFormatting sqref="AP7:AP8">
    <cfRule type="cellIs" dxfId="2541" priority="651" stopIfTrue="1" operator="greaterThan">
      <formula>0</formula>
    </cfRule>
    <cfRule type="cellIs" dxfId="2540" priority="652" operator="lessThan">
      <formula>0</formula>
    </cfRule>
  </conditionalFormatting>
  <conditionalFormatting sqref="AP9">
    <cfRule type="cellIs" dxfId="2539" priority="645" stopIfTrue="1" operator="greaterThan">
      <formula>0.03</formula>
    </cfRule>
    <cfRule type="cellIs" dxfId="2538" priority="646" stopIfTrue="1" operator="lessThan">
      <formula>-0.03</formula>
    </cfRule>
  </conditionalFormatting>
  <conditionalFormatting sqref="AP9:AP10">
    <cfRule type="cellIs" dxfId="2537" priority="647" stopIfTrue="1" operator="greaterThan">
      <formula>0</formula>
    </cfRule>
    <cfRule type="cellIs" dxfId="2536" priority="648" operator="lessThan">
      <formula>0</formula>
    </cfRule>
  </conditionalFormatting>
  <conditionalFormatting sqref="AT5">
    <cfRule type="cellIs" dxfId="2535" priority="641" stopIfTrue="1" operator="greaterThan">
      <formula>0.03</formula>
    </cfRule>
    <cfRule type="cellIs" dxfId="2534" priority="642" stopIfTrue="1" operator="lessThan">
      <formula>-0.03</formula>
    </cfRule>
  </conditionalFormatting>
  <conditionalFormatting sqref="AT5:AT6">
    <cfRule type="cellIs" dxfId="2533" priority="643" stopIfTrue="1" operator="greaterThan">
      <formula>0</formula>
    </cfRule>
    <cfRule type="cellIs" dxfId="2532" priority="644" operator="lessThan">
      <formula>0</formula>
    </cfRule>
  </conditionalFormatting>
  <conditionalFormatting sqref="AT7">
    <cfRule type="cellIs" dxfId="2531" priority="637" stopIfTrue="1" operator="greaterThan">
      <formula>0.03</formula>
    </cfRule>
    <cfRule type="cellIs" dxfId="2530" priority="638" stopIfTrue="1" operator="lessThan">
      <formula>-0.03</formula>
    </cfRule>
  </conditionalFormatting>
  <conditionalFormatting sqref="AT7:AT8">
    <cfRule type="cellIs" dxfId="2529" priority="639" stopIfTrue="1" operator="greaterThan">
      <formula>0</formula>
    </cfRule>
    <cfRule type="cellIs" dxfId="2528" priority="640" operator="lessThan">
      <formula>0</formula>
    </cfRule>
  </conditionalFormatting>
  <conditionalFormatting sqref="AT9">
    <cfRule type="cellIs" dxfId="2527" priority="633" stopIfTrue="1" operator="greaterThan">
      <formula>0.03</formula>
    </cfRule>
    <cfRule type="cellIs" dxfId="2526" priority="634" stopIfTrue="1" operator="lessThan">
      <formula>-0.03</formula>
    </cfRule>
  </conditionalFormatting>
  <conditionalFormatting sqref="AT9:AT10">
    <cfRule type="cellIs" dxfId="2525" priority="635" stopIfTrue="1" operator="greaterThan">
      <formula>0</formula>
    </cfRule>
    <cfRule type="cellIs" dxfId="2524" priority="636" operator="lessThan">
      <formula>0</formula>
    </cfRule>
  </conditionalFormatting>
  <conditionalFormatting sqref="AV5">
    <cfRule type="cellIs" dxfId="2523" priority="629" stopIfTrue="1" operator="greaterThan">
      <formula>0.03</formula>
    </cfRule>
    <cfRule type="cellIs" dxfId="2522" priority="630" stopIfTrue="1" operator="lessThan">
      <formula>-0.03</formula>
    </cfRule>
  </conditionalFormatting>
  <conditionalFormatting sqref="AV5:AV6">
    <cfRule type="cellIs" dxfId="2521" priority="631" stopIfTrue="1" operator="greaterThan">
      <formula>0</formula>
    </cfRule>
    <cfRule type="cellIs" dxfId="2520" priority="632" operator="lessThan">
      <formula>0</formula>
    </cfRule>
  </conditionalFormatting>
  <conditionalFormatting sqref="AV7">
    <cfRule type="cellIs" dxfId="2519" priority="625" stopIfTrue="1" operator="greaterThan">
      <formula>0.03</formula>
    </cfRule>
    <cfRule type="cellIs" dxfId="2518" priority="626" stopIfTrue="1" operator="lessThan">
      <formula>-0.03</formula>
    </cfRule>
  </conditionalFormatting>
  <conditionalFormatting sqref="AV7:AV8">
    <cfRule type="cellIs" dxfId="2517" priority="627" stopIfTrue="1" operator="greaterThan">
      <formula>0</formula>
    </cfRule>
    <cfRule type="cellIs" dxfId="2516" priority="628" operator="lessThan">
      <formula>0</formula>
    </cfRule>
  </conditionalFormatting>
  <conditionalFormatting sqref="AV9">
    <cfRule type="cellIs" dxfId="2515" priority="621" stopIfTrue="1" operator="greaterThan">
      <formula>0.03</formula>
    </cfRule>
    <cfRule type="cellIs" dxfId="2514" priority="622" stopIfTrue="1" operator="lessThan">
      <formula>-0.03</formula>
    </cfRule>
  </conditionalFormatting>
  <conditionalFormatting sqref="AV9:AV10">
    <cfRule type="cellIs" dxfId="2513" priority="623" stopIfTrue="1" operator="greaterThan">
      <formula>0</formula>
    </cfRule>
    <cfRule type="cellIs" dxfId="2512" priority="624" operator="lessThan">
      <formula>0</formula>
    </cfRule>
  </conditionalFormatting>
  <conditionalFormatting sqref="AX5">
    <cfRule type="cellIs" dxfId="2511" priority="617" stopIfTrue="1" operator="greaterThan">
      <formula>0.03</formula>
    </cfRule>
    <cfRule type="cellIs" dxfId="2510" priority="618" stopIfTrue="1" operator="lessThan">
      <formula>-0.03</formula>
    </cfRule>
  </conditionalFormatting>
  <conditionalFormatting sqref="AX5:AX6">
    <cfRule type="cellIs" dxfId="2509" priority="619" stopIfTrue="1" operator="greaterThan">
      <formula>0</formula>
    </cfRule>
    <cfRule type="cellIs" dxfId="2508" priority="620" operator="lessThan">
      <formula>0</formula>
    </cfRule>
  </conditionalFormatting>
  <conditionalFormatting sqref="AX7">
    <cfRule type="cellIs" dxfId="2507" priority="613" stopIfTrue="1" operator="greaterThan">
      <formula>0.03</formula>
    </cfRule>
    <cfRule type="cellIs" dxfId="2506" priority="614" stopIfTrue="1" operator="lessThan">
      <formula>-0.03</formula>
    </cfRule>
  </conditionalFormatting>
  <conditionalFormatting sqref="AX7:AX8">
    <cfRule type="cellIs" dxfId="2505" priority="615" stopIfTrue="1" operator="greaterThan">
      <formula>0</formula>
    </cfRule>
    <cfRule type="cellIs" dxfId="2504" priority="616" operator="lessThan">
      <formula>0</formula>
    </cfRule>
  </conditionalFormatting>
  <conditionalFormatting sqref="AX9">
    <cfRule type="cellIs" dxfId="2503" priority="609" stopIfTrue="1" operator="greaterThan">
      <formula>0.03</formula>
    </cfRule>
    <cfRule type="cellIs" dxfId="2502" priority="610" stopIfTrue="1" operator="lessThan">
      <formula>-0.03</formula>
    </cfRule>
  </conditionalFormatting>
  <conditionalFormatting sqref="AX9:AX10">
    <cfRule type="cellIs" dxfId="2501" priority="611" stopIfTrue="1" operator="greaterThan">
      <formula>0</formula>
    </cfRule>
    <cfRule type="cellIs" dxfId="2500" priority="612" operator="lessThan">
      <formula>0</formula>
    </cfRule>
  </conditionalFormatting>
  <conditionalFormatting sqref="AP11">
    <cfRule type="cellIs" dxfId="2499" priority="585" stopIfTrue="1" operator="greaterThan">
      <formula>0.03</formula>
    </cfRule>
    <cfRule type="cellIs" dxfId="2498" priority="586" stopIfTrue="1" operator="lessThan">
      <formula>-0.03</formula>
    </cfRule>
  </conditionalFormatting>
  <conditionalFormatting sqref="AQ11">
    <cfRule type="cellIs" dxfId="2497" priority="603" stopIfTrue="1" operator="greaterThan">
      <formula>0.03</formula>
    </cfRule>
    <cfRule type="cellIs" dxfId="2496" priority="604" stopIfTrue="1" operator="lessThan">
      <formula>-0.03</formula>
    </cfRule>
  </conditionalFormatting>
  <conditionalFormatting sqref="AQ11:AQ16">
    <cfRule type="cellIs" dxfId="2495" priority="605" stopIfTrue="1" operator="greaterThan">
      <formula>0</formula>
    </cfRule>
    <cfRule type="cellIs" dxfId="2494" priority="606" stopIfTrue="1" operator="lessThan">
      <formula>0</formula>
    </cfRule>
  </conditionalFormatting>
  <conditionalFormatting sqref="AR11:AS11">
    <cfRule type="cellIs" dxfId="2493" priority="599" stopIfTrue="1" operator="greaterThan">
      <formula>0.03</formula>
    </cfRule>
    <cfRule type="cellIs" dxfId="2492" priority="600" stopIfTrue="1" operator="lessThan">
      <formula>-0.03</formula>
    </cfRule>
  </conditionalFormatting>
  <conditionalFormatting sqref="AR11:AS16">
    <cfRule type="cellIs" dxfId="2491" priority="601" stopIfTrue="1" operator="greaterThan">
      <formula>0</formula>
    </cfRule>
    <cfRule type="cellIs" dxfId="2490" priority="602" stopIfTrue="1" operator="lessThan">
      <formula>0</formula>
    </cfRule>
  </conditionalFormatting>
  <conditionalFormatting sqref="AU11">
    <cfRule type="cellIs" dxfId="2489" priority="595" stopIfTrue="1" operator="greaterThan">
      <formula>0.03</formula>
    </cfRule>
    <cfRule type="cellIs" dxfId="2488" priority="596" stopIfTrue="1" operator="lessThan">
      <formula>-0.03</formula>
    </cfRule>
  </conditionalFormatting>
  <conditionalFormatting sqref="AU11:AU16">
    <cfRule type="cellIs" dxfId="2487" priority="597" stopIfTrue="1" operator="greaterThan">
      <formula>0</formula>
    </cfRule>
    <cfRule type="cellIs" dxfId="2486" priority="598" stopIfTrue="1" operator="lessThan">
      <formula>0</formula>
    </cfRule>
  </conditionalFormatting>
  <conditionalFormatting sqref="AW11">
    <cfRule type="cellIs" dxfId="2485" priority="591" stopIfTrue="1" operator="greaterThan">
      <formula>0.03</formula>
    </cfRule>
    <cfRule type="cellIs" dxfId="2484" priority="592" stopIfTrue="1" operator="lessThan">
      <formula>-0.03</formula>
    </cfRule>
  </conditionalFormatting>
  <conditionalFormatting sqref="AW11:AW16">
    <cfRule type="cellIs" dxfId="2483" priority="593" stopIfTrue="1" operator="greaterThan">
      <formula>0</formula>
    </cfRule>
    <cfRule type="cellIs" dxfId="2482" priority="594" stopIfTrue="1" operator="lessThan">
      <formula>0</formula>
    </cfRule>
  </conditionalFormatting>
  <conditionalFormatting sqref="AY11">
    <cfRule type="cellIs" dxfId="2481" priority="587" stopIfTrue="1" operator="greaterThan">
      <formula>0.03</formula>
    </cfRule>
    <cfRule type="cellIs" dxfId="2480" priority="588" stopIfTrue="1" operator="lessThan">
      <formula>-0.03</formula>
    </cfRule>
  </conditionalFormatting>
  <conditionalFormatting sqref="AY11:AY16">
    <cfRule type="cellIs" dxfId="2479" priority="589" stopIfTrue="1" operator="greaterThan">
      <formula>0</formula>
    </cfRule>
    <cfRule type="cellIs" dxfId="2478" priority="590" stopIfTrue="1" operator="lessThan">
      <formula>0</formula>
    </cfRule>
  </conditionalFormatting>
  <conditionalFormatting sqref="AP11:AP12">
    <cfRule type="cellIs" dxfId="2477" priority="607" stopIfTrue="1" operator="greaterThan">
      <formula>0</formula>
    </cfRule>
    <cfRule type="cellIs" dxfId="2476" priority="608" operator="lessThan">
      <formula>0</formula>
    </cfRule>
  </conditionalFormatting>
  <conditionalFormatting sqref="AP13">
    <cfRule type="cellIs" dxfId="2475" priority="581" stopIfTrue="1" operator="greaterThan">
      <formula>0.03</formula>
    </cfRule>
    <cfRule type="cellIs" dxfId="2474" priority="582" stopIfTrue="1" operator="lessThan">
      <formula>-0.03</formula>
    </cfRule>
  </conditionalFormatting>
  <conditionalFormatting sqref="AP13:AP14">
    <cfRule type="cellIs" dxfId="2473" priority="583" stopIfTrue="1" operator="greaterThan">
      <formula>0</formula>
    </cfRule>
    <cfRule type="cellIs" dxfId="2472" priority="584" operator="lessThan">
      <formula>0</formula>
    </cfRule>
  </conditionalFormatting>
  <conditionalFormatting sqref="AP15">
    <cfRule type="cellIs" dxfId="2471" priority="577" stopIfTrue="1" operator="greaterThan">
      <formula>0.03</formula>
    </cfRule>
    <cfRule type="cellIs" dxfId="2470" priority="578" stopIfTrue="1" operator="lessThan">
      <formula>-0.03</formula>
    </cfRule>
  </conditionalFormatting>
  <conditionalFormatting sqref="AP15:AP16">
    <cfRule type="cellIs" dxfId="2469" priority="579" stopIfTrue="1" operator="greaterThan">
      <formula>0</formula>
    </cfRule>
    <cfRule type="cellIs" dxfId="2468" priority="580" operator="lessThan">
      <formula>0</formula>
    </cfRule>
  </conditionalFormatting>
  <conditionalFormatting sqref="AT11">
    <cfRule type="cellIs" dxfId="2467" priority="573" stopIfTrue="1" operator="greaterThan">
      <formula>0.03</formula>
    </cfRule>
    <cfRule type="cellIs" dxfId="2466" priority="574" stopIfTrue="1" operator="lessThan">
      <formula>-0.03</formula>
    </cfRule>
  </conditionalFormatting>
  <conditionalFormatting sqref="AT11:AT12">
    <cfRule type="cellIs" dxfId="2465" priority="575" stopIfTrue="1" operator="greaterThan">
      <formula>0</formula>
    </cfRule>
    <cfRule type="cellIs" dxfId="2464" priority="576" operator="lessThan">
      <formula>0</formula>
    </cfRule>
  </conditionalFormatting>
  <conditionalFormatting sqref="AT13">
    <cfRule type="cellIs" dxfId="2463" priority="569" stopIfTrue="1" operator="greaterThan">
      <formula>0.03</formula>
    </cfRule>
    <cfRule type="cellIs" dxfId="2462" priority="570" stopIfTrue="1" operator="lessThan">
      <formula>-0.03</formula>
    </cfRule>
  </conditionalFormatting>
  <conditionalFormatting sqref="AT13:AT14">
    <cfRule type="cellIs" dxfId="2461" priority="571" stopIfTrue="1" operator="greaterThan">
      <formula>0</formula>
    </cfRule>
    <cfRule type="cellIs" dxfId="2460" priority="572" operator="lessThan">
      <formula>0</formula>
    </cfRule>
  </conditionalFormatting>
  <conditionalFormatting sqref="AT15">
    <cfRule type="cellIs" dxfId="2459" priority="565" stopIfTrue="1" operator="greaterThan">
      <formula>0.03</formula>
    </cfRule>
    <cfRule type="cellIs" dxfId="2458" priority="566" stopIfTrue="1" operator="lessThan">
      <formula>-0.03</formula>
    </cfRule>
  </conditionalFormatting>
  <conditionalFormatting sqref="AT15:AT16">
    <cfRule type="cellIs" dxfId="2457" priority="567" stopIfTrue="1" operator="greaterThan">
      <formula>0</formula>
    </cfRule>
    <cfRule type="cellIs" dxfId="2456" priority="568" operator="lessThan">
      <formula>0</formula>
    </cfRule>
  </conditionalFormatting>
  <conditionalFormatting sqref="AV11">
    <cfRule type="cellIs" dxfId="2455" priority="561" stopIfTrue="1" operator="greaterThan">
      <formula>0.03</formula>
    </cfRule>
    <cfRule type="cellIs" dxfId="2454" priority="562" stopIfTrue="1" operator="lessThan">
      <formula>-0.03</formula>
    </cfRule>
  </conditionalFormatting>
  <conditionalFormatting sqref="AV11:AV12">
    <cfRule type="cellIs" dxfId="2453" priority="563" stopIfTrue="1" operator="greaterThan">
      <formula>0</formula>
    </cfRule>
    <cfRule type="cellIs" dxfId="2452" priority="564" operator="lessThan">
      <formula>0</formula>
    </cfRule>
  </conditionalFormatting>
  <conditionalFormatting sqref="AV13">
    <cfRule type="cellIs" dxfId="2451" priority="557" stopIfTrue="1" operator="greaterThan">
      <formula>0.03</formula>
    </cfRule>
    <cfRule type="cellIs" dxfId="2450" priority="558" stopIfTrue="1" operator="lessThan">
      <formula>-0.03</formula>
    </cfRule>
  </conditionalFormatting>
  <conditionalFormatting sqref="AV13:AV14">
    <cfRule type="cellIs" dxfId="2449" priority="559" stopIfTrue="1" operator="greaterThan">
      <formula>0</formula>
    </cfRule>
    <cfRule type="cellIs" dxfId="2448" priority="560" operator="lessThan">
      <formula>0</formula>
    </cfRule>
  </conditionalFormatting>
  <conditionalFormatting sqref="AV15">
    <cfRule type="cellIs" dxfId="2447" priority="553" stopIfTrue="1" operator="greaterThan">
      <formula>0.03</formula>
    </cfRule>
    <cfRule type="cellIs" dxfId="2446" priority="554" stopIfTrue="1" operator="lessThan">
      <formula>-0.03</formula>
    </cfRule>
  </conditionalFormatting>
  <conditionalFormatting sqref="AV15:AV16">
    <cfRule type="cellIs" dxfId="2445" priority="555" stopIfTrue="1" operator="greaterThan">
      <formula>0</formula>
    </cfRule>
    <cfRule type="cellIs" dxfId="2444" priority="556" operator="lessThan">
      <formula>0</formula>
    </cfRule>
  </conditionalFormatting>
  <conditionalFormatting sqref="AP17 AP23 AP29 AP35">
    <cfRule type="cellIs" dxfId="2443" priority="533" stopIfTrue="1" operator="greaterThan">
      <formula>0.03</formula>
    </cfRule>
    <cfRule type="cellIs" dxfId="2442" priority="534" stopIfTrue="1" operator="lessThan">
      <formula>-0.03</formula>
    </cfRule>
  </conditionalFormatting>
  <conditionalFormatting sqref="AQ17 AQ23 AQ29 AQ35">
    <cfRule type="cellIs" dxfId="2441" priority="547" stopIfTrue="1" operator="greaterThan">
      <formula>0.03</formula>
    </cfRule>
    <cfRule type="cellIs" dxfId="2440" priority="548" stopIfTrue="1" operator="lessThan">
      <formula>-0.03</formula>
    </cfRule>
  </conditionalFormatting>
  <conditionalFormatting sqref="AQ17:AQ40">
    <cfRule type="cellIs" dxfId="2439" priority="549" stopIfTrue="1" operator="greaterThan">
      <formula>0</formula>
    </cfRule>
    <cfRule type="cellIs" dxfId="2438" priority="550" stopIfTrue="1" operator="lessThan">
      <formula>0</formula>
    </cfRule>
  </conditionalFormatting>
  <conditionalFormatting sqref="AR17:AS17 AR23:AS23 AR29:AS29 AR35:AS35">
    <cfRule type="cellIs" dxfId="2437" priority="543" stopIfTrue="1" operator="greaterThan">
      <formula>0.03</formula>
    </cfRule>
    <cfRule type="cellIs" dxfId="2436" priority="544" stopIfTrue="1" operator="lessThan">
      <formula>-0.03</formula>
    </cfRule>
  </conditionalFormatting>
  <conditionalFormatting sqref="AR17:AS40">
    <cfRule type="cellIs" dxfId="2435" priority="545" stopIfTrue="1" operator="greaterThan">
      <formula>0</formula>
    </cfRule>
    <cfRule type="cellIs" dxfId="2434" priority="546" stopIfTrue="1" operator="lessThan">
      <formula>0</formula>
    </cfRule>
  </conditionalFormatting>
  <conditionalFormatting sqref="AU17 AU23 AU29 AU35">
    <cfRule type="cellIs" dxfId="2433" priority="539" stopIfTrue="1" operator="greaterThan">
      <formula>0.03</formula>
    </cfRule>
    <cfRule type="cellIs" dxfId="2432" priority="540" stopIfTrue="1" operator="lessThan">
      <formula>-0.03</formula>
    </cfRule>
  </conditionalFormatting>
  <conditionalFormatting sqref="AU17:AU40">
    <cfRule type="cellIs" dxfId="2431" priority="541" stopIfTrue="1" operator="greaterThan">
      <formula>0</formula>
    </cfRule>
    <cfRule type="cellIs" dxfId="2430" priority="542" stopIfTrue="1" operator="lessThan">
      <formula>0</formula>
    </cfRule>
  </conditionalFormatting>
  <conditionalFormatting sqref="AW17 AW23 AW29 AW35">
    <cfRule type="cellIs" dxfId="2429" priority="535" stopIfTrue="1" operator="greaterThan">
      <formula>0.03</formula>
    </cfRule>
    <cfRule type="cellIs" dxfId="2428" priority="536" stopIfTrue="1" operator="lessThan">
      <formula>-0.03</formula>
    </cfRule>
  </conditionalFormatting>
  <conditionalFormatting sqref="AW17:AW40">
    <cfRule type="cellIs" dxfId="2427" priority="537" stopIfTrue="1" operator="greaterThan">
      <formula>0</formula>
    </cfRule>
    <cfRule type="cellIs" dxfId="2426" priority="538" stopIfTrue="1" operator="lessThan">
      <formula>0</formula>
    </cfRule>
  </conditionalFormatting>
  <conditionalFormatting sqref="AP17:AP18 AP23:AP24 AP29:AP30 AP35:AP36">
    <cfRule type="cellIs" dxfId="2425" priority="551" stopIfTrue="1" operator="greaterThan">
      <formula>0</formula>
    </cfRule>
    <cfRule type="cellIs" dxfId="2424" priority="552" operator="lessThan">
      <formula>0</formula>
    </cfRule>
  </conditionalFormatting>
  <conditionalFormatting sqref="AP19 AP25 AP31 AP37">
    <cfRule type="cellIs" dxfId="2423" priority="529" stopIfTrue="1" operator="greaterThan">
      <formula>0.03</formula>
    </cfRule>
    <cfRule type="cellIs" dxfId="2422" priority="530" stopIfTrue="1" operator="lessThan">
      <formula>-0.03</formula>
    </cfRule>
  </conditionalFormatting>
  <conditionalFormatting sqref="AP19:AP20 AP25:AP26 AP31:AP32 AP37:AP38">
    <cfRule type="cellIs" dxfId="2421" priority="531" stopIfTrue="1" operator="greaterThan">
      <formula>0</formula>
    </cfRule>
    <cfRule type="cellIs" dxfId="2420" priority="532" operator="lessThan">
      <formula>0</formula>
    </cfRule>
  </conditionalFormatting>
  <conditionalFormatting sqref="AP21 AP27 AP33 AP39">
    <cfRule type="cellIs" dxfId="2419" priority="525" stopIfTrue="1" operator="greaterThan">
      <formula>0.03</formula>
    </cfRule>
    <cfRule type="cellIs" dxfId="2418" priority="526" stopIfTrue="1" operator="lessThan">
      <formula>-0.03</formula>
    </cfRule>
  </conditionalFormatting>
  <conditionalFormatting sqref="AP21:AP22 AP27:AP28 AP33:AP34 AP39:AP40">
    <cfRule type="cellIs" dxfId="2417" priority="527" stopIfTrue="1" operator="greaterThan">
      <formula>0</formula>
    </cfRule>
    <cfRule type="cellIs" dxfId="2416" priority="528" operator="lessThan">
      <formula>0</formula>
    </cfRule>
  </conditionalFormatting>
  <conditionalFormatting sqref="AT17 AT23 AT29 AT35">
    <cfRule type="cellIs" dxfId="2415" priority="521" stopIfTrue="1" operator="greaterThan">
      <formula>0.03</formula>
    </cfRule>
    <cfRule type="cellIs" dxfId="2414" priority="522" stopIfTrue="1" operator="lessThan">
      <formula>-0.03</formula>
    </cfRule>
  </conditionalFormatting>
  <conditionalFormatting sqref="AT17:AT18 AT23:AT24 AT29:AT30 AT35:AT36">
    <cfRule type="cellIs" dxfId="2413" priority="523" stopIfTrue="1" operator="greaterThan">
      <formula>0</formula>
    </cfRule>
    <cfRule type="cellIs" dxfId="2412" priority="524" operator="lessThan">
      <formula>0</formula>
    </cfRule>
  </conditionalFormatting>
  <conditionalFormatting sqref="AT19 AT25 AT31 AT37">
    <cfRule type="cellIs" dxfId="2411" priority="517" stopIfTrue="1" operator="greaterThan">
      <formula>0.03</formula>
    </cfRule>
    <cfRule type="cellIs" dxfId="2410" priority="518" stopIfTrue="1" operator="lessThan">
      <formula>-0.03</formula>
    </cfRule>
  </conditionalFormatting>
  <conditionalFormatting sqref="AT19:AT20 AT25:AT26 AT31:AT32 AT37:AT38">
    <cfRule type="cellIs" dxfId="2409" priority="519" stopIfTrue="1" operator="greaterThan">
      <formula>0</formula>
    </cfRule>
    <cfRule type="cellIs" dxfId="2408" priority="520" operator="lessThan">
      <formula>0</formula>
    </cfRule>
  </conditionalFormatting>
  <conditionalFormatting sqref="AT21 AT27 AT33 AT39">
    <cfRule type="cellIs" dxfId="2407" priority="513" stopIfTrue="1" operator="greaterThan">
      <formula>0.03</formula>
    </cfRule>
    <cfRule type="cellIs" dxfId="2406" priority="514" stopIfTrue="1" operator="lessThan">
      <formula>-0.03</formula>
    </cfRule>
  </conditionalFormatting>
  <conditionalFormatting sqref="AT21:AT22 AT27:AT28 AT33:AT34 AT39:AT40">
    <cfRule type="cellIs" dxfId="2405" priority="515" stopIfTrue="1" operator="greaterThan">
      <formula>0</formula>
    </cfRule>
    <cfRule type="cellIs" dxfId="2404" priority="516" operator="lessThan">
      <formula>0</formula>
    </cfRule>
  </conditionalFormatting>
  <conditionalFormatting sqref="AV17 AV23 AV29 AV35">
    <cfRule type="cellIs" dxfId="2403" priority="509" stopIfTrue="1" operator="greaterThan">
      <formula>0.03</formula>
    </cfRule>
    <cfRule type="cellIs" dxfId="2402" priority="510" stopIfTrue="1" operator="lessThan">
      <formula>-0.03</formula>
    </cfRule>
  </conditionalFormatting>
  <conditionalFormatting sqref="AV17:AV18 AV23:AV24 AV29:AV30 AV35:AV36">
    <cfRule type="cellIs" dxfId="2401" priority="511" stopIfTrue="1" operator="greaterThan">
      <formula>0</formula>
    </cfRule>
    <cfRule type="cellIs" dxfId="2400" priority="512" operator="lessThan">
      <formula>0</formula>
    </cfRule>
  </conditionalFormatting>
  <conditionalFormatting sqref="AV19 AV25 AV31 AV37">
    <cfRule type="cellIs" dxfId="2399" priority="505" stopIfTrue="1" operator="greaterThan">
      <formula>0.03</formula>
    </cfRule>
    <cfRule type="cellIs" dxfId="2398" priority="506" stopIfTrue="1" operator="lessThan">
      <formula>-0.03</formula>
    </cfRule>
  </conditionalFormatting>
  <conditionalFormatting sqref="AV19:AV20 AV25:AV26 AV31:AV32 AV37:AV38">
    <cfRule type="cellIs" dxfId="2397" priority="507" stopIfTrue="1" operator="greaterThan">
      <formula>0</formula>
    </cfRule>
    <cfRule type="cellIs" dxfId="2396" priority="508" operator="lessThan">
      <formula>0</formula>
    </cfRule>
  </conditionalFormatting>
  <conditionalFormatting sqref="AV21 AV27 AV33 AV39">
    <cfRule type="cellIs" dxfId="2395" priority="501" stopIfTrue="1" operator="greaterThan">
      <formula>0.03</formula>
    </cfRule>
    <cfRule type="cellIs" dxfId="2394" priority="502" stopIfTrue="1" operator="lessThan">
      <formula>-0.03</formula>
    </cfRule>
  </conditionalFormatting>
  <conditionalFormatting sqref="AV21:AV22 AV27:AV28 AV33:AV34 AV39:AV40">
    <cfRule type="cellIs" dxfId="2393" priority="503" stopIfTrue="1" operator="greaterThan">
      <formula>0</formula>
    </cfRule>
    <cfRule type="cellIs" dxfId="2392" priority="504" operator="lessThan">
      <formula>0</formula>
    </cfRule>
  </conditionalFormatting>
  <conditionalFormatting sqref="BA11">
    <cfRule type="cellIs" dxfId="2391" priority="333" stopIfTrue="1" operator="greaterThan">
      <formula>0.03</formula>
    </cfRule>
    <cfRule type="cellIs" dxfId="2390" priority="334" stopIfTrue="1" operator="lessThan">
      <formula>-0.03</formula>
    </cfRule>
  </conditionalFormatting>
  <conditionalFormatting sqref="BA11:BA16">
    <cfRule type="cellIs" dxfId="2389" priority="335" stopIfTrue="1" operator="greaterThan">
      <formula>0</formula>
    </cfRule>
    <cfRule type="cellIs" dxfId="2388" priority="336" stopIfTrue="1" operator="lessThan">
      <formula>0</formula>
    </cfRule>
  </conditionalFormatting>
  <conditionalFormatting sqref="AZ11">
    <cfRule type="cellIs" dxfId="2387" priority="329" stopIfTrue="1" operator="greaterThan">
      <formula>0.03</formula>
    </cfRule>
    <cfRule type="cellIs" dxfId="2386" priority="330" stopIfTrue="1" operator="lessThan">
      <formula>-0.03</formula>
    </cfRule>
  </conditionalFormatting>
  <conditionalFormatting sqref="AZ11:AZ12">
    <cfRule type="cellIs" dxfId="2385" priority="331" stopIfTrue="1" operator="greaterThan">
      <formula>0</formula>
    </cfRule>
    <cfRule type="cellIs" dxfId="2384" priority="332" operator="lessThan">
      <formula>0</formula>
    </cfRule>
  </conditionalFormatting>
  <conditionalFormatting sqref="AZ13">
    <cfRule type="cellIs" dxfId="2383" priority="325" stopIfTrue="1" operator="greaterThan">
      <formula>0.03</formula>
    </cfRule>
    <cfRule type="cellIs" dxfId="2382" priority="326" stopIfTrue="1" operator="lessThan">
      <formula>-0.03</formula>
    </cfRule>
  </conditionalFormatting>
  <conditionalFormatting sqref="AZ13:AZ14">
    <cfRule type="cellIs" dxfId="2381" priority="327" stopIfTrue="1" operator="greaterThan">
      <formula>0</formula>
    </cfRule>
    <cfRule type="cellIs" dxfId="2380" priority="328" operator="lessThan">
      <formula>0</formula>
    </cfRule>
  </conditionalFormatting>
  <conditionalFormatting sqref="AZ15">
    <cfRule type="cellIs" dxfId="2379" priority="321" stopIfTrue="1" operator="greaterThan">
      <formula>0.03</formula>
    </cfRule>
    <cfRule type="cellIs" dxfId="2378" priority="322" stopIfTrue="1" operator="lessThan">
      <formula>-0.03</formula>
    </cfRule>
  </conditionalFormatting>
  <conditionalFormatting sqref="AZ15:AZ16">
    <cfRule type="cellIs" dxfId="2377" priority="323" stopIfTrue="1" operator="greaterThan">
      <formula>0</formula>
    </cfRule>
    <cfRule type="cellIs" dxfId="2376" priority="324" operator="lessThan">
      <formula>0</formula>
    </cfRule>
  </conditionalFormatting>
  <conditionalFormatting sqref="BA5">
    <cfRule type="cellIs" dxfId="2375" priority="317" stopIfTrue="1" operator="greaterThan">
      <formula>0.03</formula>
    </cfRule>
    <cfRule type="cellIs" dxfId="2374" priority="318" stopIfTrue="1" operator="lessThan">
      <formula>-0.03</formula>
    </cfRule>
  </conditionalFormatting>
  <conditionalFormatting sqref="BA5:BA10">
    <cfRule type="cellIs" dxfId="2373" priority="319" stopIfTrue="1" operator="greaterThan">
      <formula>0</formula>
    </cfRule>
    <cfRule type="cellIs" dxfId="2372" priority="320" stopIfTrue="1" operator="lessThan">
      <formula>0</formula>
    </cfRule>
  </conditionalFormatting>
  <conditionalFormatting sqref="AZ5">
    <cfRule type="cellIs" dxfId="2371" priority="313" stopIfTrue="1" operator="greaterThan">
      <formula>0.03</formula>
    </cfRule>
    <cfRule type="cellIs" dxfId="2370" priority="314" stopIfTrue="1" operator="lessThan">
      <formula>-0.03</formula>
    </cfRule>
  </conditionalFormatting>
  <conditionalFormatting sqref="AZ5:AZ6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AZ7">
    <cfRule type="cellIs" dxfId="2367" priority="309" stopIfTrue="1" operator="greaterThan">
      <formula>0.03</formula>
    </cfRule>
    <cfRule type="cellIs" dxfId="2366" priority="310" stopIfTrue="1" operator="lessThan">
      <formula>-0.03</formula>
    </cfRule>
  </conditionalFormatting>
  <conditionalFormatting sqref="AZ7:AZ8">
    <cfRule type="cellIs" dxfId="2365" priority="311" stopIfTrue="1" operator="greaterThan">
      <formula>0</formula>
    </cfRule>
    <cfRule type="cellIs" dxfId="2364" priority="312" operator="lessThan">
      <formula>0</formula>
    </cfRule>
  </conditionalFormatting>
  <conditionalFormatting sqref="AZ9">
    <cfRule type="cellIs" dxfId="2363" priority="305" stopIfTrue="1" operator="greaterThan">
      <formula>0.03</formula>
    </cfRule>
    <cfRule type="cellIs" dxfId="2362" priority="306" stopIfTrue="1" operator="lessThan">
      <formula>-0.03</formula>
    </cfRule>
  </conditionalFormatting>
  <conditionalFormatting sqref="AZ9:AZ10">
    <cfRule type="cellIs" dxfId="2361" priority="307" stopIfTrue="1" operator="greaterThan">
      <formula>0</formula>
    </cfRule>
    <cfRule type="cellIs" dxfId="2360" priority="308" operator="lessThan">
      <formula>0</formula>
    </cfRule>
  </conditionalFormatting>
  <conditionalFormatting sqref="BA17">
    <cfRule type="cellIs" dxfId="2359" priority="301" stopIfTrue="1" operator="greaterThan">
      <formula>0.03</formula>
    </cfRule>
    <cfRule type="cellIs" dxfId="2358" priority="302" stopIfTrue="1" operator="lessThan">
      <formula>-0.03</formula>
    </cfRule>
  </conditionalFormatting>
  <conditionalFormatting sqref="BA17:BA22">
    <cfRule type="cellIs" dxfId="2357" priority="303" stopIfTrue="1" operator="greaterThan">
      <formula>0</formula>
    </cfRule>
    <cfRule type="cellIs" dxfId="2356" priority="304" stopIfTrue="1" operator="lessThan">
      <formula>0</formula>
    </cfRule>
  </conditionalFormatting>
  <conditionalFormatting sqref="AZ17">
    <cfRule type="cellIs" dxfId="2355" priority="297" stopIfTrue="1" operator="greaterThan">
      <formula>0.03</formula>
    </cfRule>
    <cfRule type="cellIs" dxfId="2354" priority="298" stopIfTrue="1" operator="lessThan">
      <formula>-0.03</formula>
    </cfRule>
  </conditionalFormatting>
  <conditionalFormatting sqref="AZ17:AZ1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AZ19">
    <cfRule type="cellIs" dxfId="2351" priority="293" stopIfTrue="1" operator="greaterThan">
      <formula>0.03</formula>
    </cfRule>
    <cfRule type="cellIs" dxfId="2350" priority="294" stopIfTrue="1" operator="lessThan">
      <formula>-0.03</formula>
    </cfRule>
  </conditionalFormatting>
  <conditionalFormatting sqref="AZ19:AZ20">
    <cfRule type="cellIs" dxfId="2349" priority="295" stopIfTrue="1" operator="greaterThan">
      <formula>0</formula>
    </cfRule>
    <cfRule type="cellIs" dxfId="2348" priority="296" operator="lessThan">
      <formula>0</formula>
    </cfRule>
  </conditionalFormatting>
  <conditionalFormatting sqref="AZ21">
    <cfRule type="cellIs" dxfId="2347" priority="289" stopIfTrue="1" operator="greaterThan">
      <formula>0.03</formula>
    </cfRule>
    <cfRule type="cellIs" dxfId="2346" priority="290" stopIfTrue="1" operator="lessThan">
      <formula>-0.03</formula>
    </cfRule>
  </conditionalFormatting>
  <conditionalFormatting sqref="AZ21:AZ22">
    <cfRule type="cellIs" dxfId="2345" priority="291" stopIfTrue="1" operator="greaterThan">
      <formula>0</formula>
    </cfRule>
    <cfRule type="cellIs" dxfId="2344" priority="292" operator="lessThan">
      <formula>0</formula>
    </cfRule>
  </conditionalFormatting>
  <conditionalFormatting sqref="BA29">
    <cfRule type="cellIs" dxfId="2343" priority="285" stopIfTrue="1" operator="greaterThan">
      <formula>0.03</formula>
    </cfRule>
    <cfRule type="cellIs" dxfId="2342" priority="286" stopIfTrue="1" operator="lessThan">
      <formula>-0.03</formula>
    </cfRule>
  </conditionalFormatting>
  <conditionalFormatting sqref="BA29:BA34">
    <cfRule type="cellIs" dxfId="2341" priority="287" stopIfTrue="1" operator="greaterThan">
      <formula>0</formula>
    </cfRule>
    <cfRule type="cellIs" dxfId="2340" priority="288" stopIfTrue="1" operator="lessThan">
      <formula>0</formula>
    </cfRule>
  </conditionalFormatting>
  <conditionalFormatting sqref="AZ29">
    <cfRule type="cellIs" dxfId="2339" priority="281" stopIfTrue="1" operator="greaterThan">
      <formula>0.03</formula>
    </cfRule>
    <cfRule type="cellIs" dxfId="2338" priority="282" stopIfTrue="1" operator="lessThan">
      <formula>-0.03</formula>
    </cfRule>
  </conditionalFormatting>
  <conditionalFormatting sqref="AZ29:AZ30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AZ31">
    <cfRule type="cellIs" dxfId="2335" priority="277" stopIfTrue="1" operator="greaterThan">
      <formula>0.03</formula>
    </cfRule>
    <cfRule type="cellIs" dxfId="2334" priority="278" stopIfTrue="1" operator="lessThan">
      <formula>-0.03</formula>
    </cfRule>
  </conditionalFormatting>
  <conditionalFormatting sqref="AZ31:AZ32">
    <cfRule type="cellIs" dxfId="2333" priority="279" stopIfTrue="1" operator="greaterThan">
      <formula>0</formula>
    </cfRule>
    <cfRule type="cellIs" dxfId="2332" priority="280" operator="lessThan">
      <formula>0</formula>
    </cfRule>
  </conditionalFormatting>
  <conditionalFormatting sqref="AZ33">
    <cfRule type="cellIs" dxfId="2331" priority="273" stopIfTrue="1" operator="greaterThan">
      <formula>0.03</formula>
    </cfRule>
    <cfRule type="cellIs" dxfId="2330" priority="274" stopIfTrue="1" operator="lessThan">
      <formula>-0.03</formula>
    </cfRule>
  </conditionalFormatting>
  <conditionalFormatting sqref="AZ33:AZ34">
    <cfRule type="cellIs" dxfId="2329" priority="275" stopIfTrue="1" operator="greaterThan">
      <formula>0</formula>
    </cfRule>
    <cfRule type="cellIs" dxfId="2328" priority="276" operator="lessThan">
      <formula>0</formula>
    </cfRule>
  </conditionalFormatting>
  <conditionalFormatting sqref="BA23">
    <cfRule type="cellIs" dxfId="2327" priority="269" stopIfTrue="1" operator="greaterThan">
      <formula>0.03</formula>
    </cfRule>
    <cfRule type="cellIs" dxfId="2326" priority="270" stopIfTrue="1" operator="lessThan">
      <formula>-0.03</formula>
    </cfRule>
  </conditionalFormatting>
  <conditionalFormatting sqref="BA23:BA28">
    <cfRule type="cellIs" dxfId="2325" priority="271" stopIfTrue="1" operator="greaterThan">
      <formula>0</formula>
    </cfRule>
    <cfRule type="cellIs" dxfId="2324" priority="272" stopIfTrue="1" operator="lessThan">
      <formula>0</formula>
    </cfRule>
  </conditionalFormatting>
  <conditionalFormatting sqref="AZ23">
    <cfRule type="cellIs" dxfId="2323" priority="265" stopIfTrue="1" operator="greaterThan">
      <formula>0.03</formula>
    </cfRule>
    <cfRule type="cellIs" dxfId="2322" priority="266" stopIfTrue="1" operator="lessThan">
      <formula>-0.03</formula>
    </cfRule>
  </conditionalFormatting>
  <conditionalFormatting sqref="AZ23:AZ24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AZ25">
    <cfRule type="cellIs" dxfId="2319" priority="261" stopIfTrue="1" operator="greaterThan">
      <formula>0.03</formula>
    </cfRule>
    <cfRule type="cellIs" dxfId="2318" priority="262" stopIfTrue="1" operator="lessThan">
      <formula>-0.03</formula>
    </cfRule>
  </conditionalFormatting>
  <conditionalFormatting sqref="AZ25:AZ26">
    <cfRule type="cellIs" dxfId="2317" priority="263" stopIfTrue="1" operator="greaterThan">
      <formula>0</formula>
    </cfRule>
    <cfRule type="cellIs" dxfId="2316" priority="264" operator="lessThan">
      <formula>0</formula>
    </cfRule>
  </conditionalFormatting>
  <conditionalFormatting sqref="AZ27">
    <cfRule type="cellIs" dxfId="2315" priority="257" stopIfTrue="1" operator="greaterThan">
      <formula>0.03</formula>
    </cfRule>
    <cfRule type="cellIs" dxfId="2314" priority="258" stopIfTrue="1" operator="lessThan">
      <formula>-0.03</formula>
    </cfRule>
  </conditionalFormatting>
  <conditionalFormatting sqref="AZ27:AZ28">
    <cfRule type="cellIs" dxfId="2313" priority="259" stopIfTrue="1" operator="greaterThan">
      <formula>0</formula>
    </cfRule>
    <cfRule type="cellIs" dxfId="2312" priority="260" operator="lessThan">
      <formula>0</formula>
    </cfRule>
  </conditionalFormatting>
  <conditionalFormatting sqref="BA35">
    <cfRule type="cellIs" dxfId="2311" priority="253" stopIfTrue="1" operator="greaterThan">
      <formula>0.03</formula>
    </cfRule>
    <cfRule type="cellIs" dxfId="2310" priority="254" stopIfTrue="1" operator="lessThan">
      <formula>-0.03</formula>
    </cfRule>
  </conditionalFormatting>
  <conditionalFormatting sqref="BA35:BA40">
    <cfRule type="cellIs" dxfId="2309" priority="255" stopIfTrue="1" operator="greaterThan">
      <formula>0</formula>
    </cfRule>
    <cfRule type="cellIs" dxfId="2308" priority="256" stopIfTrue="1" operator="lessThan">
      <formula>0</formula>
    </cfRule>
  </conditionalFormatting>
  <conditionalFormatting sqref="AZ35">
    <cfRule type="cellIs" dxfId="2307" priority="249" stopIfTrue="1" operator="greaterThan">
      <formula>0.03</formula>
    </cfRule>
    <cfRule type="cellIs" dxfId="2306" priority="250" stopIfTrue="1" operator="lessThan">
      <formula>-0.03</formula>
    </cfRule>
  </conditionalFormatting>
  <conditionalFormatting sqref="AZ35:AZ36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AZ37">
    <cfRule type="cellIs" dxfId="2303" priority="245" stopIfTrue="1" operator="greaterThan">
      <formula>0.03</formula>
    </cfRule>
    <cfRule type="cellIs" dxfId="2302" priority="246" stopIfTrue="1" operator="lessThan">
      <formula>-0.03</formula>
    </cfRule>
  </conditionalFormatting>
  <conditionalFormatting sqref="AZ37:AZ38">
    <cfRule type="cellIs" dxfId="2301" priority="247" stopIfTrue="1" operator="greaterThan">
      <formula>0</formula>
    </cfRule>
    <cfRule type="cellIs" dxfId="2300" priority="248" operator="lessThan">
      <formula>0</formula>
    </cfRule>
  </conditionalFormatting>
  <conditionalFormatting sqref="AZ39">
    <cfRule type="cellIs" dxfId="2299" priority="241" stopIfTrue="1" operator="greaterThan">
      <formula>0.03</formula>
    </cfRule>
    <cfRule type="cellIs" dxfId="2298" priority="242" stopIfTrue="1" operator="lessThan">
      <formula>-0.03</formula>
    </cfRule>
  </conditionalFormatting>
  <conditionalFormatting sqref="AZ39:AZ40">
    <cfRule type="cellIs" dxfId="2297" priority="243" stopIfTrue="1" operator="greaterThan">
      <formula>0</formula>
    </cfRule>
    <cfRule type="cellIs" dxfId="2296" priority="244" operator="lessThan">
      <formula>0</formula>
    </cfRule>
  </conditionalFormatting>
  <conditionalFormatting sqref="AX11">
    <cfRule type="cellIs" dxfId="2295" priority="237" stopIfTrue="1" operator="greaterThan">
      <formula>0.03</formula>
    </cfRule>
    <cfRule type="cellIs" dxfId="2294" priority="238" stopIfTrue="1" operator="lessThan">
      <formula>-0.03</formula>
    </cfRule>
  </conditionalFormatting>
  <conditionalFormatting sqref="AX11:AX12">
    <cfRule type="cellIs" dxfId="2293" priority="239" stopIfTrue="1" operator="greaterThan">
      <formula>0</formula>
    </cfRule>
    <cfRule type="cellIs" dxfId="2292" priority="240" operator="lessThan">
      <formula>0</formula>
    </cfRule>
  </conditionalFormatting>
  <conditionalFormatting sqref="AX13">
    <cfRule type="cellIs" dxfId="2291" priority="233" stopIfTrue="1" operator="greaterThan">
      <formula>0.03</formula>
    </cfRule>
    <cfRule type="cellIs" dxfId="2290" priority="234" stopIfTrue="1" operator="lessThan">
      <formula>-0.03</formula>
    </cfRule>
  </conditionalFormatting>
  <conditionalFormatting sqref="AX13:AX14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X15">
    <cfRule type="cellIs" dxfId="2287" priority="229" stopIfTrue="1" operator="greaterThan">
      <formula>0.03</formula>
    </cfRule>
    <cfRule type="cellIs" dxfId="2286" priority="230" stopIfTrue="1" operator="lessThan">
      <formula>-0.03</formula>
    </cfRule>
  </conditionalFormatting>
  <conditionalFormatting sqref="AX15:AX16">
    <cfRule type="cellIs" dxfId="2285" priority="231" stopIfTrue="1" operator="greaterThan">
      <formula>0</formula>
    </cfRule>
    <cfRule type="cellIs" dxfId="2284" priority="232" operator="lessThan">
      <formula>0</formula>
    </cfRule>
  </conditionalFormatting>
  <conditionalFormatting sqref="AY17">
    <cfRule type="cellIs" dxfId="2283" priority="225" stopIfTrue="1" operator="greaterThan">
      <formula>0.03</formula>
    </cfRule>
    <cfRule type="cellIs" dxfId="2282" priority="226" stopIfTrue="1" operator="lessThan">
      <formula>-0.03</formula>
    </cfRule>
  </conditionalFormatting>
  <conditionalFormatting sqref="AY17:AY22">
    <cfRule type="cellIs" dxfId="2281" priority="227" stopIfTrue="1" operator="greaterThan">
      <formula>0</formula>
    </cfRule>
    <cfRule type="cellIs" dxfId="2280" priority="228" stopIfTrue="1" operator="lessThan">
      <formula>0</formula>
    </cfRule>
  </conditionalFormatting>
  <conditionalFormatting sqref="AX17">
    <cfRule type="cellIs" dxfId="2279" priority="221" stopIfTrue="1" operator="greaterThan">
      <formula>0.03</formula>
    </cfRule>
    <cfRule type="cellIs" dxfId="2278" priority="222" stopIfTrue="1" operator="lessThan">
      <formula>-0.03</formula>
    </cfRule>
  </conditionalFormatting>
  <conditionalFormatting sqref="AX17:AX18">
    <cfRule type="cellIs" dxfId="2277" priority="223" stopIfTrue="1" operator="greaterThan">
      <formula>0</formula>
    </cfRule>
    <cfRule type="cellIs" dxfId="2276" priority="224" operator="lessThan">
      <formula>0</formula>
    </cfRule>
  </conditionalFormatting>
  <conditionalFormatting sqref="AX19">
    <cfRule type="cellIs" dxfId="2275" priority="217" stopIfTrue="1" operator="greaterThan">
      <formula>0.03</formula>
    </cfRule>
    <cfRule type="cellIs" dxfId="2274" priority="218" stopIfTrue="1" operator="lessThan">
      <formula>-0.03</formula>
    </cfRule>
  </conditionalFormatting>
  <conditionalFormatting sqref="AX19:AX20">
    <cfRule type="cellIs" dxfId="2273" priority="219" stopIfTrue="1" operator="greaterThan">
      <formula>0</formula>
    </cfRule>
    <cfRule type="cellIs" dxfId="2272" priority="220" operator="lessThan">
      <formula>0</formula>
    </cfRule>
  </conditionalFormatting>
  <conditionalFormatting sqref="AX21">
    <cfRule type="cellIs" dxfId="2271" priority="213" stopIfTrue="1" operator="greaterThan">
      <formula>0.03</formula>
    </cfRule>
    <cfRule type="cellIs" dxfId="2270" priority="214" stopIfTrue="1" operator="lessThan">
      <formula>-0.03</formula>
    </cfRule>
  </conditionalFormatting>
  <conditionalFormatting sqref="AX21:AX22">
    <cfRule type="cellIs" dxfId="2269" priority="215" stopIfTrue="1" operator="greaterThan">
      <formula>0</formula>
    </cfRule>
    <cfRule type="cellIs" dxfId="2268" priority="216" operator="lessThan">
      <formula>0</formula>
    </cfRule>
  </conditionalFormatting>
  <conditionalFormatting sqref="AY23">
    <cfRule type="cellIs" dxfId="2267" priority="209" stopIfTrue="1" operator="greaterThan">
      <formula>0.03</formula>
    </cfRule>
    <cfRule type="cellIs" dxfId="2266" priority="210" stopIfTrue="1" operator="lessThan">
      <formula>-0.03</formula>
    </cfRule>
  </conditionalFormatting>
  <conditionalFormatting sqref="AY23:AY28">
    <cfRule type="cellIs" dxfId="2265" priority="211" stopIfTrue="1" operator="greaterThan">
      <formula>0</formula>
    </cfRule>
    <cfRule type="cellIs" dxfId="2264" priority="212" stopIfTrue="1" operator="lessThan">
      <formula>0</formula>
    </cfRule>
  </conditionalFormatting>
  <conditionalFormatting sqref="AX23">
    <cfRule type="cellIs" dxfId="2263" priority="205" stopIfTrue="1" operator="greaterThan">
      <formula>0.03</formula>
    </cfRule>
    <cfRule type="cellIs" dxfId="2262" priority="206" stopIfTrue="1" operator="lessThan">
      <formula>-0.03</formula>
    </cfRule>
  </conditionalFormatting>
  <conditionalFormatting sqref="AX23:AX24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X25">
    <cfRule type="cellIs" dxfId="2259" priority="201" stopIfTrue="1" operator="greaterThan">
      <formula>0.03</formula>
    </cfRule>
    <cfRule type="cellIs" dxfId="2258" priority="202" stopIfTrue="1" operator="lessThan">
      <formula>-0.03</formula>
    </cfRule>
  </conditionalFormatting>
  <conditionalFormatting sqref="AX25:AX26">
    <cfRule type="cellIs" dxfId="2257" priority="203" stopIfTrue="1" operator="greaterThan">
      <formula>0</formula>
    </cfRule>
    <cfRule type="cellIs" dxfId="2256" priority="204" operator="lessThan">
      <formula>0</formula>
    </cfRule>
  </conditionalFormatting>
  <conditionalFormatting sqref="AX27">
    <cfRule type="cellIs" dxfId="2255" priority="197" stopIfTrue="1" operator="greaterThan">
      <formula>0.03</formula>
    </cfRule>
    <cfRule type="cellIs" dxfId="2254" priority="198" stopIfTrue="1" operator="lessThan">
      <formula>-0.03</formula>
    </cfRule>
  </conditionalFormatting>
  <conditionalFormatting sqref="AX27:AX28">
    <cfRule type="cellIs" dxfId="2253" priority="199" stopIfTrue="1" operator="greaterThan">
      <formula>0</formula>
    </cfRule>
    <cfRule type="cellIs" dxfId="2252" priority="200" operator="lessThan">
      <formula>0</formula>
    </cfRule>
  </conditionalFormatting>
  <conditionalFormatting sqref="AY29">
    <cfRule type="cellIs" dxfId="2251" priority="193" stopIfTrue="1" operator="greaterThan">
      <formula>0.03</formula>
    </cfRule>
    <cfRule type="cellIs" dxfId="2250" priority="194" stopIfTrue="1" operator="lessThan">
      <formula>-0.03</formula>
    </cfRule>
  </conditionalFormatting>
  <conditionalFormatting sqref="AY29:AY34">
    <cfRule type="cellIs" dxfId="2249" priority="195" stopIfTrue="1" operator="greaterThan">
      <formula>0</formula>
    </cfRule>
    <cfRule type="cellIs" dxfId="2248" priority="196" stopIfTrue="1" operator="lessThan">
      <formula>0</formula>
    </cfRule>
  </conditionalFormatting>
  <conditionalFormatting sqref="AX29">
    <cfRule type="cellIs" dxfId="2247" priority="189" stopIfTrue="1" operator="greaterThan">
      <formula>0.03</formula>
    </cfRule>
    <cfRule type="cellIs" dxfId="2246" priority="190" stopIfTrue="1" operator="lessThan">
      <formula>-0.03</formula>
    </cfRule>
  </conditionalFormatting>
  <conditionalFormatting sqref="AX29:AX30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X31">
    <cfRule type="cellIs" dxfId="2243" priority="185" stopIfTrue="1" operator="greaterThan">
      <formula>0.03</formula>
    </cfRule>
    <cfRule type="cellIs" dxfId="2242" priority="186" stopIfTrue="1" operator="lessThan">
      <formula>-0.03</formula>
    </cfRule>
  </conditionalFormatting>
  <conditionalFormatting sqref="AX31:AX32">
    <cfRule type="cellIs" dxfId="2241" priority="187" stopIfTrue="1" operator="greaterThan">
      <formula>0</formula>
    </cfRule>
    <cfRule type="cellIs" dxfId="2240" priority="188" operator="lessThan">
      <formula>0</formula>
    </cfRule>
  </conditionalFormatting>
  <conditionalFormatting sqref="AX33">
    <cfRule type="cellIs" dxfId="2239" priority="181" stopIfTrue="1" operator="greaterThan">
      <formula>0.03</formula>
    </cfRule>
    <cfRule type="cellIs" dxfId="2238" priority="182" stopIfTrue="1" operator="lessThan">
      <formula>-0.03</formula>
    </cfRule>
  </conditionalFormatting>
  <conditionalFormatting sqref="AX33:AX34">
    <cfRule type="cellIs" dxfId="2237" priority="183" stopIfTrue="1" operator="greaterThan">
      <formula>0</formula>
    </cfRule>
    <cfRule type="cellIs" dxfId="2236" priority="184" operator="lessThan">
      <formula>0</formula>
    </cfRule>
  </conditionalFormatting>
  <conditionalFormatting sqref="AY35">
    <cfRule type="cellIs" dxfId="2235" priority="177" stopIfTrue="1" operator="greaterThan">
      <formula>0.03</formula>
    </cfRule>
    <cfRule type="cellIs" dxfId="2234" priority="178" stopIfTrue="1" operator="lessThan">
      <formula>-0.03</formula>
    </cfRule>
  </conditionalFormatting>
  <conditionalFormatting sqref="AY35:AY40">
    <cfRule type="cellIs" dxfId="2233" priority="179" stopIfTrue="1" operator="greaterThan">
      <formula>0</formula>
    </cfRule>
    <cfRule type="cellIs" dxfId="2232" priority="180" stopIfTrue="1" operator="lessThan">
      <formula>0</formula>
    </cfRule>
  </conditionalFormatting>
  <conditionalFormatting sqref="AX35">
    <cfRule type="cellIs" dxfId="2231" priority="173" stopIfTrue="1" operator="greaterThan">
      <formula>0.03</formula>
    </cfRule>
    <cfRule type="cellIs" dxfId="2230" priority="174" stopIfTrue="1" operator="lessThan">
      <formula>-0.03</formula>
    </cfRule>
  </conditionalFormatting>
  <conditionalFormatting sqref="AX35:AX36">
    <cfRule type="cellIs" dxfId="2229" priority="175" stopIfTrue="1" operator="greaterThan">
      <formula>0</formula>
    </cfRule>
    <cfRule type="cellIs" dxfId="2228" priority="176" operator="lessThan">
      <formula>0</formula>
    </cfRule>
  </conditionalFormatting>
  <conditionalFormatting sqref="AX37">
    <cfRule type="cellIs" dxfId="2227" priority="169" stopIfTrue="1" operator="greaterThan">
      <formula>0.03</formula>
    </cfRule>
    <cfRule type="cellIs" dxfId="2226" priority="170" stopIfTrue="1" operator="lessThan">
      <formula>-0.03</formula>
    </cfRule>
  </conditionalFormatting>
  <conditionalFormatting sqref="AX37:AX38">
    <cfRule type="cellIs" dxfId="2225" priority="171" stopIfTrue="1" operator="greaterThan">
      <formula>0</formula>
    </cfRule>
    <cfRule type="cellIs" dxfId="2224" priority="172" operator="lessThan">
      <formula>0</formula>
    </cfRule>
  </conditionalFormatting>
  <conditionalFormatting sqref="AX39">
    <cfRule type="cellIs" dxfId="2223" priority="165" stopIfTrue="1" operator="greaterThan">
      <formula>0.03</formula>
    </cfRule>
    <cfRule type="cellIs" dxfId="2222" priority="166" stopIfTrue="1" operator="lessThan">
      <formula>-0.03</formula>
    </cfRule>
  </conditionalFormatting>
  <conditionalFormatting sqref="AX39:AX40">
    <cfRule type="cellIs" dxfId="2221" priority="167" stopIfTrue="1" operator="greaterThan">
      <formula>0</formula>
    </cfRule>
    <cfRule type="cellIs" dxfId="2220" priority="168" operator="lessThan">
      <formula>0</formula>
    </cfRule>
  </conditionalFormatting>
  <conditionalFormatting sqref="B47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C47">
    <cfRule type="cellIs" dxfId="2217" priority="159" stopIfTrue="1" operator="greaterThan">
      <formula>0.03</formula>
    </cfRule>
    <cfRule type="cellIs" dxfId="2216" priority="160" stopIfTrue="1" operator="lessThan">
      <formula>-0.03</formula>
    </cfRule>
  </conditionalFormatting>
  <conditionalFormatting sqref="C47:C52">
    <cfRule type="cellIs" dxfId="2215" priority="161" stopIfTrue="1" operator="greaterThan">
      <formula>0</formula>
    </cfRule>
    <cfRule type="cellIs" dxfId="2214" priority="162" stopIfTrue="1" operator="lessThan">
      <formula>0</formula>
    </cfRule>
  </conditionalFormatting>
  <conditionalFormatting sqref="B47:B48">
    <cfRule type="cellIs" dxfId="2213" priority="163" stopIfTrue="1" operator="greaterThan">
      <formula>0</formula>
    </cfRule>
    <cfRule type="cellIs" dxfId="2212" priority="164" operator="lessThan">
      <formula>0</formula>
    </cfRule>
  </conditionalFormatting>
  <conditionalFormatting sqref="B49">
    <cfRule type="cellIs" dxfId="2211" priority="153" stopIfTrue="1" operator="greaterThan">
      <formula>0.03</formula>
    </cfRule>
    <cfRule type="cellIs" dxfId="2210" priority="154" stopIfTrue="1" operator="lessThan">
      <formula>-0.03</formula>
    </cfRule>
  </conditionalFormatting>
  <conditionalFormatting sqref="B49:B50">
    <cfRule type="cellIs" dxfId="2209" priority="155" stopIfTrue="1" operator="greaterThan">
      <formula>0</formula>
    </cfRule>
    <cfRule type="cellIs" dxfId="2208" priority="156" operator="lessThan">
      <formula>0</formula>
    </cfRule>
  </conditionalFormatting>
  <conditionalFormatting sqref="B51">
    <cfRule type="cellIs" dxfId="2207" priority="149" stopIfTrue="1" operator="greaterThan">
      <formula>0.03</formula>
    </cfRule>
    <cfRule type="cellIs" dxfId="2206" priority="150" stopIfTrue="1" operator="lessThan">
      <formula>-0.03</formula>
    </cfRule>
  </conditionalFormatting>
  <conditionalFormatting sqref="B51:B52">
    <cfRule type="cellIs" dxfId="2205" priority="151" stopIfTrue="1" operator="greaterThan">
      <formula>0</formula>
    </cfRule>
    <cfRule type="cellIs" dxfId="2204" priority="152" operator="lessThan">
      <formula>0</formula>
    </cfRule>
  </conditionalFormatting>
  <conditionalFormatting sqref="D47:P47">
    <cfRule type="cellIs" dxfId="2203" priority="145" stopIfTrue="1" operator="greaterThan">
      <formula>0.03</formula>
    </cfRule>
    <cfRule type="cellIs" dxfId="2202" priority="146" stopIfTrue="1" operator="lessThan">
      <formula>-0.03</formula>
    </cfRule>
  </conditionalFormatting>
  <conditionalFormatting sqref="D47:P52">
    <cfRule type="cellIs" dxfId="2201" priority="147" stopIfTrue="1" operator="greaterThan">
      <formula>0</formula>
    </cfRule>
    <cfRule type="cellIs" dxfId="2200" priority="148" stopIfTrue="1" operator="lessThan">
      <formula>0</formula>
    </cfRule>
  </conditionalFormatting>
  <conditionalFormatting sqref="Q4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R47">
    <cfRule type="cellIs" dxfId="2197" priority="139" stopIfTrue="1" operator="greaterThan">
      <formula>0.03</formula>
    </cfRule>
    <cfRule type="cellIs" dxfId="2196" priority="140" stopIfTrue="1" operator="lessThan">
      <formula>-0.03</formula>
    </cfRule>
  </conditionalFormatting>
  <conditionalFormatting sqref="R47:R52">
    <cfRule type="cellIs" dxfId="2195" priority="141" stopIfTrue="1" operator="greaterThan">
      <formula>0</formula>
    </cfRule>
    <cfRule type="cellIs" dxfId="2194" priority="142" stopIfTrue="1" operator="lessThan">
      <formula>0</formula>
    </cfRule>
  </conditionalFormatting>
  <conditionalFormatting sqref="Q47:Q48">
    <cfRule type="cellIs" dxfId="2193" priority="143" stopIfTrue="1" operator="greaterThan">
      <formula>0</formula>
    </cfRule>
    <cfRule type="cellIs" dxfId="2192" priority="144" operator="lessThan">
      <formula>0</formula>
    </cfRule>
  </conditionalFormatting>
  <conditionalFormatting sqref="Q49">
    <cfRule type="cellIs" dxfId="2191" priority="133" stopIfTrue="1" operator="greaterThan">
      <formula>0.03</formula>
    </cfRule>
    <cfRule type="cellIs" dxfId="2190" priority="134" stopIfTrue="1" operator="lessThan">
      <formula>-0.03</formula>
    </cfRule>
  </conditionalFormatting>
  <conditionalFormatting sqref="Q49:Q50">
    <cfRule type="cellIs" dxfId="2189" priority="135" stopIfTrue="1" operator="greaterThan">
      <formula>0</formula>
    </cfRule>
    <cfRule type="cellIs" dxfId="2188" priority="136" operator="lessThan">
      <formula>0</formula>
    </cfRule>
  </conditionalFormatting>
  <conditionalFormatting sqref="Q51">
    <cfRule type="cellIs" dxfId="2187" priority="129" stopIfTrue="1" operator="greaterThan">
      <formula>0.03</formula>
    </cfRule>
    <cfRule type="cellIs" dxfId="2186" priority="130" stopIfTrue="1" operator="lessThan">
      <formula>-0.03</formula>
    </cfRule>
  </conditionalFormatting>
  <conditionalFormatting sqref="Q51:Q52">
    <cfRule type="cellIs" dxfId="2185" priority="131" stopIfTrue="1" operator="greaterThan">
      <formula>0</formula>
    </cfRule>
    <cfRule type="cellIs" dxfId="2184" priority="132" operator="lessThan">
      <formula>0</formula>
    </cfRule>
  </conditionalFormatting>
  <conditionalFormatting sqref="S47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T47">
    <cfRule type="cellIs" dxfId="2181" priority="123" stopIfTrue="1" operator="greaterThan">
      <formula>0.03</formula>
    </cfRule>
    <cfRule type="cellIs" dxfId="2180" priority="124" stopIfTrue="1" operator="lessThan">
      <formula>-0.03</formula>
    </cfRule>
  </conditionalFormatting>
  <conditionalFormatting sqref="T47:T52">
    <cfRule type="cellIs" dxfId="2179" priority="125" stopIfTrue="1" operator="greaterThan">
      <formula>0</formula>
    </cfRule>
    <cfRule type="cellIs" dxfId="2178" priority="126" stopIfTrue="1" operator="lessThan">
      <formula>0</formula>
    </cfRule>
  </conditionalFormatting>
  <conditionalFormatting sqref="S47:S48">
    <cfRule type="cellIs" dxfId="2177" priority="127" stopIfTrue="1" operator="greaterThan">
      <formula>0</formula>
    </cfRule>
    <cfRule type="cellIs" dxfId="2176" priority="128" operator="lessThan">
      <formula>0</formula>
    </cfRule>
  </conditionalFormatting>
  <conditionalFormatting sqref="S49">
    <cfRule type="cellIs" dxfId="2175" priority="117" stopIfTrue="1" operator="greaterThan">
      <formula>0.03</formula>
    </cfRule>
    <cfRule type="cellIs" dxfId="2174" priority="118" stopIfTrue="1" operator="lessThan">
      <formula>-0.03</formula>
    </cfRule>
  </conditionalFormatting>
  <conditionalFormatting sqref="S49:S50">
    <cfRule type="cellIs" dxfId="2173" priority="119" stopIfTrue="1" operator="greaterThan">
      <formula>0</formula>
    </cfRule>
    <cfRule type="cellIs" dxfId="2172" priority="120" operator="lessThan">
      <formula>0</formula>
    </cfRule>
  </conditionalFormatting>
  <conditionalFormatting sqref="S51">
    <cfRule type="cellIs" dxfId="2171" priority="113" stopIfTrue="1" operator="greaterThan">
      <formula>0.03</formula>
    </cfRule>
    <cfRule type="cellIs" dxfId="2170" priority="114" stopIfTrue="1" operator="lessThan">
      <formula>-0.03</formula>
    </cfRule>
  </conditionalFormatting>
  <conditionalFormatting sqref="S51:S52">
    <cfRule type="cellIs" dxfId="2169" priority="115" stopIfTrue="1" operator="greaterThan">
      <formula>0</formula>
    </cfRule>
    <cfRule type="cellIs" dxfId="2168" priority="116" operator="lessThan">
      <formula>0</formula>
    </cfRule>
  </conditionalFormatting>
  <conditionalFormatting sqref="U47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V47">
    <cfRule type="cellIs" dxfId="2165" priority="107" stopIfTrue="1" operator="greaterThan">
      <formula>0.03</formula>
    </cfRule>
    <cfRule type="cellIs" dxfId="2164" priority="108" stopIfTrue="1" operator="lessThan">
      <formula>-0.03</formula>
    </cfRule>
  </conditionalFormatting>
  <conditionalFormatting sqref="V47:V52">
    <cfRule type="cellIs" dxfId="2163" priority="109" stopIfTrue="1" operator="greaterThan">
      <formula>0</formula>
    </cfRule>
    <cfRule type="cellIs" dxfId="2162" priority="110" stopIfTrue="1" operator="lessThan">
      <formula>0</formula>
    </cfRule>
  </conditionalFormatting>
  <conditionalFormatting sqref="U47:U48">
    <cfRule type="cellIs" dxfId="2161" priority="111" stopIfTrue="1" operator="greaterThan">
      <formula>0</formula>
    </cfRule>
    <cfRule type="cellIs" dxfId="2160" priority="112" operator="lessThan">
      <formula>0</formula>
    </cfRule>
  </conditionalFormatting>
  <conditionalFormatting sqref="U49">
    <cfRule type="cellIs" dxfId="2159" priority="101" stopIfTrue="1" operator="greaterThan">
      <formula>0.03</formula>
    </cfRule>
    <cfRule type="cellIs" dxfId="2158" priority="102" stopIfTrue="1" operator="lessThan">
      <formula>-0.03</formula>
    </cfRule>
  </conditionalFormatting>
  <conditionalFormatting sqref="U49:U50">
    <cfRule type="cellIs" dxfId="2157" priority="103" stopIfTrue="1" operator="greaterThan">
      <formula>0</formula>
    </cfRule>
    <cfRule type="cellIs" dxfId="2156" priority="104" operator="lessThan">
      <formula>0</formula>
    </cfRule>
  </conditionalFormatting>
  <conditionalFormatting sqref="U51">
    <cfRule type="cellIs" dxfId="2155" priority="97" stopIfTrue="1" operator="greaterThan">
      <formula>0.03</formula>
    </cfRule>
    <cfRule type="cellIs" dxfId="2154" priority="98" stopIfTrue="1" operator="lessThan">
      <formula>-0.03</formula>
    </cfRule>
  </conditionalFormatting>
  <conditionalFormatting sqref="U51:U52">
    <cfRule type="cellIs" dxfId="2153" priority="99" stopIfTrue="1" operator="greaterThan">
      <formula>0</formula>
    </cfRule>
    <cfRule type="cellIs" dxfId="2152" priority="100" operator="lessThan">
      <formula>0</formula>
    </cfRule>
  </conditionalFormatting>
  <conditionalFormatting sqref="W47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X47">
    <cfRule type="cellIs" dxfId="2149" priority="91" stopIfTrue="1" operator="greaterThan">
      <formula>0.03</formula>
    </cfRule>
    <cfRule type="cellIs" dxfId="2148" priority="92" stopIfTrue="1" operator="lessThan">
      <formula>-0.03</formula>
    </cfRule>
  </conditionalFormatting>
  <conditionalFormatting sqref="X47:X52">
    <cfRule type="cellIs" dxfId="2147" priority="93" stopIfTrue="1" operator="greaterThan">
      <formula>0</formula>
    </cfRule>
    <cfRule type="cellIs" dxfId="2146" priority="94" stopIfTrue="1" operator="lessThan">
      <formula>0</formula>
    </cfRule>
  </conditionalFormatting>
  <conditionalFormatting sqref="W47:W48">
    <cfRule type="cellIs" dxfId="2145" priority="95" stopIfTrue="1" operator="greaterThan">
      <formula>0</formula>
    </cfRule>
    <cfRule type="cellIs" dxfId="2144" priority="96" operator="lessThan">
      <formula>0</formula>
    </cfRule>
  </conditionalFormatting>
  <conditionalFormatting sqref="W49">
    <cfRule type="cellIs" dxfId="2143" priority="85" stopIfTrue="1" operator="greaterThan">
      <formula>0.03</formula>
    </cfRule>
    <cfRule type="cellIs" dxfId="2142" priority="86" stopIfTrue="1" operator="lessThan">
      <formula>-0.03</formula>
    </cfRule>
  </conditionalFormatting>
  <conditionalFormatting sqref="W49:W50">
    <cfRule type="cellIs" dxfId="2141" priority="87" stopIfTrue="1" operator="greaterThan">
      <formula>0</formula>
    </cfRule>
    <cfRule type="cellIs" dxfId="2140" priority="88" operator="lessThan">
      <formula>0</formula>
    </cfRule>
  </conditionalFormatting>
  <conditionalFormatting sqref="W51">
    <cfRule type="cellIs" dxfId="2139" priority="81" stopIfTrue="1" operator="greaterThan">
      <formula>0.03</formula>
    </cfRule>
    <cfRule type="cellIs" dxfId="2138" priority="82" stopIfTrue="1" operator="lessThan">
      <formula>-0.03</formula>
    </cfRule>
  </conditionalFormatting>
  <conditionalFormatting sqref="W51:W52">
    <cfRule type="cellIs" dxfId="2137" priority="83" stopIfTrue="1" operator="greaterThan">
      <formula>0</formula>
    </cfRule>
    <cfRule type="cellIs" dxfId="2136" priority="84" operator="lessThan">
      <formula>0</formula>
    </cfRule>
  </conditionalFormatting>
  <conditionalFormatting sqref="Y47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Z47">
    <cfRule type="cellIs" dxfId="2133" priority="75" stopIfTrue="1" operator="greaterThan">
      <formula>0.03</formula>
    </cfRule>
    <cfRule type="cellIs" dxfId="2132" priority="76" stopIfTrue="1" operator="lessThan">
      <formula>-0.03</formula>
    </cfRule>
  </conditionalFormatting>
  <conditionalFormatting sqref="Z47:Z52">
    <cfRule type="cellIs" dxfId="2131" priority="77" stopIfTrue="1" operator="greaterThan">
      <formula>0</formula>
    </cfRule>
    <cfRule type="cellIs" dxfId="2130" priority="78" stopIfTrue="1" operator="lessThan">
      <formula>0</formula>
    </cfRule>
  </conditionalFormatting>
  <conditionalFormatting sqref="Y47:Y48">
    <cfRule type="cellIs" dxfId="2129" priority="79" stopIfTrue="1" operator="greaterThan">
      <formula>0</formula>
    </cfRule>
    <cfRule type="cellIs" dxfId="2128" priority="80" operator="lessThan">
      <formula>0</formula>
    </cfRule>
  </conditionalFormatting>
  <conditionalFormatting sqref="Y49">
    <cfRule type="cellIs" dxfId="2127" priority="69" stopIfTrue="1" operator="greaterThan">
      <formula>0.03</formula>
    </cfRule>
    <cfRule type="cellIs" dxfId="2126" priority="70" stopIfTrue="1" operator="lessThan">
      <formula>-0.03</formula>
    </cfRule>
  </conditionalFormatting>
  <conditionalFormatting sqref="Y49:Y50">
    <cfRule type="cellIs" dxfId="2125" priority="71" stopIfTrue="1" operator="greaterThan">
      <formula>0</formula>
    </cfRule>
    <cfRule type="cellIs" dxfId="2124" priority="72" operator="lessThan">
      <formula>0</formula>
    </cfRule>
  </conditionalFormatting>
  <conditionalFormatting sqref="Y51">
    <cfRule type="cellIs" dxfId="2123" priority="65" stopIfTrue="1" operator="greaterThan">
      <formula>0.03</formula>
    </cfRule>
    <cfRule type="cellIs" dxfId="2122" priority="66" stopIfTrue="1" operator="lessThan">
      <formula>-0.03</formula>
    </cfRule>
  </conditionalFormatting>
  <conditionalFormatting sqref="Y51:Y52">
    <cfRule type="cellIs" dxfId="2121" priority="67" stopIfTrue="1" operator="greaterThan">
      <formula>0</formula>
    </cfRule>
    <cfRule type="cellIs" dxfId="2120" priority="68" operator="lessThan">
      <formula>0</formula>
    </cfRule>
  </conditionalFormatting>
  <conditionalFormatting sqref="AA4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B47">
    <cfRule type="cellIs" dxfId="2117" priority="59" stopIfTrue="1" operator="greaterThan">
      <formula>0.03</formula>
    </cfRule>
    <cfRule type="cellIs" dxfId="2116" priority="60" stopIfTrue="1" operator="lessThan">
      <formula>-0.03</formula>
    </cfRule>
  </conditionalFormatting>
  <conditionalFormatting sqref="AB47:AB52">
    <cfRule type="cellIs" dxfId="2115" priority="61" stopIfTrue="1" operator="greaterThan">
      <formula>0</formula>
    </cfRule>
    <cfRule type="cellIs" dxfId="2114" priority="62" stopIfTrue="1" operator="lessThan">
      <formula>0</formula>
    </cfRule>
  </conditionalFormatting>
  <conditionalFormatting sqref="AA47:AA48">
    <cfRule type="cellIs" dxfId="2113" priority="63" stopIfTrue="1" operator="greaterThan">
      <formula>0</formula>
    </cfRule>
    <cfRule type="cellIs" dxfId="2112" priority="64" operator="lessThan">
      <formula>0</formula>
    </cfRule>
  </conditionalFormatting>
  <conditionalFormatting sqref="AA49">
    <cfRule type="cellIs" dxfId="2111" priority="53" stopIfTrue="1" operator="greaterThan">
      <formula>0.03</formula>
    </cfRule>
    <cfRule type="cellIs" dxfId="2110" priority="54" stopIfTrue="1" operator="lessThan">
      <formula>-0.03</formula>
    </cfRule>
  </conditionalFormatting>
  <conditionalFormatting sqref="AA49:AA50">
    <cfRule type="cellIs" dxfId="2109" priority="55" stopIfTrue="1" operator="greaterThan">
      <formula>0</formula>
    </cfRule>
    <cfRule type="cellIs" dxfId="2108" priority="56" operator="lessThan">
      <formula>0</formula>
    </cfRule>
  </conditionalFormatting>
  <conditionalFormatting sqref="AA51">
    <cfRule type="cellIs" dxfId="2107" priority="49" stopIfTrue="1" operator="greaterThan">
      <formula>0.03</formula>
    </cfRule>
    <cfRule type="cellIs" dxfId="2106" priority="50" stopIfTrue="1" operator="lessThan">
      <formula>-0.03</formula>
    </cfRule>
  </conditionalFormatting>
  <conditionalFormatting sqref="AA51:AA52">
    <cfRule type="cellIs" dxfId="2105" priority="51" stopIfTrue="1" operator="greaterThan">
      <formula>0</formula>
    </cfRule>
    <cfRule type="cellIs" dxfId="2104" priority="52" operator="lessThan">
      <formula>0</formula>
    </cfRule>
  </conditionalFormatting>
  <conditionalFormatting sqref="AC47">
    <cfRule type="cellIs" dxfId="2103" priority="45" stopIfTrue="1" operator="greaterThan">
      <formula>0.03</formula>
    </cfRule>
    <cfRule type="cellIs" dxfId="2102" priority="46" stopIfTrue="1" operator="lessThan">
      <formula>-0.03</formula>
    </cfRule>
  </conditionalFormatting>
  <conditionalFormatting sqref="AC47:AC48">
    <cfRule type="cellIs" dxfId="2101" priority="47" stopIfTrue="1" operator="greaterThan">
      <formula>0</formula>
    </cfRule>
    <cfRule type="cellIs" dxfId="2100" priority="48" operator="lessThan">
      <formula>0</formula>
    </cfRule>
  </conditionalFormatting>
  <conditionalFormatting sqref="AC49">
    <cfRule type="cellIs" dxfId="2099" priority="41" stopIfTrue="1" operator="greaterThan">
      <formula>0.03</formula>
    </cfRule>
    <cfRule type="cellIs" dxfId="2098" priority="42" stopIfTrue="1" operator="lessThan">
      <formula>-0.03</formula>
    </cfRule>
  </conditionalFormatting>
  <conditionalFormatting sqref="AC49:AC50">
    <cfRule type="cellIs" dxfId="2097" priority="43" stopIfTrue="1" operator="greaterThan">
      <formula>0</formula>
    </cfRule>
    <cfRule type="cellIs" dxfId="2096" priority="44" operator="lessThan">
      <formula>0</formula>
    </cfRule>
  </conditionalFormatting>
  <conditionalFormatting sqref="AC51">
    <cfRule type="cellIs" dxfId="2095" priority="37" stopIfTrue="1" operator="greaterThan">
      <formula>0.03</formula>
    </cfRule>
    <cfRule type="cellIs" dxfId="2094" priority="38" stopIfTrue="1" operator="lessThan">
      <formula>-0.03</formula>
    </cfRule>
  </conditionalFormatting>
  <conditionalFormatting sqref="AC51:AC52">
    <cfRule type="cellIs" dxfId="2093" priority="39" stopIfTrue="1" operator="greaterThan">
      <formula>0</formula>
    </cfRule>
    <cfRule type="cellIs" dxfId="2092" priority="40" operator="lessThan">
      <formula>0</formula>
    </cfRule>
  </conditionalFormatting>
  <conditionalFormatting sqref="AI47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J47">
    <cfRule type="cellIs" dxfId="2089" priority="31" stopIfTrue="1" operator="greaterThan">
      <formula>0.03</formula>
    </cfRule>
    <cfRule type="cellIs" dxfId="2088" priority="32" stopIfTrue="1" operator="lessThan">
      <formula>-0.03</formula>
    </cfRule>
  </conditionalFormatting>
  <conditionalFormatting sqref="AJ47:AJ52">
    <cfRule type="cellIs" dxfId="2087" priority="33" stopIfTrue="1" operator="greaterThan">
      <formula>0</formula>
    </cfRule>
    <cfRule type="cellIs" dxfId="2086" priority="34" stopIfTrue="1" operator="lessThan">
      <formula>0</formula>
    </cfRule>
  </conditionalFormatting>
  <conditionalFormatting sqref="AI47:AI48">
    <cfRule type="cellIs" dxfId="2085" priority="35" stopIfTrue="1" operator="greaterThan">
      <formula>0</formula>
    </cfRule>
    <cfRule type="cellIs" dxfId="2084" priority="36" operator="lessThan">
      <formula>0</formula>
    </cfRule>
  </conditionalFormatting>
  <conditionalFormatting sqref="AI49">
    <cfRule type="cellIs" dxfId="2083" priority="25" stopIfTrue="1" operator="greaterThan">
      <formula>0.03</formula>
    </cfRule>
    <cfRule type="cellIs" dxfId="2082" priority="26" stopIfTrue="1" operator="lessThan">
      <formula>-0.03</formula>
    </cfRule>
  </conditionalFormatting>
  <conditionalFormatting sqref="AI49:AI50">
    <cfRule type="cellIs" dxfId="2081" priority="27" stopIfTrue="1" operator="greaterThan">
      <formula>0</formula>
    </cfRule>
    <cfRule type="cellIs" dxfId="2080" priority="28" operator="lessThan">
      <formula>0</formula>
    </cfRule>
  </conditionalFormatting>
  <conditionalFormatting sqref="AI51">
    <cfRule type="cellIs" dxfId="2079" priority="21" stopIfTrue="1" operator="greaterThan">
      <formula>0.03</formula>
    </cfRule>
    <cfRule type="cellIs" dxfId="2078" priority="22" stopIfTrue="1" operator="lessThan">
      <formula>-0.03</formula>
    </cfRule>
  </conditionalFormatting>
  <conditionalFormatting sqref="AI51:AI52">
    <cfRule type="cellIs" dxfId="2077" priority="23" stopIfTrue="1" operator="greaterThan">
      <formula>0</formula>
    </cfRule>
    <cfRule type="cellIs" dxfId="2076" priority="24" operator="lessThan">
      <formula>0</formula>
    </cfRule>
  </conditionalFormatting>
  <conditionalFormatting sqref="AK47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L47">
    <cfRule type="cellIs" dxfId="2073" priority="15" stopIfTrue="1" operator="greaterThan">
      <formula>0.03</formula>
    </cfRule>
    <cfRule type="cellIs" dxfId="2072" priority="16" stopIfTrue="1" operator="lessThan">
      <formula>-0.03</formula>
    </cfRule>
  </conditionalFormatting>
  <conditionalFormatting sqref="AL47:AL52">
    <cfRule type="cellIs" dxfId="2071" priority="17" stopIfTrue="1" operator="greaterThan">
      <formula>0</formula>
    </cfRule>
    <cfRule type="cellIs" dxfId="2070" priority="18" stopIfTrue="1" operator="lessThan">
      <formula>0</formula>
    </cfRule>
  </conditionalFormatting>
  <conditionalFormatting sqref="AK47:AK48">
    <cfRule type="cellIs" dxfId="2069" priority="19" stopIfTrue="1" operator="greaterThan">
      <formula>0</formula>
    </cfRule>
    <cfRule type="cellIs" dxfId="2068" priority="20" operator="lessThan">
      <formula>0</formula>
    </cfRule>
  </conditionalFormatting>
  <conditionalFormatting sqref="AK49">
    <cfRule type="cellIs" dxfId="2067" priority="9" stopIfTrue="1" operator="greaterThan">
      <formula>0.03</formula>
    </cfRule>
    <cfRule type="cellIs" dxfId="2066" priority="10" stopIfTrue="1" operator="lessThan">
      <formula>-0.03</formula>
    </cfRule>
  </conditionalFormatting>
  <conditionalFormatting sqref="AK49:AK50">
    <cfRule type="cellIs" dxfId="2065" priority="11" stopIfTrue="1" operator="greaterThan">
      <formula>0</formula>
    </cfRule>
    <cfRule type="cellIs" dxfId="2064" priority="12" operator="lessThan">
      <formula>0</formula>
    </cfRule>
  </conditionalFormatting>
  <conditionalFormatting sqref="AK51">
    <cfRule type="cellIs" dxfId="2063" priority="5" stopIfTrue="1" operator="greaterThan">
      <formula>0.03</formula>
    </cfRule>
    <cfRule type="cellIs" dxfId="2062" priority="6" stopIfTrue="1" operator="lessThan">
      <formula>-0.03</formula>
    </cfRule>
  </conditionalFormatting>
  <conditionalFormatting sqref="AK51:AK52">
    <cfRule type="cellIs" dxfId="2061" priority="7" stopIfTrue="1" operator="greaterThan">
      <formula>0</formula>
    </cfRule>
    <cfRule type="cellIs" dxfId="2060" priority="8" operator="lessThan">
      <formula>0</formula>
    </cfRule>
  </conditionalFormatting>
  <conditionalFormatting sqref="AD47:AH47">
    <cfRule type="cellIs" dxfId="2059" priority="1" stopIfTrue="1" operator="greaterThan">
      <formula>0.03</formula>
    </cfRule>
    <cfRule type="cellIs" dxfId="2058" priority="2" stopIfTrue="1" operator="lessThan">
      <formula>-0.03</formula>
    </cfRule>
  </conditionalFormatting>
  <conditionalFormatting sqref="AD47:AH52">
    <cfRule type="cellIs" dxfId="2057" priority="3" stopIfTrue="1" operator="greaterThan">
      <formula>0</formula>
    </cfRule>
    <cfRule type="cellIs" dxfId="2056" priority="4" stopIfTrue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5"/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61" t="s">
        <v>4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51"/>
      <c r="T1" s="2"/>
      <c r="U1" s="261" t="s">
        <v>5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51"/>
      <c r="AL1" s="12"/>
      <c r="AM1" s="12"/>
      <c r="AN1" s="2"/>
      <c r="AO1" s="258" t="s">
        <v>92</v>
      </c>
      <c r="AP1" s="259"/>
      <c r="AQ1" s="259"/>
      <c r="AR1" s="259"/>
      <c r="AS1" s="259"/>
      <c r="AT1" s="259"/>
      <c r="AU1" s="259"/>
      <c r="AV1" s="259"/>
      <c r="AW1" s="259"/>
      <c r="AX1" s="259"/>
      <c r="AY1" s="260"/>
      <c r="CH1" s="19"/>
      <c r="CK1" s="18"/>
      <c r="CL1" s="253" t="s">
        <v>93</v>
      </c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40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94</v>
      </c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40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3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2"/>
      <c r="U2" s="263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5"/>
      <c r="AL2" s="12"/>
      <c r="AM2" s="12"/>
      <c r="AN2" s="2"/>
      <c r="AO2" s="256" t="s">
        <v>8</v>
      </c>
      <c r="AP2" s="239"/>
      <c r="AQ2" s="239"/>
      <c r="AR2" s="239"/>
      <c r="AS2" s="240"/>
      <c r="AT2" s="267" t="s">
        <v>25</v>
      </c>
      <c r="AU2" s="240"/>
      <c r="AV2" s="267" t="s">
        <v>26</v>
      </c>
      <c r="AW2" s="240"/>
      <c r="AX2" s="267" t="s">
        <v>27</v>
      </c>
      <c r="AY2" s="240"/>
      <c r="CH2" s="20"/>
      <c r="CI2" s="20"/>
      <c r="CJ2" s="20"/>
      <c r="CK2" s="18"/>
      <c r="CL2" s="253" t="s">
        <v>8</v>
      </c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40"/>
      <c r="DD2" s="3"/>
      <c r="DE2" s="253" t="s">
        <v>95</v>
      </c>
      <c r="DF2" s="240"/>
      <c r="DG2" s="3"/>
      <c r="DH2" s="253" t="s">
        <v>96</v>
      </c>
      <c r="DI2" s="240"/>
      <c r="DJ2" s="3"/>
      <c r="DK2" s="253" t="s">
        <v>97</v>
      </c>
      <c r="DL2" s="240"/>
      <c r="DM2" s="253" t="s">
        <v>98</v>
      </c>
      <c r="DN2" s="240"/>
      <c r="DO2" s="253" t="s">
        <v>78</v>
      </c>
      <c r="DP2" s="240"/>
      <c r="DQ2" s="253" t="s">
        <v>99</v>
      </c>
      <c r="DR2" s="240"/>
      <c r="DS2" s="253" t="s">
        <v>100</v>
      </c>
      <c r="DT2" s="239"/>
      <c r="DU2" s="239"/>
      <c r="DV2" s="239"/>
      <c r="DW2" s="239"/>
      <c r="DX2" s="240"/>
      <c r="DY2" s="2"/>
      <c r="DZ2" s="253" t="s">
        <v>8</v>
      </c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40"/>
      <c r="ER2" s="253" t="s">
        <v>95</v>
      </c>
      <c r="ES2" s="240"/>
      <c r="ET2" s="253" t="s">
        <v>96</v>
      </c>
      <c r="EU2" s="240"/>
      <c r="EV2" s="252" t="s">
        <v>97</v>
      </c>
      <c r="EW2" s="240"/>
      <c r="EX2" s="252" t="s">
        <v>101</v>
      </c>
      <c r="EY2" s="240"/>
      <c r="EZ2" s="252" t="s">
        <v>29</v>
      </c>
      <c r="FA2" s="240"/>
      <c r="FB2" s="252" t="s">
        <v>102</v>
      </c>
      <c r="FC2" s="240"/>
      <c r="FD2" s="253" t="s">
        <v>100</v>
      </c>
      <c r="FE2" s="239"/>
      <c r="FF2" s="239"/>
      <c r="FG2" s="239"/>
      <c r="FH2" s="239"/>
      <c r="FI2" s="240"/>
      <c r="FK2" s="253" t="s">
        <v>103</v>
      </c>
      <c r="FL2" s="240"/>
      <c r="FM2" s="253" t="s">
        <v>104</v>
      </c>
      <c r="FN2" s="240"/>
      <c r="FP2" s="253" t="s">
        <v>105</v>
      </c>
      <c r="FQ2" s="240"/>
      <c r="FR2" s="253" t="s">
        <v>106</v>
      </c>
      <c r="FS2" s="240"/>
    </row>
    <row r="3" spans="1:175" ht="16" x14ac:dyDescent="0.2">
      <c r="C3" s="12"/>
      <c r="D3" s="261" t="s">
        <v>8</v>
      </c>
      <c r="E3" s="239"/>
      <c r="F3" s="239"/>
      <c r="G3" s="240"/>
      <c r="H3" s="12"/>
      <c r="I3" s="12"/>
      <c r="J3" s="12"/>
      <c r="K3" s="12"/>
      <c r="L3" s="12"/>
      <c r="M3" s="12"/>
      <c r="N3" s="257" t="s">
        <v>9</v>
      </c>
      <c r="O3" s="239"/>
      <c r="P3" s="239"/>
      <c r="Q3" s="240"/>
      <c r="R3" s="12"/>
      <c r="S3" s="12"/>
      <c r="T3" s="2"/>
      <c r="U3" s="12"/>
      <c r="V3" s="261" t="s">
        <v>8</v>
      </c>
      <c r="W3" s="239"/>
      <c r="X3" s="239"/>
      <c r="Y3" s="240"/>
      <c r="Z3" s="12"/>
      <c r="AA3" s="12"/>
      <c r="AB3" s="12"/>
      <c r="AC3" s="12"/>
      <c r="AD3" s="12"/>
      <c r="AE3" s="12"/>
      <c r="AF3" s="269" t="s">
        <v>9</v>
      </c>
      <c r="AG3" s="239"/>
      <c r="AH3" s="239"/>
      <c r="AI3" s="240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3" t="s">
        <v>8</v>
      </c>
      <c r="CO3" s="239"/>
      <c r="CP3" s="239"/>
      <c r="CQ3" s="240"/>
      <c r="CR3" s="3"/>
      <c r="CS3" s="3"/>
      <c r="CT3" s="3"/>
      <c r="CU3" s="3"/>
      <c r="CV3" s="3"/>
      <c r="CW3" s="3"/>
      <c r="CX3" s="253" t="s">
        <v>9</v>
      </c>
      <c r="CY3" s="239"/>
      <c r="CZ3" s="239"/>
      <c r="DA3" s="24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3" t="s">
        <v>8</v>
      </c>
      <c r="EC3" s="239"/>
      <c r="ED3" s="239"/>
      <c r="EE3" s="240"/>
      <c r="EF3" s="3"/>
      <c r="EG3" s="3"/>
      <c r="EH3" s="3"/>
      <c r="EI3" s="3"/>
      <c r="EJ3" s="3"/>
      <c r="EK3" s="3"/>
      <c r="EL3" s="253" t="s">
        <v>9</v>
      </c>
      <c r="EM3" s="239"/>
      <c r="EN3" s="239"/>
      <c r="EO3" s="24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66" t="s">
        <v>33</v>
      </c>
      <c r="AP4" s="251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Anchor!L110</f>
        <v>38304.73588</v>
      </c>
      <c r="D5" s="129">
        <f>Anchor!M110</f>
        <v>44.275812000000002</v>
      </c>
      <c r="E5" s="129">
        <f>Anchor!N110</f>
        <v>48.130699999999997</v>
      </c>
      <c r="F5" s="129">
        <f>Anchor!O110</f>
        <v>47.445625999999997</v>
      </c>
      <c r="G5" s="130">
        <f>('Summary (Full)'!$B$34*D5+'Summary (Full)'!$B$35*E5+'Summary (Full)'!$B$36*F5)/'Summary (Full)'!$B$37</f>
        <v>44.714855875000005</v>
      </c>
      <c r="H5" s="129">
        <f>Anchor!P110</f>
        <v>27.670490999999998</v>
      </c>
      <c r="I5" s="129">
        <f>Anchor!Q110</f>
        <v>22.031828999999998</v>
      </c>
      <c r="J5" s="129">
        <f>Anchor!R110</f>
        <v>99.976800999999995</v>
      </c>
      <c r="K5" s="129">
        <f>Anchor!S110</f>
        <v>99.971024</v>
      </c>
      <c r="L5" s="129">
        <f>Anchor!T110</f>
        <v>43.105611000000003</v>
      </c>
      <c r="M5" s="129">
        <f>Anchor!U110</f>
        <v>46.213802999999999</v>
      </c>
      <c r="N5" s="129">
        <f>Anchor!V110</f>
        <v>44.183745000000002</v>
      </c>
      <c r="O5" s="129">
        <f>Anchor!W110</f>
        <v>48.000425999999997</v>
      </c>
      <c r="P5" s="129">
        <f>Anchor!X110</f>
        <v>47.301909000000002</v>
      </c>
      <c r="Q5" s="131">
        <f>10*LOG10(1/(('Summary (Full)'!$B$41/10^(N5/10)+'Summary (Full)'!$B$42/10^(O5/10)+'Summary (Full)'!$B$43/10^(P5/10))/'Summary (Full)'!$B$44))</f>
        <v>45.060633325888418</v>
      </c>
      <c r="R5" s="129">
        <f>Anchor!Y110</f>
        <v>1.0595730000000001</v>
      </c>
      <c r="S5" s="129">
        <f>Anchor!Z110</f>
        <v>20606.14</v>
      </c>
      <c r="T5" s="132"/>
      <c r="U5" s="129">
        <f>Test!L110</f>
        <v>37335.331745000003</v>
      </c>
      <c r="V5" s="129">
        <f>Test!M110</f>
        <v>44.737223</v>
      </c>
      <c r="W5" s="129">
        <f>Test!N110</f>
        <v>48.592716000000003</v>
      </c>
      <c r="X5" s="129">
        <f>Test!O110</f>
        <v>47.908504999999998</v>
      </c>
      <c r="Y5" s="129">
        <f>('Summary (Full)'!$B$34*V5+'Summary (Full)'!$B$35*W5+'Summary (Full)'!$B$36*X5)/'Summary (Full)'!$B$37</f>
        <v>45.176396437500003</v>
      </c>
      <c r="Z5" s="129">
        <f>Test!P110</f>
        <v>28.28304</v>
      </c>
      <c r="AA5" s="129">
        <f>Test!Q110</f>
        <v>22.462969999999999</v>
      </c>
      <c r="AB5" s="129">
        <f>Test!R110</f>
        <v>99.976366999999996</v>
      </c>
      <c r="AC5" s="129">
        <f>Test!S110</f>
        <v>99.971480999999997</v>
      </c>
      <c r="AD5" s="129">
        <f>Test!T110</f>
        <v>43.655419000000002</v>
      </c>
      <c r="AE5" s="129">
        <f>Test!U110</f>
        <v>46.605058999999997</v>
      </c>
      <c r="AF5" s="129">
        <f>Test!V110</f>
        <v>44.658875000000002</v>
      </c>
      <c r="AG5" s="129">
        <f>Test!W110</f>
        <v>48.449672999999997</v>
      </c>
      <c r="AH5" s="129">
        <f>Test!X110</f>
        <v>47.757371999999997</v>
      </c>
      <c r="AI5" s="129">
        <f>10*LOG10(1/(('Summary (Full)'!$B$41/10^(AF5/10)+'Summary (Full)'!$B$42/10^(AG5/10)+'Summary (Full)'!$B$43/10^(AH5/10))/'Summary (Full)'!$B$44))</f>
        <v>45.531605707361024</v>
      </c>
      <c r="AJ5" s="129">
        <f>Test!Y110</f>
        <v>0.98276399999999997</v>
      </c>
      <c r="AK5" s="129">
        <f>Test!Z110</f>
        <v>0</v>
      </c>
      <c r="AL5" s="129">
        <f t="shared" ref="AL5:AL40" si="2">AJ5/R5</f>
        <v>0.92750947787457771</v>
      </c>
      <c r="AM5" s="129">
        <f t="shared" ref="AM5:AM40" si="3">AK5/S5</f>
        <v>0</v>
      </c>
      <c r="AO5" s="245" t="s">
        <v>13</v>
      </c>
      <c r="AP5" s="172">
        <f t="array" ref="AP5">bdRateExtend($C5:$C8,D5:D8,$U5:$U8,V5:V8)</f>
        <v>-0.22235069470982105</v>
      </c>
      <c r="AQ5" s="172">
        <f t="array" ref="AQ5">bdRateExtend($C5:$C10,D5:D10,$U5:$U10,V5:V10)</f>
        <v>-0.26532189331757816</v>
      </c>
      <c r="AR5" s="172">
        <f t="array" ref="AR5">bdRateExtend($C5:$C10,E5:E10,$U5:$U10,W5:W10)</f>
        <v>-0.24986305554896604</v>
      </c>
      <c r="AS5" s="172">
        <f t="array" ref="AS5">bdRateExtend($C5:$C10,F5:F10,$U5:$U10,X5:X10)</f>
        <v>-0.2554736269128498</v>
      </c>
      <c r="AT5" s="172">
        <f t="array" ref="AT5">bdRateExtend($C5:$C8,H5:H8,$U5:$U8,Z5:Z8)</f>
        <v>-0.20445321726357224</v>
      </c>
      <c r="AU5" s="172">
        <f t="array" ref="AU5">bdRateExtend($C5:$C10,H5:H10,$U5:$U10,Z5:Z10)</f>
        <v>-0.23615753069081769</v>
      </c>
      <c r="AV5" s="172">
        <f t="array" ref="AV5">bdRateExtend($C5:$C8,I5:I8,$U5:$U8,AA5:AA8)</f>
        <v>-0.22868572290267764</v>
      </c>
      <c r="AW5" s="172">
        <f t="array" ref="AW5">bdRateExtend($C5:$C10,I5:I10,$U5:$U10,AA5:AA10)</f>
        <v>-0.26497173092039206</v>
      </c>
      <c r="AX5" s="172">
        <f t="array" ref="AX5">bdRateExtend($C5:$C8,J5:J8,$U5:$U8,AB5:AB8,"None", FALSE,1)</f>
        <v>-0.26569270352115637</v>
      </c>
      <c r="AY5" s="188">
        <f t="array" ref="AY5">bdRateExtend($C5:$C10,J5:J10,$U5:$U10,AB5:AB10,"None", FALSE,1)</f>
        <v>-0.33692245570679225</v>
      </c>
      <c r="AZ5" s="241">
        <f t="array" ref="AZ5">testVMAFRange($C5:$C8,J5:J8,$U5:$U8,AB5:AB8)</f>
        <v>0</v>
      </c>
      <c r="BA5" s="190">
        <f t="array" ref="BA5">testVMAFRange($C5:$C10,J5:J10,$U5:$U10,AB5:AB10)</f>
        <v>0</v>
      </c>
      <c r="CH5" s="5"/>
      <c r="CI5" s="11" t="s">
        <v>41</v>
      </c>
      <c r="CJ5" s="10">
        <f t="array" ref="CJ5">MIN(IF(CL1:CL201&gt;0,CL1:CL201))</f>
        <v>44.731884000000001</v>
      </c>
      <c r="CK5" s="5"/>
      <c r="CL5" s="4" cm="1">
        <f t="array" ref="CL5:DC67">ConvexHullInterpolate(C5:C40,D5:D40,TRUE,6,'Summary (Full)'!B30,D5:S40)</f>
        <v>44.731884000000001</v>
      </c>
      <c r="CM5" s="4">
        <v>22.323923000000001</v>
      </c>
      <c r="CN5" s="4">
        <v>22.323923000000001</v>
      </c>
      <c r="CO5" s="4">
        <v>27.409652999999999</v>
      </c>
      <c r="CP5" s="4">
        <v>24.780761999999999</v>
      </c>
      <c r="CQ5" s="4">
        <v>22.795333562499998</v>
      </c>
      <c r="CR5" s="4">
        <v>4.9914829999999997</v>
      </c>
      <c r="CS5" s="4">
        <v>5.5720840000000003</v>
      </c>
      <c r="CT5" s="4">
        <v>0.13341700000000001</v>
      </c>
      <c r="CU5" s="4">
        <v>0.13400699999999999</v>
      </c>
      <c r="CV5" s="4">
        <v>17.982793999999998</v>
      </c>
      <c r="CW5" s="4">
        <v>25.968747</v>
      </c>
      <c r="CX5" s="4">
        <v>22.250467</v>
      </c>
      <c r="CY5" s="4">
        <v>27.239823999999999</v>
      </c>
      <c r="CZ5" s="4">
        <v>24.500301</v>
      </c>
      <c r="DA5" s="4">
        <v>23.118787149116837</v>
      </c>
      <c r="DB5" s="4">
        <v>2.348935</v>
      </c>
      <c r="DC5" s="4">
        <v>401.29</v>
      </c>
      <c r="DE5" s="4" cm="1">
        <f t="array" ref="DE5:DF52">ConvexHullInterpolate(C5:C40,H5:H40,TRUE,6,'Summary (Full)'!B30)</f>
        <v>44.731884000000001</v>
      </c>
      <c r="DF5" s="4">
        <v>4.9914829999999997</v>
      </c>
      <c r="DH5" s="4" cm="1">
        <f t="array" ref="DH5:DI62">ConvexHullInterpolate($C5:$C40,I5:I40,TRUE,6,'Summary (Full)'!B30)</f>
        <v>44.731884000000001</v>
      </c>
      <c r="DI5" s="4">
        <v>5.5720840000000003</v>
      </c>
      <c r="DK5" s="4" cm="1">
        <f t="array" ref="DK5:DL36">ConvexHullInterpolate($C5:$C40,J5:J40,TRUE,6,'Summary (Full)'!B30)</f>
        <v>44.731884000000001</v>
      </c>
      <c r="DL5" s="4">
        <v>0.13341700000000001</v>
      </c>
      <c r="DM5" s="4" cm="1">
        <f t="array" ref="DM5:DN36">ConvexHullInterpolate($C5:$C40,K5:K40,TRUE,6,'Summary (Full)'!B30)</f>
        <v>44.731884000000001</v>
      </c>
      <c r="DN5" s="4">
        <v>0.13400699999999999</v>
      </c>
      <c r="DO5" s="4" cm="1">
        <f t="array" ref="DO5:DP59">ConvexHullInterpolate($C5:$C40,L5:L40,TRUE,6,'Summary (Full)'!B30)</f>
        <v>44.731884000000001</v>
      </c>
      <c r="DP5" s="4">
        <v>17.982793999999998</v>
      </c>
      <c r="DQ5" s="4" cm="1">
        <f t="array" ref="DQ5:DR64">ConvexHullInterpolate($C5:$C40,M5:M40,TRUE,6,'Summary (Full)'!B30)</f>
        <v>44.731884000000001</v>
      </c>
      <c r="DR5" s="4">
        <v>25.968747</v>
      </c>
      <c r="DS5" s="4" cm="1">
        <f t="array" ref="DS5:DX65">ConvexHullInterpolate($C5:$C40,N5:N40,TRUE,6,'Summary (Full)'!B30, N5:Q40)</f>
        <v>44.731884000000001</v>
      </c>
      <c r="DT5" s="4">
        <v>22.250467</v>
      </c>
      <c r="DU5" s="4">
        <v>22.250467</v>
      </c>
      <c r="DV5" s="4">
        <v>27.239823999999999</v>
      </c>
      <c r="DW5" s="4">
        <v>24.500301</v>
      </c>
      <c r="DX5" s="4">
        <v>23.118787149116837</v>
      </c>
      <c r="DZ5" s="4" cm="1">
        <f t="array" ref="DZ5:EQ64">ConvexHullInterpolate(U5:U40,V5:V40,TRUE,6,'Summary (Full)'!B30,V5:AK40)</f>
        <v>43.962806</v>
      </c>
      <c r="EA5" s="4">
        <v>22.901945000000001</v>
      </c>
      <c r="EB5" s="4">
        <v>22.901945000000001</v>
      </c>
      <c r="EC5" s="4">
        <v>27.794274000000001</v>
      </c>
      <c r="ED5" s="4">
        <v>25.349934999999999</v>
      </c>
      <c r="EE5" s="4">
        <v>23.360714937500003</v>
      </c>
      <c r="EF5" s="4">
        <v>5.3140070000000001</v>
      </c>
      <c r="EG5" s="4">
        <v>5.871251</v>
      </c>
      <c r="EH5" s="4">
        <v>0.27016800000000002</v>
      </c>
      <c r="EI5" s="4">
        <v>0.26967400000000002</v>
      </c>
      <c r="EJ5" s="4">
        <v>18.524934999999999</v>
      </c>
      <c r="EK5" s="4">
        <v>26.450758</v>
      </c>
      <c r="EL5" s="4">
        <v>22.835602999999999</v>
      </c>
      <c r="EM5" s="4">
        <v>27.665702</v>
      </c>
      <c r="EN5" s="4">
        <v>25.093132000000001</v>
      </c>
      <c r="EO5" s="4">
        <v>23.694398554124291</v>
      </c>
      <c r="EP5" s="4">
        <v>2.559399</v>
      </c>
      <c r="EQ5" s="4">
        <v>0</v>
      </c>
      <c r="ER5" s="4" cm="1">
        <f t="array" ref="ER5:ES57">ConvexHullInterpolate($U5:$U40,Z5:Z40,TRUE,6,'Summary (Full)'!B30)</f>
        <v>43.962806</v>
      </c>
      <c r="ES5" s="4">
        <v>5.3140070000000001</v>
      </c>
      <c r="ET5" s="4" cm="1">
        <f t="array" ref="ET5:EU66">ConvexHullInterpolate($U5:$U40,AA5:AA40,TRUE,6,'Summary (Full)'!B30)</f>
        <v>43.962806</v>
      </c>
      <c r="EU5" s="4">
        <v>5.871251</v>
      </c>
      <c r="EV5" s="7" cm="1">
        <f t="array" ref="EV5:EW39">ConvexHullInterpolate($U5:$U40,AB5:AB40,TRUE,6,'Summary (Full)'!B30)</f>
        <v>43.962806</v>
      </c>
      <c r="EW5" s="7">
        <v>0.27016800000000002</v>
      </c>
      <c r="EX5" s="7" cm="1">
        <f t="array" ref="EX5:EY40">ConvexHullInterpolate($U5:$U40,AC5:AC40,TRUE,6,'Summary (Full)'!B30)</f>
        <v>43.962806</v>
      </c>
      <c r="EY5" s="7">
        <v>0.26967400000000002</v>
      </c>
      <c r="EZ5" s="7" cm="1">
        <f t="array" ref="EZ5:FA71">ConvexHullInterpolate($U5:$U40,AD5:AD40,TRUE,6,'Summary (Full)'!B30)</f>
        <v>43.962806</v>
      </c>
      <c r="FA5" s="7">
        <v>18.524934999999999</v>
      </c>
      <c r="FB5" s="7" cm="1">
        <f t="array" ref="FB5:FC67">ConvexHullInterpolate($U5:$U40,AE5:AE40,TRUE,6,'Summary (Full)'!B30)</f>
        <v>43.962806</v>
      </c>
      <c r="FC5" s="7">
        <v>26.450758</v>
      </c>
      <c r="FD5" s="4" cm="1">
        <f t="array" ref="FD5:FI62">ConvexHullInterpolate($U5:$U40,AF5:AF40,TRUE,6,'Summary (Full)'!B30, AF5:AI40)</f>
        <v>43.962806</v>
      </c>
      <c r="FE5" s="4">
        <v>22.835602999999999</v>
      </c>
      <c r="FF5" s="4">
        <v>22.835602999999999</v>
      </c>
      <c r="FG5" s="4">
        <v>27.665702</v>
      </c>
      <c r="FH5" s="4">
        <v>25.093132000000001</v>
      </c>
      <c r="FI5" s="4">
        <v>23.694398554124291</v>
      </c>
      <c r="FK5" s="4" cm="1">
        <f t="array" ref="FK5:FL66">ConvexHullInterpolate($C5:$C40,G5:G40,TRUE,6,'Summary (Full)'!B30)</f>
        <v>44.731884000000001</v>
      </c>
      <c r="FL5" s="4">
        <v>22.795333562499998</v>
      </c>
      <c r="FM5" s="4" cm="1">
        <f t="array" ref="FM5:FN65">ConvexHullInterpolate($C5:$C40,Q5:Q40,TRUE,6,'Summary (Full)'!B30)</f>
        <v>44.731884000000001</v>
      </c>
      <c r="FN5" s="4">
        <v>23.118787149116837</v>
      </c>
      <c r="FP5" s="4" cm="1">
        <f t="array" ref="FP5:FQ66">ConvexHullInterpolate($U5:$U40,Y5:Y40,TRUE,6,'Summary (Full)'!B30)</f>
        <v>43.962806</v>
      </c>
      <c r="FQ5" s="4">
        <v>23.360714937500003</v>
      </c>
      <c r="FR5" s="4" cm="1">
        <f t="array" ref="FR5:FS66">ConvexHullInterpolate($U5:$U40,AI5:AI40,TRUE,6,'Summary (Full)'!B30)</f>
        <v>43.962806</v>
      </c>
      <c r="FS5" s="4">
        <v>23.694398554124291</v>
      </c>
    </row>
    <row r="6" spans="1:175" x14ac:dyDescent="0.15">
      <c r="A6" s="235"/>
      <c r="B6" s="38">
        <v>135</v>
      </c>
      <c r="C6" s="129">
        <f>Anchor!L111</f>
        <v>17408.498577999999</v>
      </c>
      <c r="D6" s="129">
        <f>Anchor!M111</f>
        <v>41.030444000000003</v>
      </c>
      <c r="E6" s="129">
        <f>Anchor!N111</f>
        <v>45.220390999999999</v>
      </c>
      <c r="F6" s="129">
        <f>Anchor!O111</f>
        <v>44.364614000000003</v>
      </c>
      <c r="G6" s="130">
        <f>('Summary (Full)'!$B$34*D6+'Summary (Full)'!$B$35*E6+'Summary (Full)'!$B$36*F6)/'Summary (Full)'!$B$37</f>
        <v>41.500701312499999</v>
      </c>
      <c r="H6" s="129">
        <f>Anchor!P111</f>
        <v>23.434940000000001</v>
      </c>
      <c r="I6" s="129">
        <f>Anchor!Q111</f>
        <v>19.262530000000002</v>
      </c>
      <c r="J6" s="129">
        <f>Anchor!R111</f>
        <v>98.835673</v>
      </c>
      <c r="K6" s="129">
        <f>Anchor!S111</f>
        <v>97.782669999999996</v>
      </c>
      <c r="L6" s="129">
        <f>Anchor!T111</f>
        <v>39.167290000000001</v>
      </c>
      <c r="M6" s="129">
        <f>Anchor!U111</f>
        <v>43.4923</v>
      </c>
      <c r="N6" s="129">
        <f>Anchor!V111</f>
        <v>40.904646</v>
      </c>
      <c r="O6" s="129">
        <f>Anchor!W111</f>
        <v>45.140247000000002</v>
      </c>
      <c r="P6" s="129">
        <f>Anchor!X111</f>
        <v>44.253332</v>
      </c>
      <c r="Q6" s="131">
        <f>10*LOG10(1/(('Summary (Full)'!$B$41/10^(N6/10)+'Summary (Full)'!$B$42/10^(O6/10)+'Summary (Full)'!$B$43/10^(P6/10))/'Summary (Full)'!$B$44))</f>
        <v>41.838057991507185</v>
      </c>
      <c r="R6" s="129">
        <f>Anchor!Y111</f>
        <v>1.2495229999999999</v>
      </c>
      <c r="S6" s="129">
        <f>Anchor!Z111</f>
        <v>27658.880000000001</v>
      </c>
      <c r="T6" s="132"/>
      <c r="U6" s="129">
        <f>Test!L111</f>
        <v>16169.389995</v>
      </c>
      <c r="V6" s="129">
        <f>Test!M111</f>
        <v>41.536588999999999</v>
      </c>
      <c r="W6" s="129">
        <f>Test!N111</f>
        <v>45.796388</v>
      </c>
      <c r="X6" s="129">
        <f>Test!O111</f>
        <v>44.955848000000003</v>
      </c>
      <c r="Y6" s="129">
        <f>('Summary (Full)'!$B$34*V6+'Summary (Full)'!$B$35*W6+'Summary (Full)'!$B$36*X6)/'Summary (Full)'!$B$37</f>
        <v>42.016530125000003</v>
      </c>
      <c r="Z6" s="129">
        <f>Test!P111</f>
        <v>24.002538999999999</v>
      </c>
      <c r="AA6" s="129">
        <f>Test!Q111</f>
        <v>19.709392999999999</v>
      </c>
      <c r="AB6" s="129">
        <f>Test!R111</f>
        <v>99.330065000000005</v>
      </c>
      <c r="AC6" s="129">
        <f>Test!S111</f>
        <v>98.558122999999995</v>
      </c>
      <c r="AD6" s="129">
        <f>Test!T111</f>
        <v>39.828743000000003</v>
      </c>
      <c r="AE6" s="129">
        <f>Test!U111</f>
        <v>44.01491</v>
      </c>
      <c r="AF6" s="129">
        <f>Test!V111</f>
        <v>41.433633999999998</v>
      </c>
      <c r="AG6" s="129">
        <f>Test!W111</f>
        <v>45.723961000000003</v>
      </c>
      <c r="AH6" s="129">
        <f>Test!X111</f>
        <v>44.857028999999997</v>
      </c>
      <c r="AI6" s="129">
        <f>10*LOG10(1/(('Summary (Full)'!$B$41/10^(AF6/10)+'Summary (Full)'!$B$42/10^(AG6/10)+'Summary (Full)'!$B$43/10^(AH6/10))/'Summary (Full)'!$B$44))</f>
        <v>42.378376943002138</v>
      </c>
      <c r="AJ6" s="129">
        <f>Test!Y111</f>
        <v>1.2295659999999999</v>
      </c>
      <c r="AK6" s="129">
        <f>Test!Z111</f>
        <v>0</v>
      </c>
      <c r="AL6" s="129">
        <f t="shared" si="2"/>
        <v>0.98402830520126483</v>
      </c>
      <c r="AM6" s="129">
        <f t="shared" si="3"/>
        <v>0</v>
      </c>
      <c r="AO6" s="179"/>
      <c r="AP6" s="165"/>
      <c r="AQ6" s="164"/>
      <c r="AR6" s="164"/>
      <c r="AS6" s="164"/>
      <c r="AT6" s="165"/>
      <c r="AU6" s="164"/>
      <c r="AV6" s="165"/>
      <c r="AW6" s="164"/>
      <c r="AX6" s="165"/>
      <c r="AY6" s="170"/>
      <c r="AZ6" s="165"/>
      <c r="BA6" s="170"/>
      <c r="CH6" s="5"/>
      <c r="CI6" s="11" t="s">
        <v>40</v>
      </c>
      <c r="CJ6" s="10">
        <f>MAX(CL1:CL201)</f>
        <v>38304.73588</v>
      </c>
      <c r="CK6" s="5"/>
      <c r="CL6" s="4">
        <v>51.351891835102705</v>
      </c>
      <c r="CM6" s="4">
        <v>22.609149250000002</v>
      </c>
      <c r="CN6" s="4">
        <v>22.609149250000002</v>
      </c>
      <c r="CO6" s="4">
        <v>27.664658749999997</v>
      </c>
      <c r="CP6" s="4">
        <v>25.042553124999998</v>
      </c>
      <c r="CQ6" s="4">
        <v>23.077206335937497</v>
      </c>
      <c r="CR6" s="4">
        <v>5.1750576249999991</v>
      </c>
      <c r="CS6" s="4">
        <v>5.7266762500000006</v>
      </c>
      <c r="CT6" s="4">
        <v>0.24990924999999997</v>
      </c>
      <c r="CU6" s="4">
        <v>0.24778800000000001</v>
      </c>
      <c r="CV6" s="4">
        <v>18.247564124999997</v>
      </c>
      <c r="CW6" s="4">
        <v>26.273854750000002</v>
      </c>
      <c r="CX6" s="4">
        <v>22.533508874999999</v>
      </c>
      <c r="CY6" s="4">
        <v>27.498479124999999</v>
      </c>
      <c r="CZ6" s="4">
        <v>24.764697625</v>
      </c>
      <c r="DA6" s="4">
        <v>23.397933446638554</v>
      </c>
      <c r="DB6" s="4">
        <v>2.3370687499999998</v>
      </c>
      <c r="DC6" s="4">
        <v>465.57374999999996</v>
      </c>
      <c r="DE6" s="4">
        <v>51.351891835102705</v>
      </c>
      <c r="DF6" s="4">
        <v>5.1750576249999991</v>
      </c>
      <c r="DH6" s="4">
        <v>51.351891835102705</v>
      </c>
      <c r="DI6" s="4">
        <v>5.7266762500000006</v>
      </c>
      <c r="DK6" s="4">
        <v>527.49280074673106</v>
      </c>
      <c r="DL6" s="4">
        <v>20.847657999999999</v>
      </c>
      <c r="DM6" s="4">
        <v>527.49280074673106</v>
      </c>
      <c r="DN6" s="4">
        <v>19.891179749999999</v>
      </c>
      <c r="DO6" s="4">
        <v>51.351891835102705</v>
      </c>
      <c r="DP6" s="4">
        <v>18.247564124999997</v>
      </c>
      <c r="DQ6" s="4">
        <v>51.351891835102705</v>
      </c>
      <c r="DR6" s="4">
        <v>26.273854750000002</v>
      </c>
      <c r="DS6" s="4">
        <v>51.351891835102705</v>
      </c>
      <c r="DT6" s="4">
        <v>22.533508874999999</v>
      </c>
      <c r="DU6" s="4">
        <v>22.533508874999999</v>
      </c>
      <c r="DV6" s="4">
        <v>27.498479124999999</v>
      </c>
      <c r="DW6" s="4">
        <v>24.764697625</v>
      </c>
      <c r="DX6" s="4">
        <v>23.397933446638554</v>
      </c>
      <c r="DZ6" s="4">
        <v>50.567972034941199</v>
      </c>
      <c r="EA6" s="4">
        <v>23.211004000000003</v>
      </c>
      <c r="EB6" s="4">
        <v>23.211004000000003</v>
      </c>
      <c r="EC6" s="4">
        <v>28.063184625000002</v>
      </c>
      <c r="ED6" s="4">
        <v>25.636793375</v>
      </c>
      <c r="EE6" s="4">
        <v>23.665877125000002</v>
      </c>
      <c r="EF6" s="4">
        <v>5.5243085000000001</v>
      </c>
      <c r="EG6" s="4">
        <v>6.047981375</v>
      </c>
      <c r="EH6" s="4">
        <v>0.61742099999999978</v>
      </c>
      <c r="EI6" s="4">
        <v>0.59985474999999999</v>
      </c>
      <c r="EJ6" s="4">
        <v>18.814889749999999</v>
      </c>
      <c r="EK6" s="4">
        <v>26.784015125</v>
      </c>
      <c r="EL6" s="4">
        <v>23.143514249999999</v>
      </c>
      <c r="EM6" s="4">
        <v>27.935525875</v>
      </c>
      <c r="EN6" s="4">
        <v>25.3834345</v>
      </c>
      <c r="EO6" s="4">
        <v>23.997534056708766</v>
      </c>
      <c r="EP6" s="4">
        <v>2.5700405000000002</v>
      </c>
      <c r="EQ6" s="4">
        <v>0</v>
      </c>
      <c r="ER6" s="4">
        <v>50.567972034941199</v>
      </c>
      <c r="ES6" s="4">
        <v>5.5243085000000001</v>
      </c>
      <c r="ET6" s="4">
        <v>50.567972034941199</v>
      </c>
      <c r="EU6" s="4">
        <v>6.047981375</v>
      </c>
      <c r="EV6" s="7">
        <v>250.28418220891425</v>
      </c>
      <c r="EW6" s="7">
        <v>16.102469124999999</v>
      </c>
      <c r="EX6" s="7">
        <v>250.28418220891425</v>
      </c>
      <c r="EY6" s="7">
        <v>15.260299125</v>
      </c>
      <c r="EZ6" s="7">
        <v>50.567972034941199</v>
      </c>
      <c r="FA6" s="7">
        <v>18.814889749999999</v>
      </c>
      <c r="FB6" s="7">
        <v>50.567972034941199</v>
      </c>
      <c r="FC6" s="7">
        <v>26.784015125</v>
      </c>
      <c r="FD6" s="4">
        <v>50.567972034941199</v>
      </c>
      <c r="FE6" s="4">
        <v>23.143514249999999</v>
      </c>
      <c r="FF6" s="4">
        <v>23.143514249999999</v>
      </c>
      <c r="FG6" s="4">
        <v>27.935525875</v>
      </c>
      <c r="FH6" s="4">
        <v>25.3834345</v>
      </c>
      <c r="FI6" s="4">
        <v>23.997534056708766</v>
      </c>
      <c r="FK6" s="4">
        <v>51.351891835102705</v>
      </c>
      <c r="FL6" s="4">
        <v>23.077206335937497</v>
      </c>
      <c r="FM6" s="4">
        <v>51.351891835102705</v>
      </c>
      <c r="FN6" s="4">
        <v>23.397933446638554</v>
      </c>
      <c r="FP6" s="4">
        <v>50.567972034941199</v>
      </c>
      <c r="FQ6" s="4">
        <v>23.665877125000002</v>
      </c>
      <c r="FR6" s="4">
        <v>50.567972034941199</v>
      </c>
      <c r="FS6" s="4">
        <v>23.997534056708766</v>
      </c>
    </row>
    <row r="7" spans="1:175" ht="13" customHeight="1" x14ac:dyDescent="0.15">
      <c r="A7" s="235"/>
      <c r="B7" s="38">
        <v>160</v>
      </c>
      <c r="C7" s="129">
        <f>Anchor!L112</f>
        <v>7901.5901020000001</v>
      </c>
      <c r="D7" s="129">
        <f>Anchor!M112</f>
        <v>37.935609999999997</v>
      </c>
      <c r="E7" s="129">
        <f>Anchor!N112</f>
        <v>42.006492999999999</v>
      </c>
      <c r="F7" s="129">
        <f>Anchor!O112</f>
        <v>40.946838</v>
      </c>
      <c r="G7" s="130">
        <f>('Summary (Full)'!$B$34*D7+'Summary (Full)'!$B$35*E7+'Summary (Full)'!$B$36*F7)/'Summary (Full)'!$B$37</f>
        <v>38.378241937499993</v>
      </c>
      <c r="H7" s="129">
        <f>Anchor!P112</f>
        <v>19.7531</v>
      </c>
      <c r="I7" s="129">
        <f>Anchor!Q112</f>
        <v>16.687142000000001</v>
      </c>
      <c r="J7" s="129">
        <f>Anchor!R112</f>
        <v>88.117462000000003</v>
      </c>
      <c r="K7" s="129">
        <f>Anchor!S112</f>
        <v>85.776330999999999</v>
      </c>
      <c r="L7" s="129">
        <f>Anchor!T112</f>
        <v>35.079844999999999</v>
      </c>
      <c r="M7" s="129">
        <f>Anchor!U112</f>
        <v>40.770575000000001</v>
      </c>
      <c r="N7" s="129">
        <f>Anchor!V112</f>
        <v>37.802204000000003</v>
      </c>
      <c r="O7" s="129">
        <f>Anchor!W112</f>
        <v>41.901029000000001</v>
      </c>
      <c r="P7" s="129">
        <f>Anchor!X112</f>
        <v>40.793725000000002</v>
      </c>
      <c r="Q7" s="131">
        <f>10*LOG10(1/(('Summary (Full)'!$B$41/10^(N7/10)+'Summary (Full)'!$B$42/10^(O7/10)+'Summary (Full)'!$B$43/10^(P7/10))/'Summary (Full)'!$B$44))</f>
        <v>38.689458312434077</v>
      </c>
      <c r="R7" s="129">
        <f>Anchor!Y112</f>
        <v>1.3797269999999999</v>
      </c>
      <c r="S7" s="129">
        <f>Anchor!Z112</f>
        <v>22744.68</v>
      </c>
      <c r="T7" s="132"/>
      <c r="U7" s="129">
        <f>Test!L112</f>
        <v>7088.8729729999995</v>
      </c>
      <c r="V7" s="129">
        <f>Test!M112</f>
        <v>38.696162000000001</v>
      </c>
      <c r="W7" s="129">
        <f>Test!N112</f>
        <v>42.795144999999998</v>
      </c>
      <c r="X7" s="129">
        <f>Test!O112</f>
        <v>41.762255000000003</v>
      </c>
      <c r="Y7" s="129">
        <f>('Summary (Full)'!$B$34*V7+'Summary (Full)'!$B$35*W7+'Summary (Full)'!$B$36*X7)/'Summary (Full)'!$B$37</f>
        <v>39.143979250000001</v>
      </c>
      <c r="Z7" s="129">
        <f>Test!P112</f>
        <v>20.531760999999999</v>
      </c>
      <c r="AA7" s="129">
        <f>Test!Q112</f>
        <v>17.361749</v>
      </c>
      <c r="AB7" s="129">
        <f>Test!R112</f>
        <v>91.424527999999995</v>
      </c>
      <c r="AC7" s="129">
        <f>Test!S112</f>
        <v>89.204841000000002</v>
      </c>
      <c r="AD7" s="129">
        <f>Test!T112</f>
        <v>36.043382999999999</v>
      </c>
      <c r="AE7" s="129">
        <f>Test!U112</f>
        <v>41.453785000000003</v>
      </c>
      <c r="AF7" s="129">
        <f>Test!V112</f>
        <v>38.596665999999999</v>
      </c>
      <c r="AG7" s="129">
        <f>Test!W112</f>
        <v>42.711536000000002</v>
      </c>
      <c r="AH7" s="129">
        <f>Test!X112</f>
        <v>41.638520999999997</v>
      </c>
      <c r="AI7" s="129">
        <f>10*LOG10(1/(('Summary (Full)'!$B$41/10^(AF7/10)+'Summary (Full)'!$B$42/10^(AG7/10)+'Summary (Full)'!$B$43/10^(AH7/10))/'Summary (Full)'!$B$44))</f>
        <v>39.490336932347489</v>
      </c>
      <c r="AJ7" s="129">
        <f>Test!Y112</f>
        <v>1.3899809999999999</v>
      </c>
      <c r="AK7" s="129">
        <f>Test!Z112</f>
        <v>0</v>
      </c>
      <c r="AL7" s="129">
        <f t="shared" si="2"/>
        <v>1.0074319050072948</v>
      </c>
      <c r="AM7" s="129">
        <f t="shared" si="3"/>
        <v>0</v>
      </c>
      <c r="AO7" s="242" t="s">
        <v>14</v>
      </c>
      <c r="AP7" s="166">
        <f t="array" ref="AP7">bdRateExtend($C6:$C9,D6:D9,$U6:$U9,V6:V9)</f>
        <v>-0.28061563885209917</v>
      </c>
      <c r="AQ7" s="164"/>
      <c r="AR7" s="164"/>
      <c r="AS7" s="164"/>
      <c r="AT7" s="166">
        <f t="array" ref="AT7">bdRateExtend($C6:$C9,H6:H9,$U6:$U9,Z6:Z9)</f>
        <v>-0.25550412838917025</v>
      </c>
      <c r="AU7" s="164"/>
      <c r="AV7" s="166">
        <f t="array" ref="AV7">bdRateExtend($C6:$C9,I6:I9,$U6:$U9,AA6:AA9)</f>
        <v>-0.28429068279254621</v>
      </c>
      <c r="AW7" s="164"/>
      <c r="AX7" s="166">
        <f t="array" ref="AX7">bdRateExtend($C6:$C9,J6:J9,$U6:$U9,AB6:AB9,"None", FALSE,1)</f>
        <v>-0.30755117343286342</v>
      </c>
      <c r="AY7" s="170"/>
      <c r="AZ7" s="244">
        <f t="array" ref="AZ7">testVMAFRange($C6:$C9,J6:J9,$U6:$U9,AB6:AB9)</f>
        <v>0</v>
      </c>
      <c r="BA7" s="170"/>
      <c r="CH7" s="5"/>
      <c r="CI7" s="11" t="s">
        <v>115</v>
      </c>
      <c r="CJ7" s="10">
        <f>CJ6-CJ5</f>
        <v>38260.003995999999</v>
      </c>
      <c r="CK7" s="5"/>
      <c r="CL7" s="4">
        <v>58.951614804421979</v>
      </c>
      <c r="CM7" s="4">
        <v>22.894375500000002</v>
      </c>
      <c r="CN7" s="4">
        <v>22.894375500000002</v>
      </c>
      <c r="CO7" s="4">
        <v>27.9196645</v>
      </c>
      <c r="CP7" s="4">
        <v>25.30434425</v>
      </c>
      <c r="CQ7" s="4">
        <v>23.359079109374999</v>
      </c>
      <c r="CR7" s="4">
        <v>5.3586322499999994</v>
      </c>
      <c r="CS7" s="4">
        <v>5.8812685</v>
      </c>
      <c r="CT7" s="4">
        <v>0.36640150000000005</v>
      </c>
      <c r="CU7" s="4">
        <v>0.36156900000000003</v>
      </c>
      <c r="CV7" s="4">
        <v>18.512334249999999</v>
      </c>
      <c r="CW7" s="4">
        <v>26.578962499999999</v>
      </c>
      <c r="CX7" s="4">
        <v>22.816550750000001</v>
      </c>
      <c r="CY7" s="4">
        <v>27.75713425</v>
      </c>
      <c r="CZ7" s="4">
        <v>25.02909425</v>
      </c>
      <c r="DA7" s="4">
        <v>23.677079744160274</v>
      </c>
      <c r="DB7" s="4">
        <v>2.3252025000000001</v>
      </c>
      <c r="DC7" s="4">
        <v>529.85749999999996</v>
      </c>
      <c r="DE7" s="4">
        <v>58.951614804421979</v>
      </c>
      <c r="DF7" s="4">
        <v>5.3586322499999994</v>
      </c>
      <c r="DH7" s="4">
        <v>58.951614804421979</v>
      </c>
      <c r="DI7" s="4">
        <v>5.8812685</v>
      </c>
      <c r="DK7" s="4">
        <v>592.64042157659969</v>
      </c>
      <c r="DL7" s="4">
        <v>23.466628999999998</v>
      </c>
      <c r="DM7" s="4">
        <v>592.64042157659969</v>
      </c>
      <c r="DN7" s="4">
        <v>22.410708</v>
      </c>
      <c r="DO7" s="4">
        <v>58.951614804421979</v>
      </c>
      <c r="DP7" s="4">
        <v>18.512334249999999</v>
      </c>
      <c r="DQ7" s="4">
        <v>58.951614804421979</v>
      </c>
      <c r="DR7" s="4">
        <v>26.578962499999999</v>
      </c>
      <c r="DS7" s="4">
        <v>58.951614804421979</v>
      </c>
      <c r="DT7" s="4">
        <v>22.816550750000001</v>
      </c>
      <c r="DU7" s="4">
        <v>22.816550750000001</v>
      </c>
      <c r="DV7" s="4">
        <v>27.75713425</v>
      </c>
      <c r="DW7" s="4">
        <v>25.02909425</v>
      </c>
      <c r="DX7" s="4">
        <v>23.677079744160274</v>
      </c>
      <c r="DZ7" s="4">
        <v>58.165527371628528</v>
      </c>
      <c r="EA7" s="4">
        <v>23.520063</v>
      </c>
      <c r="EB7" s="4">
        <v>23.520063</v>
      </c>
      <c r="EC7" s="4">
        <v>28.332095250000002</v>
      </c>
      <c r="ED7" s="4">
        <v>25.923651749999998</v>
      </c>
      <c r="EE7" s="4">
        <v>23.971039312500004</v>
      </c>
      <c r="EF7" s="4">
        <v>5.73461</v>
      </c>
      <c r="EG7" s="4">
        <v>6.22471175</v>
      </c>
      <c r="EH7" s="4">
        <v>0.96467400000000003</v>
      </c>
      <c r="EI7" s="4">
        <v>0.93003550000000024</v>
      </c>
      <c r="EJ7" s="4">
        <v>19.104844499999999</v>
      </c>
      <c r="EK7" s="4">
        <v>27.117272249999999</v>
      </c>
      <c r="EL7" s="4">
        <v>23.451425499999999</v>
      </c>
      <c r="EM7" s="4">
        <v>28.20534975</v>
      </c>
      <c r="EN7" s="4">
        <v>25.673737000000003</v>
      </c>
      <c r="EO7" s="4">
        <v>24.30066955929324</v>
      </c>
      <c r="EP7" s="4">
        <v>2.5806819999999999</v>
      </c>
      <c r="EQ7" s="4">
        <v>0</v>
      </c>
      <c r="ER7" s="4">
        <v>58.165527371628528</v>
      </c>
      <c r="ES7" s="4">
        <v>5.73461</v>
      </c>
      <c r="ET7" s="4">
        <v>58.165527371628528</v>
      </c>
      <c r="EU7" s="4">
        <v>6.22471175</v>
      </c>
      <c r="EV7" s="7">
        <v>344.83151621986684</v>
      </c>
      <c r="EW7" s="7">
        <v>22.683299624999997</v>
      </c>
      <c r="EX7" s="7">
        <v>344.83151621986684</v>
      </c>
      <c r="EY7" s="7">
        <v>21.484107125000001</v>
      </c>
      <c r="EZ7" s="7">
        <v>58.165527371628528</v>
      </c>
      <c r="FA7" s="7">
        <v>19.104844499999999</v>
      </c>
      <c r="FB7" s="7">
        <v>58.165527371628528</v>
      </c>
      <c r="FC7" s="7">
        <v>27.117272249999999</v>
      </c>
      <c r="FD7" s="4">
        <v>58.165527371628528</v>
      </c>
      <c r="FE7" s="4">
        <v>23.451425499999999</v>
      </c>
      <c r="FF7" s="4">
        <v>23.451425499999999</v>
      </c>
      <c r="FG7" s="4">
        <v>28.20534975</v>
      </c>
      <c r="FH7" s="4">
        <v>25.673737000000003</v>
      </c>
      <c r="FI7" s="4">
        <v>24.30066955929324</v>
      </c>
      <c r="FK7" s="4">
        <v>58.951614804421979</v>
      </c>
      <c r="FL7" s="4">
        <v>23.359079109374999</v>
      </c>
      <c r="FM7" s="4">
        <v>58.951614804421979</v>
      </c>
      <c r="FN7" s="4">
        <v>23.677079744160274</v>
      </c>
      <c r="FP7" s="4">
        <v>58.165527371628528</v>
      </c>
      <c r="FQ7" s="4">
        <v>23.971039312500004</v>
      </c>
      <c r="FR7" s="4">
        <v>58.165527371628528</v>
      </c>
      <c r="FS7" s="4">
        <v>24.30066955929324</v>
      </c>
    </row>
    <row r="8" spans="1:175" x14ac:dyDescent="0.15">
      <c r="A8" s="235"/>
      <c r="B8" s="38">
        <v>185</v>
      </c>
      <c r="C8" s="129">
        <f>Anchor!L113</f>
        <v>3634.7799890000001</v>
      </c>
      <c r="D8" s="129">
        <f>Anchor!M113</f>
        <v>34.745241999999998</v>
      </c>
      <c r="E8" s="129">
        <f>Anchor!N113</f>
        <v>38.717609000000003</v>
      </c>
      <c r="F8" s="129">
        <f>Anchor!O113</f>
        <v>37.360272999999999</v>
      </c>
      <c r="G8" s="130">
        <f>('Summary (Full)'!$B$34*D8+'Summary (Full)'!$B$35*E8+'Summary (Full)'!$B$36*F8)/'Summary (Full)'!$B$37</f>
        <v>35.156954374999998</v>
      </c>
      <c r="H8" s="129">
        <f>Anchor!P113</f>
        <v>16.142714999999999</v>
      </c>
      <c r="I8" s="129">
        <f>Anchor!Q113</f>
        <v>14.080487</v>
      </c>
      <c r="J8" s="129">
        <f>Anchor!R113</f>
        <v>68.742047999999997</v>
      </c>
      <c r="K8" s="129">
        <f>Anchor!S113</f>
        <v>66.485800999999995</v>
      </c>
      <c r="L8" s="129">
        <f>Anchor!T113</f>
        <v>31.023049</v>
      </c>
      <c r="M8" s="129">
        <f>Anchor!U113</f>
        <v>37.830109999999998</v>
      </c>
      <c r="N8" s="129">
        <f>Anchor!V113</f>
        <v>34.597838000000003</v>
      </c>
      <c r="O8" s="129">
        <f>Anchor!W113</f>
        <v>38.577182000000001</v>
      </c>
      <c r="P8" s="129">
        <f>Anchor!X113</f>
        <v>37.148640999999998</v>
      </c>
      <c r="Q8" s="131">
        <f>10*LOG10(1/(('Summary (Full)'!$B$41/10^(N8/10)+'Summary (Full)'!$B$42/10^(O8/10)+'Summary (Full)'!$B$43/10^(P8/10))/'Summary (Full)'!$B$44))</f>
        <v>35.428206965212659</v>
      </c>
      <c r="R8" s="129">
        <f>Anchor!Y113</f>
        <v>1.5092730000000001</v>
      </c>
      <c r="S8" s="129">
        <f>Anchor!Z113</f>
        <v>18467.59</v>
      </c>
      <c r="T8" s="132"/>
      <c r="U8" s="129">
        <f>Test!L113</f>
        <v>3272.6553450000001</v>
      </c>
      <c r="V8" s="129">
        <f>Test!M113</f>
        <v>35.790244000000001</v>
      </c>
      <c r="W8" s="129">
        <f>Test!N113</f>
        <v>39.620561000000002</v>
      </c>
      <c r="X8" s="129">
        <f>Test!O113</f>
        <v>38.380063</v>
      </c>
      <c r="Y8" s="129">
        <f>('Summary (Full)'!$B$34*V8+'Summary (Full)'!$B$35*W8+'Summary (Full)'!$B$36*X8)/'Summary (Full)'!$B$37</f>
        <v>36.191502499999999</v>
      </c>
      <c r="Z8" s="129">
        <f>Test!P113</f>
        <v>17.137727999999999</v>
      </c>
      <c r="AA8" s="129">
        <f>Test!Q113</f>
        <v>14.933802</v>
      </c>
      <c r="AB8" s="129">
        <f>Test!R113</f>
        <v>76.266350000000003</v>
      </c>
      <c r="AC8" s="129">
        <f>Test!S113</f>
        <v>73.589724000000004</v>
      </c>
      <c r="AD8" s="129">
        <f>Test!T113</f>
        <v>32.223716000000003</v>
      </c>
      <c r="AE8" s="129">
        <f>Test!U113</f>
        <v>38.711426000000003</v>
      </c>
      <c r="AF8" s="129">
        <f>Test!V113</f>
        <v>35.682949999999998</v>
      </c>
      <c r="AG8" s="129">
        <f>Test!W113</f>
        <v>39.506078000000002</v>
      </c>
      <c r="AH8" s="129">
        <f>Test!X113</f>
        <v>38.209892000000004</v>
      </c>
      <c r="AI8" s="129">
        <f>10*LOG10(1/(('Summary (Full)'!$B$41/10^(AF8/10)+'Summary (Full)'!$B$42/10^(AG8/10)+'Summary (Full)'!$B$43/10^(AH8/10))/'Summary (Full)'!$B$44))</f>
        <v>36.49782482157206</v>
      </c>
      <c r="AJ8" s="129">
        <f>Test!Y113</f>
        <v>1.508084</v>
      </c>
      <c r="AK8" s="129">
        <f>Test!Z113</f>
        <v>0</v>
      </c>
      <c r="AL8" s="129">
        <f t="shared" si="2"/>
        <v>0.99921220349134976</v>
      </c>
      <c r="AM8" s="129">
        <f t="shared" si="3"/>
        <v>0</v>
      </c>
      <c r="AO8" s="179"/>
      <c r="AP8" s="165"/>
      <c r="AQ8" s="164"/>
      <c r="AR8" s="164"/>
      <c r="AS8" s="164"/>
      <c r="AT8" s="165"/>
      <c r="AU8" s="164"/>
      <c r="AV8" s="165"/>
      <c r="AW8" s="164"/>
      <c r="AX8" s="165"/>
      <c r="AY8" s="170"/>
      <c r="AZ8" s="165"/>
      <c r="BA8" s="170"/>
      <c r="CH8" s="5"/>
      <c r="CI8" s="11" t="s">
        <v>116</v>
      </c>
      <c r="CJ8" s="10">
        <f>CJ7^(3/4)</f>
        <v>2735.6388221440179</v>
      </c>
      <c r="CK8" s="5"/>
      <c r="CL8" s="4">
        <v>67.676043936385852</v>
      </c>
      <c r="CM8" s="4">
        <v>23.17960175</v>
      </c>
      <c r="CN8" s="4">
        <v>23.17960175</v>
      </c>
      <c r="CO8" s="4">
        <v>28.174670249999998</v>
      </c>
      <c r="CP8" s="4">
        <v>25.566135375000002</v>
      </c>
      <c r="CQ8" s="4">
        <v>23.640951882812502</v>
      </c>
      <c r="CR8" s="4">
        <v>5.5422068749999998</v>
      </c>
      <c r="CS8" s="4">
        <v>6.0358607500000003</v>
      </c>
      <c r="CT8" s="4">
        <v>0.48289375000000001</v>
      </c>
      <c r="CU8" s="4">
        <v>0.47534999999999994</v>
      </c>
      <c r="CV8" s="4">
        <v>18.777104375</v>
      </c>
      <c r="CW8" s="4">
        <v>26.884070250000001</v>
      </c>
      <c r="CX8" s="4">
        <v>23.099592625</v>
      </c>
      <c r="CY8" s="4">
        <v>28.015789375000001</v>
      </c>
      <c r="CZ8" s="4">
        <v>25.293490875</v>
      </c>
      <c r="DA8" s="4">
        <v>23.95622604168199</v>
      </c>
      <c r="DB8" s="4">
        <v>2.3133362499999999</v>
      </c>
      <c r="DC8" s="4">
        <v>594.1412499999999</v>
      </c>
      <c r="DE8" s="4">
        <v>67.676043936385852</v>
      </c>
      <c r="DF8" s="4">
        <v>5.5422068749999998</v>
      </c>
      <c r="DH8" s="4">
        <v>67.676043936385852</v>
      </c>
      <c r="DI8" s="4">
        <v>6.0358607500000003</v>
      </c>
      <c r="DK8" s="4">
        <v>665.83405269093873</v>
      </c>
      <c r="DL8" s="4">
        <v>26.085599999999999</v>
      </c>
      <c r="DM8" s="4">
        <v>665.83405269093873</v>
      </c>
      <c r="DN8" s="4">
        <v>24.93023625</v>
      </c>
      <c r="DO8" s="4">
        <v>67.676043936385852</v>
      </c>
      <c r="DP8" s="4">
        <v>18.777104375</v>
      </c>
      <c r="DQ8" s="4">
        <v>67.676043936385852</v>
      </c>
      <c r="DR8" s="4">
        <v>26.884070250000001</v>
      </c>
      <c r="DS8" s="4">
        <v>67.676043936385852</v>
      </c>
      <c r="DT8" s="4">
        <v>23.099592625</v>
      </c>
      <c r="DU8" s="4">
        <v>23.099592625</v>
      </c>
      <c r="DV8" s="4">
        <v>28.015789375000001</v>
      </c>
      <c r="DW8" s="4">
        <v>25.293490875</v>
      </c>
      <c r="DX8" s="4">
        <v>23.95622604168199</v>
      </c>
      <c r="DZ8" s="4">
        <v>66.904572959381113</v>
      </c>
      <c r="EA8" s="4">
        <v>23.829122000000002</v>
      </c>
      <c r="EB8" s="4">
        <v>23.829122000000002</v>
      </c>
      <c r="EC8" s="4">
        <v>28.601005875000002</v>
      </c>
      <c r="ED8" s="4">
        <v>26.210510124999999</v>
      </c>
      <c r="EE8" s="4">
        <v>24.276201500000003</v>
      </c>
      <c r="EF8" s="4">
        <v>5.9449114999999999</v>
      </c>
      <c r="EG8" s="4">
        <v>6.401442125</v>
      </c>
      <c r="EH8" s="4">
        <v>1.3119269999999998</v>
      </c>
      <c r="EI8" s="4">
        <v>1.26021625</v>
      </c>
      <c r="EJ8" s="4">
        <v>19.394799249999998</v>
      </c>
      <c r="EK8" s="4">
        <v>27.450529374999999</v>
      </c>
      <c r="EL8" s="4">
        <v>23.759336749999999</v>
      </c>
      <c r="EM8" s="4">
        <v>28.475173625</v>
      </c>
      <c r="EN8" s="4">
        <v>25.964039500000002</v>
      </c>
      <c r="EO8" s="4">
        <v>24.603805061877715</v>
      </c>
      <c r="EP8" s="4">
        <v>2.5913235000000001</v>
      </c>
      <c r="EQ8" s="4">
        <v>0</v>
      </c>
      <c r="ER8" s="4">
        <v>66.904572959381113</v>
      </c>
      <c r="ES8" s="4">
        <v>5.9449114999999999</v>
      </c>
      <c r="ET8" s="4">
        <v>66.904572959381113</v>
      </c>
      <c r="EU8" s="4">
        <v>6.401442125</v>
      </c>
      <c r="EV8" s="7">
        <v>387.5103630739012</v>
      </c>
      <c r="EW8" s="7">
        <v>25.377229499999999</v>
      </c>
      <c r="EX8" s="7">
        <v>387.5103630739012</v>
      </c>
      <c r="EY8" s="7">
        <v>24.0543245</v>
      </c>
      <c r="EZ8" s="7">
        <v>66.904572959381113</v>
      </c>
      <c r="FA8" s="7">
        <v>19.394799249999998</v>
      </c>
      <c r="FB8" s="7">
        <v>66.904572959381113</v>
      </c>
      <c r="FC8" s="7">
        <v>27.450529374999999</v>
      </c>
      <c r="FD8" s="4">
        <v>66.904572959381113</v>
      </c>
      <c r="FE8" s="4">
        <v>23.759336749999999</v>
      </c>
      <c r="FF8" s="4">
        <v>23.759336749999999</v>
      </c>
      <c r="FG8" s="4">
        <v>28.475173625</v>
      </c>
      <c r="FH8" s="4">
        <v>25.964039500000002</v>
      </c>
      <c r="FI8" s="4">
        <v>24.603805061877715</v>
      </c>
      <c r="FK8" s="4">
        <v>67.676043936385852</v>
      </c>
      <c r="FL8" s="4">
        <v>23.640951882812502</v>
      </c>
      <c r="FM8" s="4">
        <v>67.676043936385852</v>
      </c>
      <c r="FN8" s="4">
        <v>23.95622604168199</v>
      </c>
      <c r="FP8" s="4">
        <v>66.904572959381113</v>
      </c>
      <c r="FQ8" s="4">
        <v>24.276201500000003</v>
      </c>
      <c r="FR8" s="4">
        <v>66.904572959381113</v>
      </c>
      <c r="FS8" s="4">
        <v>24.603805061877715</v>
      </c>
    </row>
    <row r="9" spans="1:175" ht="13" customHeight="1" x14ac:dyDescent="0.15">
      <c r="A9" s="235"/>
      <c r="B9" s="38">
        <v>210</v>
      </c>
      <c r="C9" s="129">
        <f>Anchor!L114</f>
        <v>1584.5606700000001</v>
      </c>
      <c r="D9" s="129">
        <f>Anchor!M114</f>
        <v>31.419642</v>
      </c>
      <c r="E9" s="129">
        <f>Anchor!N114</f>
        <v>35.334892000000004</v>
      </c>
      <c r="F9" s="129">
        <f>Anchor!O114</f>
        <v>33.613492000000001</v>
      </c>
      <c r="G9" s="130">
        <f>('Summary (Full)'!$B$34*D9+'Summary (Full)'!$B$35*E9+'Summary (Full)'!$B$36*F9)/'Summary (Full)'!$B$37</f>
        <v>31.80146075</v>
      </c>
      <c r="H9" s="129">
        <f>Anchor!P114</f>
        <v>12.550202000000001</v>
      </c>
      <c r="I9" s="129">
        <f>Anchor!Q114</f>
        <v>11.445735000000001</v>
      </c>
      <c r="J9" s="129">
        <f>Anchor!R114</f>
        <v>44.816653000000002</v>
      </c>
      <c r="K9" s="129">
        <f>Anchor!S114</f>
        <v>43.094543999999999</v>
      </c>
      <c r="L9" s="129">
        <f>Anchor!T114</f>
        <v>27.099547999999999</v>
      </c>
      <c r="M9" s="129">
        <f>Anchor!U114</f>
        <v>34.570290999999997</v>
      </c>
      <c r="N9" s="129">
        <f>Anchor!V114</f>
        <v>31.273477</v>
      </c>
      <c r="O9" s="129">
        <f>Anchor!W114</f>
        <v>35.170589999999997</v>
      </c>
      <c r="P9" s="129">
        <f>Anchor!X114</f>
        <v>33.360294000000003</v>
      </c>
      <c r="Q9" s="131">
        <f>10*LOG10(1/(('Summary (Full)'!$B$41/10^(N9/10)+'Summary (Full)'!$B$42/10^(O9/10)+'Summary (Full)'!$B$43/10^(P9/10))/'Summary (Full)'!$B$44))</f>
        <v>32.042660370698911</v>
      </c>
      <c r="R9" s="129">
        <f>Anchor!Y114</f>
        <v>1.6692849999999999</v>
      </c>
      <c r="S9" s="129">
        <f>Anchor!Z114</f>
        <v>12859.94</v>
      </c>
      <c r="T9" s="132"/>
      <c r="U9" s="129">
        <f>Test!L114</f>
        <v>1457.4490129999999</v>
      </c>
      <c r="V9" s="129">
        <f>Test!M114</f>
        <v>32.596226000000001</v>
      </c>
      <c r="W9" s="129">
        <f>Test!N114</f>
        <v>36.276226999999999</v>
      </c>
      <c r="X9" s="129">
        <f>Test!O114</f>
        <v>34.755319999999998</v>
      </c>
      <c r="Y9" s="129">
        <f>('Summary (Full)'!$B$34*V9+'Summary (Full)'!$B$35*W9+'Summary (Full)'!$B$36*X9)/'Summary (Full)'!$B$37</f>
        <v>32.961169437500004</v>
      </c>
      <c r="Z9" s="129">
        <f>Test!P114</f>
        <v>13.570541</v>
      </c>
      <c r="AA9" s="129">
        <f>Test!Q114</f>
        <v>12.334009</v>
      </c>
      <c r="AB9" s="129">
        <f>Test!R114</f>
        <v>56.214753000000002</v>
      </c>
      <c r="AC9" s="129">
        <f>Test!S114</f>
        <v>53.805619999999998</v>
      </c>
      <c r="AD9" s="129">
        <f>Test!T114</f>
        <v>28.380409</v>
      </c>
      <c r="AE9" s="129">
        <f>Test!U114</f>
        <v>35.631041000000003</v>
      </c>
      <c r="AF9" s="129">
        <f>Test!V114</f>
        <v>32.479301999999997</v>
      </c>
      <c r="AG9" s="129">
        <f>Test!W114</f>
        <v>36.132365999999998</v>
      </c>
      <c r="AH9" s="129">
        <f>Test!X114</f>
        <v>34.535462000000003</v>
      </c>
      <c r="AI9" s="129">
        <f>10*LOG10(1/(('Summary (Full)'!$B$41/10^(AF9/10)+'Summary (Full)'!$B$42/10^(AG9/10)+'Summary (Full)'!$B$43/10^(AH9/10))/'Summary (Full)'!$B$44))</f>
        <v>33.224405840111572</v>
      </c>
      <c r="AJ9" s="129">
        <f>Test!Y114</f>
        <v>1.5331360000000001</v>
      </c>
      <c r="AK9" s="129">
        <f>Test!Z114</f>
        <v>0</v>
      </c>
      <c r="AL9" s="129">
        <f t="shared" si="2"/>
        <v>0.91843873275084853</v>
      </c>
      <c r="AM9" s="129">
        <f t="shared" si="3"/>
        <v>0</v>
      </c>
      <c r="AO9" s="242" t="s">
        <v>15</v>
      </c>
      <c r="AP9" s="166">
        <f t="array" ref="AP9">bdRateExtend($C7:$C10,D7:D10,$U7:$U10,V7:V10)</f>
        <v>-0.31127997830264653</v>
      </c>
      <c r="AQ9" s="164"/>
      <c r="AR9" s="164"/>
      <c r="AS9" s="164"/>
      <c r="AT9" s="166">
        <f t="array" ref="AT9">bdRateExtend($C7:$C10,H7:H10,$U7:$U10,Z7:Z10)</f>
        <v>-0.27764612658804333</v>
      </c>
      <c r="AU9" s="164"/>
      <c r="AV9" s="166">
        <f t="array" ref="AV9">bdRateExtend($C7:$C10,I7:I10,$U7:$U10,AA7:AA10)</f>
        <v>-0.30837646614380421</v>
      </c>
      <c r="AW9" s="164"/>
      <c r="AX9" s="166">
        <f t="array" ref="AX9">bdRateExtend($C7:$C10,J7:J10,$U7:$U10,AB7:AB10,"None", FALSE,1)</f>
        <v>-0.36058890017985501</v>
      </c>
      <c r="AY9" s="170"/>
      <c r="AZ9" s="244">
        <f t="array" ref="AZ9">testVMAFRange($C7:$C10,J7:J10,$U7:$U10,AB7:AB10)</f>
        <v>0</v>
      </c>
      <c r="BA9" s="170"/>
      <c r="CH9" s="5"/>
      <c r="CI9" s="11" t="s">
        <v>117</v>
      </c>
      <c r="CJ9" s="10">
        <f>CJ7^(1/2)</f>
        <v>195.60164619961662</v>
      </c>
      <c r="CK9" s="5"/>
      <c r="CL9" s="4">
        <v>77.691627923584448</v>
      </c>
      <c r="CM9" s="4">
        <v>23.464828000000001</v>
      </c>
      <c r="CN9" s="4">
        <v>23.464828000000001</v>
      </c>
      <c r="CO9" s="4">
        <v>28.429676000000001</v>
      </c>
      <c r="CP9" s="4">
        <v>25.8279265</v>
      </c>
      <c r="CQ9" s="4">
        <v>23.92282465625</v>
      </c>
      <c r="CR9" s="4">
        <v>5.7257815000000001</v>
      </c>
      <c r="CS9" s="4">
        <v>6.1904529999999998</v>
      </c>
      <c r="CT9" s="4">
        <v>0.59938599999999997</v>
      </c>
      <c r="CU9" s="4">
        <v>0.58913099999999996</v>
      </c>
      <c r="CV9" s="4">
        <v>19.041874499999999</v>
      </c>
      <c r="CW9" s="4">
        <v>27.189177999999998</v>
      </c>
      <c r="CX9" s="4">
        <v>23.382634500000002</v>
      </c>
      <c r="CY9" s="4">
        <v>28.274444500000001</v>
      </c>
      <c r="CZ9" s="4">
        <v>25.5578875</v>
      </c>
      <c r="DA9" s="4">
        <v>24.235372339203707</v>
      </c>
      <c r="DB9" s="4">
        <v>2.3014700000000001</v>
      </c>
      <c r="DC9" s="4">
        <v>658.42499999999995</v>
      </c>
      <c r="DE9" s="4">
        <v>77.691627923584448</v>
      </c>
      <c r="DF9" s="4">
        <v>5.7257815000000001</v>
      </c>
      <c r="DH9" s="4">
        <v>77.691627923584448</v>
      </c>
      <c r="DI9" s="4">
        <v>6.1904529999999998</v>
      </c>
      <c r="DK9" s="4">
        <v>748.06741083140651</v>
      </c>
      <c r="DL9" s="4">
        <v>28.704570999999998</v>
      </c>
      <c r="DM9" s="4">
        <v>748.06741083140651</v>
      </c>
      <c r="DN9" s="4">
        <v>27.449764500000001</v>
      </c>
      <c r="DO9" s="4">
        <v>77.691627923584448</v>
      </c>
      <c r="DP9" s="4">
        <v>19.041874499999999</v>
      </c>
      <c r="DQ9" s="4">
        <v>77.691627923584448</v>
      </c>
      <c r="DR9" s="4">
        <v>27.189177999999998</v>
      </c>
      <c r="DS9" s="4">
        <v>77.691627923584448</v>
      </c>
      <c r="DT9" s="4">
        <v>23.382634500000002</v>
      </c>
      <c r="DU9" s="4">
        <v>23.382634500000002</v>
      </c>
      <c r="DV9" s="4">
        <v>28.274444500000001</v>
      </c>
      <c r="DW9" s="4">
        <v>25.5578875</v>
      </c>
      <c r="DX9" s="4">
        <v>24.235372339203707</v>
      </c>
      <c r="DZ9" s="4">
        <v>76.956611332308199</v>
      </c>
      <c r="EA9" s="4">
        <v>24.138181000000003</v>
      </c>
      <c r="EB9" s="4">
        <v>24.138181000000003</v>
      </c>
      <c r="EC9" s="4">
        <v>28.869916500000002</v>
      </c>
      <c r="ED9" s="4">
        <v>26.4973685</v>
      </c>
      <c r="EE9" s="4">
        <v>24.581363687500001</v>
      </c>
      <c r="EF9" s="4">
        <v>6.1552129999999998</v>
      </c>
      <c r="EG9" s="4">
        <v>6.5781725</v>
      </c>
      <c r="EH9" s="4">
        <v>1.6591799999999999</v>
      </c>
      <c r="EI9" s="4">
        <v>1.5903970000000001</v>
      </c>
      <c r="EJ9" s="4">
        <v>19.684753999999998</v>
      </c>
      <c r="EK9" s="4">
        <v>27.783786499999998</v>
      </c>
      <c r="EL9" s="4">
        <v>24.067247999999999</v>
      </c>
      <c r="EM9" s="4">
        <v>28.7449975</v>
      </c>
      <c r="EN9" s="4">
        <v>26.254342000000001</v>
      </c>
      <c r="EO9" s="4">
        <v>24.90694056446219</v>
      </c>
      <c r="EP9" s="4">
        <v>2.6019649999999999</v>
      </c>
      <c r="EQ9" s="4">
        <v>0</v>
      </c>
      <c r="ER9" s="4">
        <v>76.956611332308199</v>
      </c>
      <c r="ES9" s="4">
        <v>6.1552129999999998</v>
      </c>
      <c r="ET9" s="4">
        <v>76.956611332308199</v>
      </c>
      <c r="EU9" s="4">
        <v>6.5781725</v>
      </c>
      <c r="EV9" s="7">
        <v>435.4714532355016</v>
      </c>
      <c r="EW9" s="7">
        <v>28.071159375000001</v>
      </c>
      <c r="EX9" s="7">
        <v>435.4714532355016</v>
      </c>
      <c r="EY9" s="7">
        <v>26.624541874999998</v>
      </c>
      <c r="EZ9" s="7">
        <v>76.956611332308199</v>
      </c>
      <c r="FA9" s="7">
        <v>19.684753999999998</v>
      </c>
      <c r="FB9" s="7">
        <v>76.956611332308199</v>
      </c>
      <c r="FC9" s="7">
        <v>27.783786499999998</v>
      </c>
      <c r="FD9" s="4">
        <v>76.956611332308199</v>
      </c>
      <c r="FE9" s="4">
        <v>24.067247999999999</v>
      </c>
      <c r="FF9" s="4">
        <v>24.067247999999999</v>
      </c>
      <c r="FG9" s="4">
        <v>28.7449975</v>
      </c>
      <c r="FH9" s="4">
        <v>26.254342000000001</v>
      </c>
      <c r="FI9" s="4">
        <v>24.90694056446219</v>
      </c>
      <c r="FK9" s="4">
        <v>77.691627923584448</v>
      </c>
      <c r="FL9" s="4">
        <v>23.92282465625</v>
      </c>
      <c r="FM9" s="4">
        <v>77.691627923584448</v>
      </c>
      <c r="FN9" s="4">
        <v>24.235372339203707</v>
      </c>
      <c r="FP9" s="4">
        <v>76.956611332308199</v>
      </c>
      <c r="FQ9" s="4">
        <v>24.581363687500001</v>
      </c>
      <c r="FR9" s="4">
        <v>76.956611332308199</v>
      </c>
      <c r="FS9" s="4">
        <v>24.90694056446219</v>
      </c>
    </row>
    <row r="10" spans="1:175" ht="14" customHeight="1" thickBot="1" x14ac:dyDescent="0.2">
      <c r="A10" s="236"/>
      <c r="B10" s="38">
        <v>235</v>
      </c>
      <c r="C10" s="129">
        <f>Anchor!L115</f>
        <v>662.90571</v>
      </c>
      <c r="D10" s="129">
        <f>Anchor!M115</f>
        <v>28.298814</v>
      </c>
      <c r="E10" s="129">
        <f>Anchor!N115</f>
        <v>32.053291000000002</v>
      </c>
      <c r="F10" s="129">
        <f>Anchor!O115</f>
        <v>29.997949999999999</v>
      </c>
      <c r="G10" s="130">
        <f>('Summary (Full)'!$B$34*D10+'Summary (Full)'!$B$35*E10+'Summary (Full)'!$B$36*F10)/'Summary (Full)'!$B$37</f>
        <v>28.639664812500001</v>
      </c>
      <c r="H10" s="129">
        <f>Anchor!P115</f>
        <v>9.4397710000000004</v>
      </c>
      <c r="I10" s="129">
        <f>Anchor!Q115</f>
        <v>9.1172240000000002</v>
      </c>
      <c r="J10" s="129">
        <f>Anchor!R115</f>
        <v>22.964507999999999</v>
      </c>
      <c r="K10" s="129">
        <f>Anchor!S115</f>
        <v>21.891034999999999</v>
      </c>
      <c r="L10" s="129">
        <f>Anchor!T115</f>
        <v>23.687235999999999</v>
      </c>
      <c r="M10" s="129">
        <f>Anchor!U115</f>
        <v>31.199145000000001</v>
      </c>
      <c r="N10" s="129">
        <f>Anchor!V115</f>
        <v>28.170653000000001</v>
      </c>
      <c r="O10" s="129">
        <f>Anchor!W115</f>
        <v>31.876671000000002</v>
      </c>
      <c r="P10" s="129">
        <f>Anchor!X115</f>
        <v>29.713958000000002</v>
      </c>
      <c r="Q10" s="131">
        <f>10*LOG10(1/(('Summary (Full)'!$B$41/10^(N10/10)+'Summary (Full)'!$B$42/10^(O10/10)+'Summary (Full)'!$B$43/10^(P10/10))/'Summary (Full)'!$B$44))</f>
        <v>28.853608134948576</v>
      </c>
      <c r="R10" s="129">
        <f>Anchor!Y115</f>
        <v>1.8682209999999999</v>
      </c>
      <c r="S10" s="129">
        <f>Anchor!Z115</f>
        <v>7166.74</v>
      </c>
      <c r="T10" s="132"/>
      <c r="U10" s="129">
        <f>Test!L115</f>
        <v>614.67517099999998</v>
      </c>
      <c r="V10" s="129">
        <f>Test!M115</f>
        <v>29.402448</v>
      </c>
      <c r="W10" s="129">
        <f>Test!N115</f>
        <v>32.918028999999997</v>
      </c>
      <c r="X10" s="129">
        <f>Test!O115</f>
        <v>31.082087000000001</v>
      </c>
      <c r="Y10" s="129">
        <f>('Summary (Full)'!$B$34*V10+'Summary (Full)'!$B$35*W10+'Summary (Full)'!$B$36*X10)/'Summary (Full)'!$B$37</f>
        <v>29.72714925</v>
      </c>
      <c r="Z10" s="129">
        <f>Test!P115</f>
        <v>10.287782</v>
      </c>
      <c r="AA10" s="129">
        <f>Test!Q115</f>
        <v>9.8949780000000001</v>
      </c>
      <c r="AB10" s="129">
        <f>Test!R115</f>
        <v>33.187826999999999</v>
      </c>
      <c r="AC10" s="129">
        <f>Test!S115</f>
        <v>31.711652000000001</v>
      </c>
      <c r="AD10" s="129">
        <f>Test!T115</f>
        <v>24.83727</v>
      </c>
      <c r="AE10" s="129">
        <f>Test!U115</f>
        <v>32.433487</v>
      </c>
      <c r="AF10" s="129">
        <f>Test!V115</f>
        <v>29.290873999999999</v>
      </c>
      <c r="AG10" s="129">
        <f>Test!W115</f>
        <v>32.746127000000001</v>
      </c>
      <c r="AH10" s="129">
        <f>Test!X115</f>
        <v>30.827933000000002</v>
      </c>
      <c r="AI10" s="129">
        <f>10*LOG10(1/(('Summary (Full)'!$B$41/10^(AF10/10)+'Summary (Full)'!$B$42/10^(AG10/10)+'Summary (Full)'!$B$43/10^(AH10/10))/'Summary (Full)'!$B$44))</f>
        <v>29.95158263398778</v>
      </c>
      <c r="AJ10" s="129">
        <f>Test!Y115</f>
        <v>1.474404</v>
      </c>
      <c r="AK10" s="129">
        <f>Test!Z115</f>
        <v>0</v>
      </c>
      <c r="AL10" s="129">
        <f t="shared" si="2"/>
        <v>0.78920213400877093</v>
      </c>
      <c r="AM10" s="129">
        <f t="shared" si="3"/>
        <v>0</v>
      </c>
      <c r="AO10" s="179"/>
      <c r="AP10" s="165"/>
      <c r="AQ10" s="165"/>
      <c r="AR10" s="165"/>
      <c r="AS10" s="165"/>
      <c r="AT10" s="165"/>
      <c r="AU10" s="165"/>
      <c r="AV10" s="165"/>
      <c r="AW10" s="165"/>
      <c r="AX10" s="165"/>
      <c r="AY10" s="171"/>
      <c r="AZ10" s="165"/>
      <c r="BA10" s="171"/>
      <c r="CH10" s="5"/>
      <c r="CI10" s="11" t="s">
        <v>118</v>
      </c>
      <c r="CJ10" s="10">
        <f>CJ5+CJ9</f>
        <v>240.33353019961663</v>
      </c>
      <c r="CK10" s="5"/>
      <c r="CL10" s="4">
        <v>89.189448707882619</v>
      </c>
      <c r="CM10" s="4">
        <v>23.750054250000002</v>
      </c>
      <c r="CN10" s="4">
        <v>23.750054250000002</v>
      </c>
      <c r="CO10" s="4">
        <v>28.684681749999999</v>
      </c>
      <c r="CP10" s="4">
        <v>26.089717624999999</v>
      </c>
      <c r="CQ10" s="4">
        <v>24.204697429687499</v>
      </c>
      <c r="CR10" s="4">
        <v>5.9093561249999995</v>
      </c>
      <c r="CS10" s="4">
        <v>6.3450452500000001</v>
      </c>
      <c r="CT10" s="4">
        <v>0.71587825000000005</v>
      </c>
      <c r="CU10" s="4">
        <v>0.70291199999999998</v>
      </c>
      <c r="CV10" s="4">
        <v>19.306644624999997</v>
      </c>
      <c r="CW10" s="4">
        <v>27.49428575</v>
      </c>
      <c r="CX10" s="4">
        <v>23.665676375</v>
      </c>
      <c r="CY10" s="4">
        <v>28.533099624999998</v>
      </c>
      <c r="CZ10" s="4">
        <v>25.822284124999999</v>
      </c>
      <c r="DA10" s="4">
        <v>24.514518636725423</v>
      </c>
      <c r="DB10" s="4">
        <v>2.2896037499999999</v>
      </c>
      <c r="DC10" s="4">
        <v>722.70875000000001</v>
      </c>
      <c r="DE10" s="4">
        <v>89.189448707882619</v>
      </c>
      <c r="DF10" s="4">
        <v>5.9093561249999995</v>
      </c>
      <c r="DH10" s="4">
        <v>89.189448707882619</v>
      </c>
      <c r="DI10" s="4">
        <v>6.3450452500000001</v>
      </c>
      <c r="DK10" s="4">
        <v>902.0001694402896</v>
      </c>
      <c r="DL10" s="4">
        <v>33.072849750000003</v>
      </c>
      <c r="DM10" s="4">
        <v>902.0001694402896</v>
      </c>
      <c r="DN10" s="4">
        <v>31.685988125000002</v>
      </c>
      <c r="DO10" s="4">
        <v>89.189448707882619</v>
      </c>
      <c r="DP10" s="4">
        <v>19.306644624999997</v>
      </c>
      <c r="DQ10" s="4">
        <v>89.189448707882619</v>
      </c>
      <c r="DR10" s="4">
        <v>27.49428575</v>
      </c>
      <c r="DS10" s="4">
        <v>89.189448707882619</v>
      </c>
      <c r="DT10" s="4">
        <v>23.665676375</v>
      </c>
      <c r="DU10" s="4">
        <v>23.665676375</v>
      </c>
      <c r="DV10" s="4">
        <v>28.533099624999998</v>
      </c>
      <c r="DW10" s="4">
        <v>25.822284124999999</v>
      </c>
      <c r="DX10" s="4">
        <v>24.514518636725423</v>
      </c>
      <c r="DZ10" s="4">
        <v>88.518912322293531</v>
      </c>
      <c r="EA10" s="4">
        <v>24.447240000000001</v>
      </c>
      <c r="EB10" s="4">
        <v>24.447240000000001</v>
      </c>
      <c r="EC10" s="4">
        <v>29.138827124999999</v>
      </c>
      <c r="ED10" s="4">
        <v>26.784226874999998</v>
      </c>
      <c r="EE10" s="4">
        <v>24.886525875000004</v>
      </c>
      <c r="EF10" s="4">
        <v>6.3655145000000006</v>
      </c>
      <c r="EG10" s="4">
        <v>6.754902875</v>
      </c>
      <c r="EH10" s="4">
        <v>2.0064329999999999</v>
      </c>
      <c r="EI10" s="4">
        <v>1.9205777500000001</v>
      </c>
      <c r="EJ10" s="4">
        <v>19.974708750000001</v>
      </c>
      <c r="EK10" s="4">
        <v>28.117043625000001</v>
      </c>
      <c r="EL10" s="4">
        <v>24.375159249999999</v>
      </c>
      <c r="EM10" s="4">
        <v>29.014821375</v>
      </c>
      <c r="EN10" s="4">
        <v>26.5446445</v>
      </c>
      <c r="EO10" s="4">
        <v>25.210076067046661</v>
      </c>
      <c r="EP10" s="4">
        <v>2.6126065000000001</v>
      </c>
      <c r="EQ10" s="4">
        <v>0</v>
      </c>
      <c r="ER10" s="4">
        <v>88.518912322293531</v>
      </c>
      <c r="ES10" s="4">
        <v>6.3655145000000006</v>
      </c>
      <c r="ET10" s="4">
        <v>88.518912322293531</v>
      </c>
      <c r="EU10" s="4">
        <v>6.754902875</v>
      </c>
      <c r="EV10" s="7">
        <v>489.36855540783199</v>
      </c>
      <c r="EW10" s="7">
        <v>30.765089249999999</v>
      </c>
      <c r="EX10" s="7">
        <v>489.36855540783199</v>
      </c>
      <c r="EY10" s="7">
        <v>29.194759250000001</v>
      </c>
      <c r="EZ10" s="7">
        <v>88.518912322293531</v>
      </c>
      <c r="FA10" s="7">
        <v>19.974708750000001</v>
      </c>
      <c r="FB10" s="7">
        <v>88.518912322293531</v>
      </c>
      <c r="FC10" s="7">
        <v>28.117043625000001</v>
      </c>
      <c r="FD10" s="4">
        <v>88.518912322293531</v>
      </c>
      <c r="FE10" s="4">
        <v>24.375159249999999</v>
      </c>
      <c r="FF10" s="4">
        <v>24.375159249999999</v>
      </c>
      <c r="FG10" s="4">
        <v>29.014821375</v>
      </c>
      <c r="FH10" s="4">
        <v>26.5446445</v>
      </c>
      <c r="FI10" s="4">
        <v>25.210076067046661</v>
      </c>
      <c r="FK10" s="4">
        <v>89.189448707882619</v>
      </c>
      <c r="FL10" s="4">
        <v>24.204697429687499</v>
      </c>
      <c r="FM10" s="4">
        <v>89.189448707882619</v>
      </c>
      <c r="FN10" s="4">
        <v>24.514518636725423</v>
      </c>
      <c r="FP10" s="4">
        <v>88.518912322293531</v>
      </c>
      <c r="FQ10" s="4">
        <v>24.886525875000004</v>
      </c>
      <c r="FR10" s="4">
        <v>88.518912322293531</v>
      </c>
      <c r="FS10" s="4">
        <v>25.210076067046661</v>
      </c>
    </row>
    <row r="11" spans="1:175" ht="13" customHeight="1" x14ac:dyDescent="0.15">
      <c r="A11" s="237" t="s">
        <v>82</v>
      </c>
      <c r="B11" s="38">
        <v>110</v>
      </c>
      <c r="C11" s="129">
        <f>Anchor!L116</f>
        <v>22866.800890999999</v>
      </c>
      <c r="D11" s="129">
        <f>Anchor!M116</f>
        <v>41.832895999999998</v>
      </c>
      <c r="E11" s="129">
        <f>Anchor!N116</f>
        <v>46.502751000000004</v>
      </c>
      <c r="F11" s="129">
        <f>Anchor!O116</f>
        <v>45.694504000000002</v>
      </c>
      <c r="G11" s="130">
        <f>('Summary (Full)'!$B$34*D11+'Summary (Full)'!$B$35*E11+'Summary (Full)'!$B$36*F11)/'Summary (Full)'!$B$37</f>
        <v>42.3661124375</v>
      </c>
      <c r="H11" s="129">
        <f>Anchor!P116</f>
        <v>25.078792</v>
      </c>
      <c r="I11" s="129">
        <f>Anchor!Q116</f>
        <v>20.311741000000001</v>
      </c>
      <c r="J11" s="129">
        <f>Anchor!R116</f>
        <v>99.798449000000005</v>
      </c>
      <c r="K11" s="129">
        <f>Anchor!S116</f>
        <v>99.357192999999995</v>
      </c>
      <c r="L11" s="129">
        <f>Anchor!T116</f>
        <v>40.782339</v>
      </c>
      <c r="M11" s="129">
        <f>Anchor!U116</f>
        <v>44.536324999999998</v>
      </c>
      <c r="N11" s="129">
        <f>Anchor!V116</f>
        <v>41.780306000000003</v>
      </c>
      <c r="O11" s="129">
        <f>Anchor!W116</f>
        <v>46.418610000000001</v>
      </c>
      <c r="P11" s="129">
        <f>Anchor!X116</f>
        <v>45.585923999999999</v>
      </c>
      <c r="Q11" s="131">
        <f>10*LOG10(1/(('Summary (Full)'!$B$41/10^(N11/10)+'Summary (Full)'!$B$42/10^(O11/10)+'Summary (Full)'!$B$43/10^(P11/10))/'Summary (Full)'!$B$44))</f>
        <v>42.785728345050991</v>
      </c>
      <c r="R11" s="129">
        <f>Anchor!Y116</f>
        <v>1.2034689999999999</v>
      </c>
      <c r="S11" s="129">
        <f>Anchor!Z116</f>
        <v>25396.42</v>
      </c>
      <c r="T11" s="132"/>
      <c r="U11" s="129">
        <f>Test!L116</f>
        <v>21742.017367</v>
      </c>
      <c r="V11" s="129">
        <f>Test!M116</f>
        <v>42.158054999999997</v>
      </c>
      <c r="W11" s="129">
        <f>Test!N116</f>
        <v>46.991072000000003</v>
      </c>
      <c r="X11" s="129">
        <f>Test!O116</f>
        <v>46.166294000000001</v>
      </c>
      <c r="Y11" s="129">
        <f>('Summary (Full)'!$B$34*V11+'Summary (Full)'!$B$35*W11+'Summary (Full)'!$B$36*X11)/'Summary (Full)'!$B$37</f>
        <v>42.7106335</v>
      </c>
      <c r="Z11" s="129">
        <f>Test!P116</f>
        <v>25.626843999999998</v>
      </c>
      <c r="AA11" s="129">
        <f>Test!Q116</f>
        <v>20.691889</v>
      </c>
      <c r="AB11" s="129">
        <f>Test!R116</f>
        <v>99.898534999999995</v>
      </c>
      <c r="AC11" s="129">
        <f>Test!S116</f>
        <v>99.60427</v>
      </c>
      <c r="AD11" s="129">
        <f>Test!T116</f>
        <v>41.306182999999997</v>
      </c>
      <c r="AE11" s="129">
        <f>Test!U116</f>
        <v>44.892887000000002</v>
      </c>
      <c r="AF11" s="129">
        <f>Test!V116</f>
        <v>42.114660999999998</v>
      </c>
      <c r="AG11" s="129">
        <f>Test!W116</f>
        <v>46.906778000000003</v>
      </c>
      <c r="AH11" s="129">
        <f>Test!X116</f>
        <v>46.061768000000001</v>
      </c>
      <c r="AI11" s="129">
        <f>10*LOG10(1/(('Summary (Full)'!$B$41/10^(AF11/10)+'Summary (Full)'!$B$42/10^(AG11/10)+'Summary (Full)'!$B$43/10^(AH11/10))/'Summary (Full)'!$B$44))</f>
        <v>43.143232235726323</v>
      </c>
      <c r="AJ11" s="129">
        <f>Test!Y116</f>
        <v>1.131567</v>
      </c>
      <c r="AK11" s="129">
        <f>Test!Z116</f>
        <v>0</v>
      </c>
      <c r="AL11" s="129">
        <f t="shared" si="2"/>
        <v>0.9402543812927463</v>
      </c>
      <c r="AM11" s="129">
        <f t="shared" si="3"/>
        <v>0</v>
      </c>
      <c r="AO11" s="245" t="s">
        <v>13</v>
      </c>
      <c r="AP11" s="172">
        <f t="array" ref="AP11">bdRateExtend($C11:$C14,D11:D14,$U11:$U14,V11:V14)</f>
        <v>-0.24057498799343224</v>
      </c>
      <c r="AQ11" s="172">
        <f t="array" ref="AQ11">bdRateExtend($C11:$C16,D11:D16,$U11:$U16,V11:V16)</f>
        <v>-0.27165031087514324</v>
      </c>
      <c r="AR11" s="172">
        <f t="array" ref="AR11">bdRateExtend($C11:$C16,E11:E16,$U11:$U16,W11:W16)</f>
        <v>-0.2409787333595913</v>
      </c>
      <c r="AS11" s="172">
        <f t="array" ref="AS11">bdRateExtend($C11:$C16,F11:F16,$U11:$U16,X11:X16)</f>
        <v>-0.25238565623376874</v>
      </c>
      <c r="AT11" s="172">
        <f t="array" ref="AT11">bdRateExtend($C11:$C14,H11:H14,$U11:$U14,Z11:Z14)</f>
        <v>-0.2275997080178821</v>
      </c>
      <c r="AU11" s="172">
        <f t="array" ref="AU11">bdRateExtend($C11:$C16,H11:H16,$U11:$U16,Z11:Z16)</f>
        <v>-0.24620475206351333</v>
      </c>
      <c r="AV11" s="172">
        <f t="array" ref="AV11">bdRateExtend($C11:$C14,I11:I14,$U11:$U14,AA11:AA14)</f>
        <v>-0.24871317618788991</v>
      </c>
      <c r="AW11" s="172">
        <f t="array" ref="AW11">bdRateExtend($C11:$C16,I11:I16,$U11:$U16,AA11:AA16)</f>
        <v>-0.27059422096532637</v>
      </c>
      <c r="AX11" s="172">
        <f t="array" ref="AX11">bdRateExtend($C11:$C14,J11:J14,$U11:$U14,AB11:AB14,"None", FALSE,1)</f>
        <v>-0.2615085764942009</v>
      </c>
      <c r="AY11" s="188">
        <f t="array" ref="AY11">bdRateExtend($C11:$C16,J11:J16,$U11:$U16,AB11:AB16,"None", FALSE,TRUE)</f>
        <v>-0.33230481867441264</v>
      </c>
      <c r="AZ11" s="241">
        <f t="array" ref="AZ11">testVMAFRange($C11:$C14,J11:J14,$U11:$U14,AB11:AB14)</f>
        <v>0</v>
      </c>
      <c r="BA11" s="190">
        <f t="array" ref="BA11">testVMAFRange($C11:$C16,J11:J16,$U11:$U16,AB11:AB16)</f>
        <v>0</v>
      </c>
      <c r="CI11" s="11" t="s">
        <v>119</v>
      </c>
      <c r="CJ11" s="10">
        <f>CJ5+CJ8</f>
        <v>2780.3707061440177</v>
      </c>
      <c r="CL11" s="4">
        <v>102.38886703005012</v>
      </c>
      <c r="CM11" s="4">
        <v>24.035280499999999</v>
      </c>
      <c r="CN11" s="4">
        <v>24.035280499999999</v>
      </c>
      <c r="CO11" s="4">
        <v>28.939687499999998</v>
      </c>
      <c r="CP11" s="4">
        <v>26.351508750000001</v>
      </c>
      <c r="CQ11" s="4">
        <v>24.486570203125002</v>
      </c>
      <c r="CR11" s="4">
        <v>6.0929307499999998</v>
      </c>
      <c r="CS11" s="4">
        <v>6.4996375000000004</v>
      </c>
      <c r="CT11" s="4">
        <v>0.83237050000000001</v>
      </c>
      <c r="CU11" s="4">
        <v>0.81669299999999989</v>
      </c>
      <c r="CV11" s="4">
        <v>19.571414749999999</v>
      </c>
      <c r="CW11" s="4">
        <v>27.799393500000001</v>
      </c>
      <c r="CX11" s="4">
        <v>23.948718249999999</v>
      </c>
      <c r="CY11" s="4">
        <v>28.791754749999999</v>
      </c>
      <c r="CZ11" s="4">
        <v>26.086680749999999</v>
      </c>
      <c r="DA11" s="4">
        <v>24.79366493424714</v>
      </c>
      <c r="DB11" s="4">
        <v>2.2777374999999997</v>
      </c>
      <c r="DC11" s="4">
        <v>786.99249999999995</v>
      </c>
      <c r="DE11" s="4">
        <v>102.38886703005012</v>
      </c>
      <c r="DF11" s="4">
        <v>6.0929307499999998</v>
      </c>
      <c r="DH11" s="4">
        <v>102.38886703005012</v>
      </c>
      <c r="DI11" s="4">
        <v>6.4996375000000004</v>
      </c>
      <c r="DK11" s="4">
        <v>1008.5700748108515</v>
      </c>
      <c r="DL11" s="4">
        <v>36.014507999999999</v>
      </c>
      <c r="DM11" s="4">
        <v>1008.5700748108515</v>
      </c>
      <c r="DN11" s="4">
        <v>34.522989500000001</v>
      </c>
      <c r="DO11" s="4">
        <v>102.38886703005012</v>
      </c>
      <c r="DP11" s="4">
        <v>19.571414749999999</v>
      </c>
      <c r="DQ11" s="4">
        <v>102.38886703005012</v>
      </c>
      <c r="DR11" s="4">
        <v>27.799393500000001</v>
      </c>
      <c r="DS11" s="4">
        <v>102.38886703005012</v>
      </c>
      <c r="DT11" s="4">
        <v>23.948718249999999</v>
      </c>
      <c r="DU11" s="4">
        <v>23.948718249999999</v>
      </c>
      <c r="DV11" s="4">
        <v>28.791754749999999</v>
      </c>
      <c r="DW11" s="4">
        <v>26.086680749999999</v>
      </c>
      <c r="DX11" s="4">
        <v>24.79366493424714</v>
      </c>
      <c r="DZ11" s="4">
        <v>101.81838445155549</v>
      </c>
      <c r="EA11" s="4">
        <v>24.756299000000002</v>
      </c>
      <c r="EB11" s="4">
        <v>24.756299000000002</v>
      </c>
      <c r="EC11" s="4">
        <v>29.407737749999999</v>
      </c>
      <c r="ED11" s="4">
        <v>27.071085249999999</v>
      </c>
      <c r="EE11" s="4">
        <v>25.191688062500003</v>
      </c>
      <c r="EF11" s="4">
        <v>6.5758160000000005</v>
      </c>
      <c r="EG11" s="4">
        <v>6.93163325</v>
      </c>
      <c r="EH11" s="4">
        <v>2.3536859999999997</v>
      </c>
      <c r="EI11" s="4">
        <v>2.2507584999999999</v>
      </c>
      <c r="EJ11" s="4">
        <v>20.264663500000001</v>
      </c>
      <c r="EK11" s="4">
        <v>28.45030075</v>
      </c>
      <c r="EL11" s="4">
        <v>24.683070499999999</v>
      </c>
      <c r="EM11" s="4">
        <v>29.284645250000001</v>
      </c>
      <c r="EN11" s="4">
        <v>26.834947</v>
      </c>
      <c r="EO11" s="4">
        <v>25.513211569631135</v>
      </c>
      <c r="EP11" s="4">
        <v>2.6232480000000002</v>
      </c>
      <c r="EQ11" s="4">
        <v>0</v>
      </c>
      <c r="ER11" s="4">
        <v>101.81838445155549</v>
      </c>
      <c r="ES11" s="4">
        <v>6.5758160000000005</v>
      </c>
      <c r="ET11" s="4">
        <v>101.81838445155549</v>
      </c>
      <c r="EU11" s="4">
        <v>6.93163325</v>
      </c>
      <c r="EV11" s="7">
        <v>549.9363534455091</v>
      </c>
      <c r="EW11" s="7">
        <v>33.459019124999998</v>
      </c>
      <c r="EX11" s="7">
        <v>549.9363534455091</v>
      </c>
      <c r="EY11" s="7">
        <v>31.764976625000003</v>
      </c>
      <c r="EZ11" s="7">
        <v>101.81838445155549</v>
      </c>
      <c r="FA11" s="7">
        <v>20.264663500000001</v>
      </c>
      <c r="FB11" s="7">
        <v>101.81838445155549</v>
      </c>
      <c r="FC11" s="7">
        <v>28.45030075</v>
      </c>
      <c r="FD11" s="4">
        <v>101.81838445155549</v>
      </c>
      <c r="FE11" s="4">
        <v>24.683070499999999</v>
      </c>
      <c r="FF11" s="4">
        <v>24.683070499999999</v>
      </c>
      <c r="FG11" s="4">
        <v>29.284645250000001</v>
      </c>
      <c r="FH11" s="4">
        <v>26.834947</v>
      </c>
      <c r="FI11" s="4">
        <v>25.513211569631135</v>
      </c>
      <c r="FK11" s="4">
        <v>102.38886703005012</v>
      </c>
      <c r="FL11" s="4">
        <v>24.486570203125002</v>
      </c>
      <c r="FM11" s="4">
        <v>102.38886703005012</v>
      </c>
      <c r="FN11" s="4">
        <v>24.79366493424714</v>
      </c>
      <c r="FP11" s="4">
        <v>101.81838445155549</v>
      </c>
      <c r="FQ11" s="4">
        <v>25.191688062500003</v>
      </c>
      <c r="FR11" s="4">
        <v>101.81838445155549</v>
      </c>
      <c r="FS11" s="4">
        <v>25.513211569631135</v>
      </c>
    </row>
    <row r="12" spans="1:175" x14ac:dyDescent="0.15">
      <c r="A12" s="235"/>
      <c r="B12" s="38">
        <v>135</v>
      </c>
      <c r="C12" s="129">
        <f>Anchor!L117</f>
        <v>10771.789441000001</v>
      </c>
      <c r="D12" s="129">
        <f>Anchor!M117</f>
        <v>39.204453999999998</v>
      </c>
      <c r="E12" s="129">
        <f>Anchor!N117</f>
        <v>43.617216999999997</v>
      </c>
      <c r="F12" s="129">
        <f>Anchor!O117</f>
        <v>42.608415999999998</v>
      </c>
      <c r="G12" s="130">
        <f>('Summary (Full)'!$B$34*D12+'Summary (Full)'!$B$35*E12+'Summary (Full)'!$B$36*F12)/'Summary (Full)'!$B$37</f>
        <v>39.6929993125</v>
      </c>
      <c r="H12" s="129">
        <f>Anchor!P117</f>
        <v>21.408356000000001</v>
      </c>
      <c r="I12" s="129">
        <f>Anchor!Q117</f>
        <v>17.867735</v>
      </c>
      <c r="J12" s="129">
        <f>Anchor!R117</f>
        <v>94.240159000000006</v>
      </c>
      <c r="K12" s="129">
        <f>Anchor!S117</f>
        <v>92.289535999999998</v>
      </c>
      <c r="L12" s="129">
        <f>Anchor!T117</f>
        <v>36.971052999999998</v>
      </c>
      <c r="M12" s="129">
        <f>Anchor!U117</f>
        <v>42.075904000000001</v>
      </c>
      <c r="N12" s="129">
        <f>Anchor!V117</f>
        <v>39.110714999999999</v>
      </c>
      <c r="O12" s="129">
        <f>Anchor!W117</f>
        <v>43.53201</v>
      </c>
      <c r="P12" s="129">
        <f>Anchor!X117</f>
        <v>42.484164</v>
      </c>
      <c r="Q12" s="131">
        <f>10*LOG10(1/(('Summary (Full)'!$B$41/10^(N12/10)+'Summary (Full)'!$B$42/10^(O12/10)+'Summary (Full)'!$B$43/10^(P12/10))/'Summary (Full)'!$B$44))</f>
        <v>40.060682049170573</v>
      </c>
      <c r="R12" s="129">
        <f>Anchor!Y117</f>
        <v>1.352147</v>
      </c>
      <c r="S12" s="129">
        <f>Anchor!Z117</f>
        <v>22542.48</v>
      </c>
      <c r="T12" s="132"/>
      <c r="U12" s="129">
        <f>Test!L117</f>
        <v>9889.8498419999996</v>
      </c>
      <c r="V12" s="129">
        <f>Test!M117</f>
        <v>39.742221999999998</v>
      </c>
      <c r="W12" s="129">
        <f>Test!N117</f>
        <v>44.245542999999998</v>
      </c>
      <c r="X12" s="129">
        <f>Test!O117</f>
        <v>43.258867000000002</v>
      </c>
      <c r="Y12" s="129">
        <f>('Summary (Full)'!$B$34*V12+'Summary (Full)'!$B$35*W12+'Summary (Full)'!$B$36*X12)/'Summary (Full)'!$B$37</f>
        <v>40.243469875000002</v>
      </c>
      <c r="Z12" s="129">
        <f>Test!P117</f>
        <v>22.061292999999999</v>
      </c>
      <c r="AA12" s="129">
        <f>Test!Q117</f>
        <v>18.394939000000001</v>
      </c>
      <c r="AB12" s="129">
        <f>Test!R117</f>
        <v>96.040685999999994</v>
      </c>
      <c r="AC12" s="129">
        <f>Test!S117</f>
        <v>94.264610000000005</v>
      </c>
      <c r="AD12" s="129">
        <f>Test!T117</f>
        <v>37.720491000000003</v>
      </c>
      <c r="AE12" s="129">
        <f>Test!U117</f>
        <v>42.617241999999997</v>
      </c>
      <c r="AF12" s="129">
        <f>Test!V117</f>
        <v>39.671002999999999</v>
      </c>
      <c r="AG12" s="129">
        <f>Test!W117</f>
        <v>44.174424000000002</v>
      </c>
      <c r="AH12" s="129">
        <f>Test!X117</f>
        <v>43.154243999999998</v>
      </c>
      <c r="AI12" s="129">
        <f>10*LOG10(1/(('Summary (Full)'!$B$41/10^(AF12/10)+'Summary (Full)'!$B$42/10^(AG12/10)+'Summary (Full)'!$B$43/10^(AH12/10))/'Summary (Full)'!$B$44))</f>
        <v>40.637439696622778</v>
      </c>
      <c r="AJ12" s="129">
        <f>Test!Y117</f>
        <v>1.3670690000000001</v>
      </c>
      <c r="AK12" s="129">
        <f>Test!Z117</f>
        <v>0</v>
      </c>
      <c r="AL12" s="129">
        <f t="shared" si="2"/>
        <v>1.0110357823520668</v>
      </c>
      <c r="AM12" s="129">
        <f t="shared" si="3"/>
        <v>0</v>
      </c>
      <c r="AO12" s="179"/>
      <c r="AP12" s="165"/>
      <c r="AQ12" s="164"/>
      <c r="AR12" s="164"/>
      <c r="AS12" s="164"/>
      <c r="AT12" s="165"/>
      <c r="AU12" s="164"/>
      <c r="AV12" s="165"/>
      <c r="AW12" s="164"/>
      <c r="AX12" s="165"/>
      <c r="AY12" s="170"/>
      <c r="AZ12" s="165"/>
      <c r="BA12" s="170"/>
      <c r="CL12" s="4">
        <v>117.54170749539288</v>
      </c>
      <c r="CM12" s="4">
        <v>24.32050675</v>
      </c>
      <c r="CN12" s="4">
        <v>24.32050675</v>
      </c>
      <c r="CO12" s="4">
        <v>29.19469325</v>
      </c>
      <c r="CP12" s="4">
        <v>26.613299875000003</v>
      </c>
      <c r="CQ12" s="4">
        <v>24.768442976562504</v>
      </c>
      <c r="CR12" s="4">
        <v>6.2765053749999993</v>
      </c>
      <c r="CS12" s="4">
        <v>6.6542297499999998</v>
      </c>
      <c r="CT12" s="4">
        <v>0.94886275000000009</v>
      </c>
      <c r="CU12" s="4">
        <v>0.93047399999999991</v>
      </c>
      <c r="CV12" s="4">
        <v>19.836184875000001</v>
      </c>
      <c r="CW12" s="4">
        <v>28.104501249999998</v>
      </c>
      <c r="CX12" s="4">
        <v>24.231760125000001</v>
      </c>
      <c r="CY12" s="4">
        <v>29.050409875</v>
      </c>
      <c r="CZ12" s="4">
        <v>26.351077374999999</v>
      </c>
      <c r="DA12" s="4">
        <v>25.07281123176886</v>
      </c>
      <c r="DB12" s="4">
        <v>2.26587125</v>
      </c>
      <c r="DC12" s="4">
        <v>851.27624999999989</v>
      </c>
      <c r="DE12" s="4">
        <v>173.6547643906386</v>
      </c>
      <c r="DF12" s="4">
        <v>7.0175464999999999</v>
      </c>
      <c r="DH12" s="4">
        <v>173.6547643906386</v>
      </c>
      <c r="DI12" s="4">
        <v>7.2376480000000001</v>
      </c>
      <c r="DK12" s="4">
        <v>1127.7310473624061</v>
      </c>
      <c r="DL12" s="4">
        <v>38.956166249999995</v>
      </c>
      <c r="DM12" s="4">
        <v>1127.7310473624061</v>
      </c>
      <c r="DN12" s="4">
        <v>37.359990875000001</v>
      </c>
      <c r="DO12" s="4">
        <v>117.54170749539288</v>
      </c>
      <c r="DP12" s="4">
        <v>19.836184875000001</v>
      </c>
      <c r="DQ12" s="4">
        <v>117.54170749539288</v>
      </c>
      <c r="DR12" s="4">
        <v>28.104501249999998</v>
      </c>
      <c r="DS12" s="4">
        <v>117.54170749539288</v>
      </c>
      <c r="DT12" s="4">
        <v>24.231760125000001</v>
      </c>
      <c r="DU12" s="4">
        <v>24.231760125000001</v>
      </c>
      <c r="DV12" s="4">
        <v>29.050409875</v>
      </c>
      <c r="DW12" s="4">
        <v>26.351077374999999</v>
      </c>
      <c r="DX12" s="4">
        <v>25.07281123176886</v>
      </c>
      <c r="DZ12" s="4">
        <v>127.26990860334027</v>
      </c>
      <c r="EA12" s="4">
        <v>25.272068749999999</v>
      </c>
      <c r="EB12" s="4">
        <v>25.272068749999999</v>
      </c>
      <c r="EC12" s="4">
        <v>29.747403124999998</v>
      </c>
      <c r="ED12" s="4">
        <v>27.471261875</v>
      </c>
      <c r="EE12" s="4">
        <v>25.68922671875</v>
      </c>
      <c r="EF12" s="4">
        <v>6.9489822500000002</v>
      </c>
      <c r="EG12" s="4">
        <v>7.2473806249999999</v>
      </c>
      <c r="EH12" s="4">
        <v>6.4799722500000003</v>
      </c>
      <c r="EI12" s="4">
        <v>6.1377808750000007</v>
      </c>
      <c r="EJ12" s="4">
        <v>20.763880624999999</v>
      </c>
      <c r="EK12" s="4">
        <v>28.898785749999998</v>
      </c>
      <c r="EL12" s="4">
        <v>25.191645125000001</v>
      </c>
      <c r="EM12" s="4">
        <v>29.617765374999998</v>
      </c>
      <c r="EN12" s="4">
        <v>27.225630625000001</v>
      </c>
      <c r="EO12" s="4">
        <v>25.994544120083081</v>
      </c>
      <c r="EP12" s="4">
        <v>2.4054638750000001</v>
      </c>
      <c r="EQ12" s="4">
        <v>0</v>
      </c>
      <c r="ER12" s="4">
        <v>144.96809990434483</v>
      </c>
      <c r="ES12" s="4">
        <v>7.2110120000000002</v>
      </c>
      <c r="ET12" s="4">
        <v>127.26990860334027</v>
      </c>
      <c r="EU12" s="4">
        <v>7.2473806249999999</v>
      </c>
      <c r="EV12" s="7">
        <v>618.00046099999997</v>
      </c>
      <c r="EW12" s="7">
        <v>36.152949</v>
      </c>
      <c r="EX12" s="7">
        <v>618.00046099999997</v>
      </c>
      <c r="EY12" s="7">
        <v>34.335194000000001</v>
      </c>
      <c r="EZ12" s="7">
        <v>127.26990860334027</v>
      </c>
      <c r="FA12" s="7">
        <v>20.763880624999999</v>
      </c>
      <c r="FB12" s="7">
        <v>117.11602798031466</v>
      </c>
      <c r="FC12" s="7">
        <v>28.783557875</v>
      </c>
      <c r="FD12" s="4">
        <v>117.11602798031466</v>
      </c>
      <c r="FE12" s="4">
        <v>24.99098175</v>
      </c>
      <c r="FF12" s="4">
        <v>24.99098175</v>
      </c>
      <c r="FG12" s="4">
        <v>29.554469125000001</v>
      </c>
      <c r="FH12" s="4">
        <v>27.125249500000002</v>
      </c>
      <c r="FI12" s="4">
        <v>25.81634707221561</v>
      </c>
      <c r="FK12" s="4">
        <v>117.54170749539288</v>
      </c>
      <c r="FL12" s="4">
        <v>24.768442976562504</v>
      </c>
      <c r="FM12" s="4">
        <v>117.54170749539288</v>
      </c>
      <c r="FN12" s="4">
        <v>25.07281123176886</v>
      </c>
      <c r="FP12" s="4">
        <v>117.11602798031466</v>
      </c>
      <c r="FQ12" s="4">
        <v>25.496850250000005</v>
      </c>
      <c r="FR12" s="4">
        <v>117.11602798031466</v>
      </c>
      <c r="FS12" s="4">
        <v>25.81634707221561</v>
      </c>
    </row>
    <row r="13" spans="1:175" ht="13" customHeight="1" x14ac:dyDescent="0.15">
      <c r="A13" s="235"/>
      <c r="B13" s="38">
        <v>160</v>
      </c>
      <c r="C13" s="129">
        <f>Anchor!L118</f>
        <v>4955.5914849999999</v>
      </c>
      <c r="D13" s="129">
        <f>Anchor!M118</f>
        <v>36.196348999999998</v>
      </c>
      <c r="E13" s="129">
        <f>Anchor!N118</f>
        <v>40.409958000000003</v>
      </c>
      <c r="F13" s="129">
        <f>Anchor!O118</f>
        <v>39.184914999999997</v>
      </c>
      <c r="G13" s="130">
        <f>('Summary (Full)'!$B$34*D13+'Summary (Full)'!$B$35*E13+'Summary (Full)'!$B$36*F13)/'Summary (Full)'!$B$37</f>
        <v>36.646484937499999</v>
      </c>
      <c r="H13" s="129">
        <f>Anchor!P118</f>
        <v>17.814264999999999</v>
      </c>
      <c r="I13" s="129">
        <f>Anchor!Q118</f>
        <v>15.314022</v>
      </c>
      <c r="J13" s="129">
        <f>Anchor!R118</f>
        <v>78.405589000000006</v>
      </c>
      <c r="K13" s="129">
        <f>Anchor!S118</f>
        <v>75.943617000000003</v>
      </c>
      <c r="L13" s="129">
        <f>Anchor!T118</f>
        <v>32.894013000000001</v>
      </c>
      <c r="M13" s="129">
        <f>Anchor!U118</f>
        <v>39.338144999999997</v>
      </c>
      <c r="N13" s="129">
        <f>Anchor!V118</f>
        <v>36.069777999999999</v>
      </c>
      <c r="O13" s="129">
        <f>Anchor!W118</f>
        <v>40.290967999999999</v>
      </c>
      <c r="P13" s="129">
        <f>Anchor!X118</f>
        <v>39.010148999999998</v>
      </c>
      <c r="Q13" s="131">
        <f>10*LOG10(1/(('Summary (Full)'!$B$41/10^(N13/10)+'Summary (Full)'!$B$42/10^(O13/10)+'Summary (Full)'!$B$43/10^(P13/10))/'Summary (Full)'!$B$44))</f>
        <v>36.961351523146497</v>
      </c>
      <c r="R13" s="129">
        <f>Anchor!Y118</f>
        <v>1.4312560000000001</v>
      </c>
      <c r="S13" s="129">
        <f>Anchor!Z118</f>
        <v>20508.22</v>
      </c>
      <c r="T13" s="132"/>
      <c r="U13" s="129">
        <f>Test!L118</f>
        <v>4503.761469</v>
      </c>
      <c r="V13" s="129">
        <f>Test!M118</f>
        <v>37.036760000000001</v>
      </c>
      <c r="W13" s="129">
        <f>Test!N118</f>
        <v>41.189024000000003</v>
      </c>
      <c r="X13" s="129">
        <f>Test!O118</f>
        <v>40.013125000000002</v>
      </c>
      <c r="Y13" s="129">
        <f>('Summary (Full)'!$B$34*V13+'Summary (Full)'!$B$35*W13+'Summary (Full)'!$B$36*X13)/'Summary (Full)'!$B$37</f>
        <v>37.482299312500004</v>
      </c>
      <c r="Z13" s="129">
        <f>Test!P118</f>
        <v>18.733084999999999</v>
      </c>
      <c r="AA13" s="129">
        <f>Test!Q118</f>
        <v>16.063341999999999</v>
      </c>
      <c r="AB13" s="129">
        <f>Test!R118</f>
        <v>83.233101000000005</v>
      </c>
      <c r="AC13" s="129">
        <f>Test!S118</f>
        <v>80.749370999999996</v>
      </c>
      <c r="AD13" s="129">
        <f>Test!T118</f>
        <v>33.921235000000003</v>
      </c>
      <c r="AE13" s="129">
        <f>Test!U118</f>
        <v>40.068868999999999</v>
      </c>
      <c r="AF13" s="129">
        <f>Test!V118</f>
        <v>36.944555000000001</v>
      </c>
      <c r="AG13" s="129">
        <f>Test!W118</f>
        <v>41.088849000000003</v>
      </c>
      <c r="AH13" s="129">
        <f>Test!X118</f>
        <v>39.868850000000002</v>
      </c>
      <c r="AI13" s="129">
        <f>10*LOG10(1/(('Summary (Full)'!$B$41/10^(AF13/10)+'Summary (Full)'!$B$42/10^(AG13/10)+'Summary (Full)'!$B$43/10^(AH13/10))/'Summary (Full)'!$B$44))</f>
        <v>37.828453779919371</v>
      </c>
      <c r="AJ13" s="129">
        <f>Test!Y118</f>
        <v>1.4768410000000001</v>
      </c>
      <c r="AK13" s="129">
        <f>Test!Z118</f>
        <v>0</v>
      </c>
      <c r="AL13" s="129">
        <f t="shared" si="2"/>
        <v>1.0318496481412129</v>
      </c>
      <c r="AM13" s="129">
        <f t="shared" si="3"/>
        <v>0</v>
      </c>
      <c r="AO13" s="242" t="s">
        <v>14</v>
      </c>
      <c r="AP13" s="166">
        <f t="array" ref="AP13">bdRateExtend($C12:$C15,D12:D15,$U12:$U15,V12:V15)</f>
        <v>-0.28208382437903357</v>
      </c>
      <c r="AQ13" s="164"/>
      <c r="AR13" s="164"/>
      <c r="AS13" s="164"/>
      <c r="AT13" s="166">
        <f t="array" ref="AT13">bdRateExtend($C12:$C15,H12:H15,$U12:$U15,Z12:Z15)</f>
        <v>-0.26239213510335413</v>
      </c>
      <c r="AU13" s="164"/>
      <c r="AV13" s="166">
        <f t="array" ref="AV13">bdRateExtend($C12:$C15,I12:I15,$U12:$U15,AA12:AA15)</f>
        <v>-0.28448594836490393</v>
      </c>
      <c r="AW13" s="164"/>
      <c r="AX13" s="166">
        <f t="array" ref="AX13">bdRateExtend($C12:$C15,J12:J15,$U12:$U15,AB12:AB15,"None", FALSE,1)</f>
        <v>-0.31093041644007247</v>
      </c>
      <c r="AY13" s="170"/>
      <c r="AZ13" s="244">
        <f t="array" ref="AZ13">testVMAFRange($C12:$C15,J12:J15,$U12:$U15,AB12:AB15)</f>
        <v>0</v>
      </c>
      <c r="BA13" s="170"/>
      <c r="CL13" s="4">
        <v>153.07666015049375</v>
      </c>
      <c r="CM13" s="4">
        <v>24.933875875000002</v>
      </c>
      <c r="CN13" s="4">
        <v>24.933875875000002</v>
      </c>
      <c r="CO13" s="4">
        <v>29.73349975</v>
      </c>
      <c r="CP13" s="4">
        <v>27.195151125000002</v>
      </c>
      <c r="CQ13" s="4">
        <v>25.375182070312501</v>
      </c>
      <c r="CR13" s="4">
        <v>6.7388132499999998</v>
      </c>
      <c r="CS13" s="4">
        <v>7.0232349999999997</v>
      </c>
      <c r="CT13" s="4">
        <v>1.9735886250000005</v>
      </c>
      <c r="CU13" s="4">
        <v>1.906339</v>
      </c>
      <c r="CV13" s="4">
        <v>20.415033749999999</v>
      </c>
      <c r="CW13" s="4">
        <v>28.738006375000001</v>
      </c>
      <c r="CX13" s="4">
        <v>24.843426375</v>
      </c>
      <c r="CY13" s="4">
        <v>29.592801375000001</v>
      </c>
      <c r="CZ13" s="4">
        <v>26.937815749999999</v>
      </c>
      <c r="DA13" s="4">
        <v>25.676672895986869</v>
      </c>
      <c r="DB13" s="4">
        <v>2.2298253749999999</v>
      </c>
      <c r="DC13" s="4">
        <v>1057.3874999999998</v>
      </c>
      <c r="DE13" s="4">
        <v>196.99918436893699</v>
      </c>
      <c r="DF13" s="4">
        <v>7.2962797500000001</v>
      </c>
      <c r="DH13" s="4">
        <v>196.99918436893699</v>
      </c>
      <c r="DI13" s="4">
        <v>7.4520610000000005</v>
      </c>
      <c r="DK13" s="4">
        <v>1260.9707019352338</v>
      </c>
      <c r="DL13" s="4">
        <v>41.897824499999999</v>
      </c>
      <c r="DM13" s="4">
        <v>1260.9707019352338</v>
      </c>
      <c r="DN13" s="4">
        <v>40.196992250000001</v>
      </c>
      <c r="DO13" s="4">
        <v>153.07666015049375</v>
      </c>
      <c r="DP13" s="4">
        <v>20.415033749999999</v>
      </c>
      <c r="DQ13" s="4">
        <v>153.07666015049375</v>
      </c>
      <c r="DR13" s="4">
        <v>28.738006375000001</v>
      </c>
      <c r="DS13" s="4">
        <v>153.07666015049375</v>
      </c>
      <c r="DT13" s="4">
        <v>24.843426375</v>
      </c>
      <c r="DU13" s="4">
        <v>24.843426375</v>
      </c>
      <c r="DV13" s="4">
        <v>29.592801375000001</v>
      </c>
      <c r="DW13" s="4">
        <v>26.937815749999999</v>
      </c>
      <c r="DX13" s="4">
        <v>25.676672895986869</v>
      </c>
      <c r="DZ13" s="4">
        <v>144.96809990434483</v>
      </c>
      <c r="EA13" s="4">
        <v>25.614638999999997</v>
      </c>
      <c r="EB13" s="4">
        <v>25.614638999999997</v>
      </c>
      <c r="EC13" s="4">
        <v>30.041721500000001</v>
      </c>
      <c r="ED13" s="4">
        <v>27.7983695</v>
      </c>
      <c r="EE13" s="4">
        <v>26.027814812499997</v>
      </c>
      <c r="EF13" s="4">
        <v>7.2110120000000002</v>
      </c>
      <c r="EG13" s="4">
        <v>7.4582145000000004</v>
      </c>
      <c r="EH13" s="4">
        <v>7.9994230000000002</v>
      </c>
      <c r="EI13" s="4">
        <v>7.5675275000000006</v>
      </c>
      <c r="EJ13" s="4">
        <v>21.094527499999998</v>
      </c>
      <c r="EK13" s="4">
        <v>29.241714999999999</v>
      </c>
      <c r="EL13" s="4">
        <v>25.5335675</v>
      </c>
      <c r="EM13" s="4">
        <v>29.912103500000001</v>
      </c>
      <c r="EN13" s="4">
        <v>27.555991499999998</v>
      </c>
      <c r="EO13" s="4">
        <v>26.331534460508909</v>
      </c>
      <c r="EP13" s="4">
        <v>2.3907445000000003</v>
      </c>
      <c r="EQ13" s="4">
        <v>0</v>
      </c>
      <c r="ER13" s="4">
        <v>172.04325487375996</v>
      </c>
      <c r="ES13" s="4">
        <v>7.5859225000000006</v>
      </c>
      <c r="ET13" s="4">
        <v>144.96809990434483</v>
      </c>
      <c r="EU13" s="4">
        <v>7.4582145000000004</v>
      </c>
      <c r="EV13" s="7">
        <v>688.41753965794305</v>
      </c>
      <c r="EW13" s="7">
        <v>38.784793624999999</v>
      </c>
      <c r="EX13" s="7">
        <v>688.41753965794305</v>
      </c>
      <c r="EY13" s="7">
        <v>36.875311875000001</v>
      </c>
      <c r="EZ13" s="7">
        <v>144.96809990434483</v>
      </c>
      <c r="FA13" s="7">
        <v>21.094527499999998</v>
      </c>
      <c r="FB13" s="7">
        <v>134.71205699999999</v>
      </c>
      <c r="FC13" s="7">
        <v>29.116814999999999</v>
      </c>
      <c r="FD13" s="4">
        <v>127.26990860334027</v>
      </c>
      <c r="FE13" s="4">
        <v>25.191645125000001</v>
      </c>
      <c r="FF13" s="4">
        <v>25.191645125000001</v>
      </c>
      <c r="FG13" s="4">
        <v>29.617765374999998</v>
      </c>
      <c r="FH13" s="4">
        <v>27.225630625000001</v>
      </c>
      <c r="FI13" s="4">
        <v>25.994544120083081</v>
      </c>
      <c r="FK13" s="4">
        <v>153.07666015049375</v>
      </c>
      <c r="FL13" s="4">
        <v>25.375182070312501</v>
      </c>
      <c r="FM13" s="4">
        <v>153.07666015049375</v>
      </c>
      <c r="FN13" s="4">
        <v>25.676672895986869</v>
      </c>
      <c r="FP13" s="4">
        <v>144.96809990434483</v>
      </c>
      <c r="FQ13" s="4">
        <v>26.027814812499997</v>
      </c>
      <c r="FR13" s="4">
        <v>144.96809990434483</v>
      </c>
      <c r="FS13" s="4">
        <v>26.331534460508909</v>
      </c>
    </row>
    <row r="14" spans="1:175" x14ac:dyDescent="0.15">
      <c r="A14" s="235"/>
      <c r="B14" s="38">
        <v>185</v>
      </c>
      <c r="C14" s="129">
        <f>Anchor!L119</f>
        <v>2237.7689999999998</v>
      </c>
      <c r="D14" s="129">
        <f>Anchor!M119</f>
        <v>33.010739000000001</v>
      </c>
      <c r="E14" s="129">
        <f>Anchor!N119</f>
        <v>37.162153000000004</v>
      </c>
      <c r="F14" s="129">
        <f>Anchor!O119</f>
        <v>35.639735000000002</v>
      </c>
      <c r="G14" s="130">
        <f>('Summary (Full)'!$B$34*D14+'Summary (Full)'!$B$35*E14+'Summary (Full)'!$B$36*F14)/'Summary (Full)'!$B$37</f>
        <v>33.434514624999998</v>
      </c>
      <c r="H14" s="129">
        <f>Anchor!P119</f>
        <v>14.275058</v>
      </c>
      <c r="I14" s="129">
        <f>Anchor!Q119</f>
        <v>12.729637</v>
      </c>
      <c r="J14" s="129">
        <f>Anchor!R119</f>
        <v>56.949486</v>
      </c>
      <c r="K14" s="129">
        <f>Anchor!S119</f>
        <v>54.821213999999998</v>
      </c>
      <c r="L14" s="129">
        <f>Anchor!T119</f>
        <v>28.960958999999999</v>
      </c>
      <c r="M14" s="129">
        <f>Anchor!U119</f>
        <v>36.370601000000001</v>
      </c>
      <c r="N14" s="129">
        <f>Anchor!V119</f>
        <v>32.866340000000001</v>
      </c>
      <c r="O14" s="129">
        <f>Anchor!W119</f>
        <v>37.012210000000003</v>
      </c>
      <c r="P14" s="129">
        <f>Anchor!X119</f>
        <v>35.411593000000003</v>
      </c>
      <c r="Q14" s="131">
        <f>10*LOG10(1/(('Summary (Full)'!$B$41/10^(N14/10)+'Summary (Full)'!$B$42/10^(O14/10)+'Summary (Full)'!$B$43/10^(P14/10))/'Summary (Full)'!$B$44))</f>
        <v>33.709290957596963</v>
      </c>
      <c r="R14" s="129">
        <f>Anchor!Y119</f>
        <v>1.4903770000000001</v>
      </c>
      <c r="S14" s="129">
        <f>Anchor!Z119</f>
        <v>17558.439999999999</v>
      </c>
      <c r="T14" s="132"/>
      <c r="U14" s="129">
        <f>Test!L119</f>
        <v>2055.9956969999998</v>
      </c>
      <c r="V14" s="129">
        <f>Test!M119</f>
        <v>34.065570000000001</v>
      </c>
      <c r="W14" s="129">
        <f>Test!N119</f>
        <v>38.026195999999999</v>
      </c>
      <c r="X14" s="129">
        <f>Test!O119</f>
        <v>36.629814000000003</v>
      </c>
      <c r="Y14" s="129">
        <f>('Summary (Full)'!$B$34*V14+'Summary (Full)'!$B$35*W14+'Summary (Full)'!$B$36*X14)/'Summary (Full)'!$B$37</f>
        <v>34.473374374999999</v>
      </c>
      <c r="Z14" s="129">
        <f>Test!P119</f>
        <v>15.289104</v>
      </c>
      <c r="AA14" s="129">
        <f>Test!Q119</f>
        <v>13.567558</v>
      </c>
      <c r="AB14" s="129">
        <f>Test!R119</f>
        <v>65.655311999999995</v>
      </c>
      <c r="AC14" s="129">
        <f>Test!S119</f>
        <v>63.051532000000002</v>
      </c>
      <c r="AD14" s="129">
        <f>Test!T119</f>
        <v>30.151427000000002</v>
      </c>
      <c r="AE14" s="129">
        <f>Test!U119</f>
        <v>37.264780000000002</v>
      </c>
      <c r="AF14" s="129">
        <f>Test!V119</f>
        <v>33.957298999999999</v>
      </c>
      <c r="AG14" s="129">
        <f>Test!W119</f>
        <v>37.897582999999997</v>
      </c>
      <c r="AH14" s="129">
        <f>Test!X119</f>
        <v>36.442011999999998</v>
      </c>
      <c r="AI14" s="129">
        <f>10*LOG10(1/(('Summary (Full)'!$B$41/10^(AF14/10)+'Summary (Full)'!$B$42/10^(AG14/10)+'Summary (Full)'!$B$43/10^(AH14/10))/'Summary (Full)'!$B$44))</f>
        <v>34.777045258881216</v>
      </c>
      <c r="AJ14" s="129">
        <f>Test!Y119</f>
        <v>1.5945830000000001</v>
      </c>
      <c r="AK14" s="129">
        <f>Test!Z119</f>
        <v>0</v>
      </c>
      <c r="AL14" s="129">
        <f t="shared" si="2"/>
        <v>1.0699192217807978</v>
      </c>
      <c r="AM14" s="129">
        <f t="shared" si="3"/>
        <v>0</v>
      </c>
      <c r="AO14" s="179"/>
      <c r="AP14" s="165"/>
      <c r="AQ14" s="164"/>
      <c r="AR14" s="164"/>
      <c r="AS14" s="164"/>
      <c r="AT14" s="165"/>
      <c r="AU14" s="164"/>
      <c r="AV14" s="165"/>
      <c r="AW14" s="164"/>
      <c r="AX14" s="165"/>
      <c r="AY14" s="170"/>
      <c r="AZ14" s="165"/>
      <c r="BA14" s="170"/>
      <c r="CL14" s="4">
        <v>173.6547643906386</v>
      </c>
      <c r="CM14" s="4">
        <v>25.262018749999999</v>
      </c>
      <c r="CN14" s="4">
        <v>25.262018749999999</v>
      </c>
      <c r="CO14" s="4">
        <v>30.017300499999997</v>
      </c>
      <c r="CP14" s="4">
        <v>27.51521125</v>
      </c>
      <c r="CQ14" s="4">
        <v>25.700048390625</v>
      </c>
      <c r="CR14" s="4">
        <v>7.0175464999999999</v>
      </c>
      <c r="CS14" s="4">
        <v>7.2376480000000001</v>
      </c>
      <c r="CT14" s="4">
        <v>2.8818222500000008</v>
      </c>
      <c r="CU14" s="4">
        <v>2.7684230000000003</v>
      </c>
      <c r="CV14" s="4">
        <v>20.729112499999999</v>
      </c>
      <c r="CW14" s="4">
        <v>29.066403749999999</v>
      </c>
      <c r="CX14" s="4">
        <v>25.17205075</v>
      </c>
      <c r="CY14" s="4">
        <v>29.876537750000001</v>
      </c>
      <c r="CZ14" s="4">
        <v>27.260157499999998</v>
      </c>
      <c r="DA14" s="4">
        <v>26.001388262683157</v>
      </c>
      <c r="DB14" s="4">
        <v>2.20564575</v>
      </c>
      <c r="DC14" s="4">
        <v>1199.2149999999999</v>
      </c>
      <c r="DE14" s="4">
        <v>223.48179606938825</v>
      </c>
      <c r="DF14" s="4">
        <v>7.5750130000000002</v>
      </c>
      <c r="DH14" s="4">
        <v>223.48179606938825</v>
      </c>
      <c r="DI14" s="4">
        <v>7.6664740000000009</v>
      </c>
      <c r="DK14" s="4">
        <v>1409.9524127298939</v>
      </c>
      <c r="DL14" s="4">
        <v>44.839482750000002</v>
      </c>
      <c r="DM14" s="4">
        <v>1409.9524127298939</v>
      </c>
      <c r="DN14" s="4">
        <v>43.033993625000001</v>
      </c>
      <c r="DO14" s="4">
        <v>173.6547643906386</v>
      </c>
      <c r="DP14" s="4">
        <v>20.729112499999999</v>
      </c>
      <c r="DQ14" s="4">
        <v>173.6547643906386</v>
      </c>
      <c r="DR14" s="4">
        <v>29.066403749999999</v>
      </c>
      <c r="DS14" s="4">
        <v>173.6547643906386</v>
      </c>
      <c r="DT14" s="4">
        <v>25.17205075</v>
      </c>
      <c r="DU14" s="4">
        <v>25.17205075</v>
      </c>
      <c r="DV14" s="4">
        <v>29.876537750000001</v>
      </c>
      <c r="DW14" s="4">
        <v>27.260157499999998</v>
      </c>
      <c r="DX14" s="4">
        <v>26.001388262683157</v>
      </c>
      <c r="DZ14" s="4">
        <v>165.12740694562387</v>
      </c>
      <c r="EA14" s="4">
        <v>25.957209249999998</v>
      </c>
      <c r="EB14" s="4">
        <v>25.957209249999998</v>
      </c>
      <c r="EC14" s="4">
        <v>30.336039875000001</v>
      </c>
      <c r="ED14" s="4">
        <v>28.125477125</v>
      </c>
      <c r="EE14" s="4">
        <v>26.366402906249998</v>
      </c>
      <c r="EF14" s="4">
        <v>7.4730417500000001</v>
      </c>
      <c r="EG14" s="4">
        <v>7.6690483750000009</v>
      </c>
      <c r="EH14" s="4">
        <v>9.5188737500000009</v>
      </c>
      <c r="EI14" s="4">
        <v>8.9972741250000006</v>
      </c>
      <c r="EJ14" s="4">
        <v>21.425174375000001</v>
      </c>
      <c r="EK14" s="4">
        <v>29.58464425</v>
      </c>
      <c r="EL14" s="4">
        <v>25.875489875</v>
      </c>
      <c r="EM14" s="4">
        <v>30.206441625</v>
      </c>
      <c r="EN14" s="4">
        <v>27.886352374999998</v>
      </c>
      <c r="EO14" s="4">
        <v>26.668524800934737</v>
      </c>
      <c r="EP14" s="4">
        <v>2.376025125</v>
      </c>
      <c r="EQ14" s="4">
        <v>0</v>
      </c>
      <c r="ER14" s="4">
        <v>194.42550768996296</v>
      </c>
      <c r="ES14" s="4">
        <v>7.8806742500000002</v>
      </c>
      <c r="ET14" s="4">
        <v>165.12740694562387</v>
      </c>
      <c r="EU14" s="4">
        <v>7.6690483750000009</v>
      </c>
      <c r="EV14" s="7">
        <v>766.85818023798458</v>
      </c>
      <c r="EW14" s="7">
        <v>41.416638249999998</v>
      </c>
      <c r="EX14" s="7">
        <v>766.85818023798458</v>
      </c>
      <c r="EY14" s="7">
        <v>39.415429750000001</v>
      </c>
      <c r="EZ14" s="7">
        <v>165.12740694562387</v>
      </c>
      <c r="FA14" s="7">
        <v>21.425174375000001</v>
      </c>
      <c r="FB14" s="7">
        <v>152.23764566302069</v>
      </c>
      <c r="FC14" s="7">
        <v>29.446233124999999</v>
      </c>
      <c r="FD14" s="4">
        <v>144.96809990434483</v>
      </c>
      <c r="FE14" s="4">
        <v>25.5335675</v>
      </c>
      <c r="FF14" s="4">
        <v>25.5335675</v>
      </c>
      <c r="FG14" s="4">
        <v>29.912103500000001</v>
      </c>
      <c r="FH14" s="4">
        <v>27.555991499999998</v>
      </c>
      <c r="FI14" s="4">
        <v>26.331534460508909</v>
      </c>
      <c r="FK14" s="4">
        <v>173.6547643906386</v>
      </c>
      <c r="FL14" s="4">
        <v>25.700048390625</v>
      </c>
      <c r="FM14" s="4">
        <v>173.6547643906386</v>
      </c>
      <c r="FN14" s="4">
        <v>26.001388262683157</v>
      </c>
      <c r="FP14" s="4">
        <v>165.12740694562387</v>
      </c>
      <c r="FQ14" s="4">
        <v>26.366402906249998</v>
      </c>
      <c r="FR14" s="4">
        <v>165.12740694562387</v>
      </c>
      <c r="FS14" s="4">
        <v>26.668524800934737</v>
      </c>
    </row>
    <row r="15" spans="1:175" ht="13" customHeight="1" x14ac:dyDescent="0.15">
      <c r="A15" s="235"/>
      <c r="B15" s="38">
        <v>210</v>
      </c>
      <c r="C15" s="129">
        <f>Anchor!L120</f>
        <v>940.91508499999998</v>
      </c>
      <c r="D15" s="129">
        <f>Anchor!M120</f>
        <v>29.822078000000001</v>
      </c>
      <c r="E15" s="129">
        <f>Anchor!N120</f>
        <v>33.930546</v>
      </c>
      <c r="F15" s="129">
        <f>Anchor!O120</f>
        <v>31.989065</v>
      </c>
      <c r="G15" s="130">
        <f>('Summary (Full)'!$B$34*D15+'Summary (Full)'!$B$35*E15+'Summary (Full)'!$B$36*F15)/'Summary (Full)'!$B$37</f>
        <v>30.214293937499999</v>
      </c>
      <c r="H15" s="129">
        <f>Anchor!P120</f>
        <v>10.940882</v>
      </c>
      <c r="I15" s="129">
        <f>Anchor!Q120</f>
        <v>10.268872</v>
      </c>
      <c r="J15" s="129">
        <f>Anchor!R120</f>
        <v>32.664392999999997</v>
      </c>
      <c r="K15" s="129">
        <f>Anchor!S120</f>
        <v>31.305329</v>
      </c>
      <c r="L15" s="129">
        <f>Anchor!T120</f>
        <v>25.338967</v>
      </c>
      <c r="M15" s="129">
        <f>Anchor!U120</f>
        <v>33.240791999999999</v>
      </c>
      <c r="N15" s="129">
        <f>Anchor!V120</f>
        <v>29.691168999999999</v>
      </c>
      <c r="O15" s="129">
        <f>Anchor!W120</f>
        <v>33.766792000000002</v>
      </c>
      <c r="P15" s="129">
        <f>Anchor!X120</f>
        <v>31.721333000000001</v>
      </c>
      <c r="Q15" s="131">
        <f>10*LOG10(1/(('Summary (Full)'!$B$41/10^(N15/10)+'Summary (Full)'!$B$42/10^(O15/10)+'Summary (Full)'!$B$43/10^(P15/10))/'Summary (Full)'!$B$44))</f>
        <v>30.467526219067935</v>
      </c>
      <c r="R15" s="129">
        <f>Anchor!Y120</f>
        <v>1.6385780000000001</v>
      </c>
      <c r="S15" s="129">
        <f>Anchor!Z120</f>
        <v>12453.41</v>
      </c>
      <c r="T15" s="132"/>
      <c r="U15" s="129">
        <f>Test!L120</f>
        <v>887.17006100000003</v>
      </c>
      <c r="V15" s="129">
        <f>Test!M120</f>
        <v>30.935994999999998</v>
      </c>
      <c r="W15" s="129">
        <f>Test!N120</f>
        <v>34.766255000000001</v>
      </c>
      <c r="X15" s="129">
        <f>Test!O120</f>
        <v>33.105910000000002</v>
      </c>
      <c r="Y15" s="129">
        <f>('Summary (Full)'!$B$34*V15+'Summary (Full)'!$B$35*W15+'Summary (Full)'!$B$36*X15)/'Summary (Full)'!$B$37</f>
        <v>31.311005937499999</v>
      </c>
      <c r="Z15" s="129">
        <f>Test!P120</f>
        <v>11.872939000000001</v>
      </c>
      <c r="AA15" s="129">
        <f>Test!Q120</f>
        <v>11.067378</v>
      </c>
      <c r="AB15" s="129">
        <f>Test!R120</f>
        <v>44.588679999999997</v>
      </c>
      <c r="AC15" s="129">
        <f>Test!S120</f>
        <v>42.487613000000003</v>
      </c>
      <c r="AD15" s="129">
        <f>Test!T120</f>
        <v>26.541516000000001</v>
      </c>
      <c r="AE15" s="129">
        <f>Test!U120</f>
        <v>34.212902999999997</v>
      </c>
      <c r="AF15" s="129">
        <f>Test!V120</f>
        <v>30.826623999999999</v>
      </c>
      <c r="AG15" s="129">
        <f>Test!W120</f>
        <v>34.622320999999999</v>
      </c>
      <c r="AH15" s="129">
        <f>Test!X120</f>
        <v>32.875050000000002</v>
      </c>
      <c r="AI15" s="129">
        <f>10*LOG10(1/(('Summary (Full)'!$B$41/10^(AF15/10)+'Summary (Full)'!$B$42/10^(AG15/10)+'Summary (Full)'!$B$43/10^(AH15/10))/'Summary (Full)'!$B$44))</f>
        <v>31.58275970329834</v>
      </c>
      <c r="AJ15" s="129">
        <f>Test!Y120</f>
        <v>1.669983</v>
      </c>
      <c r="AK15" s="129">
        <f>Test!Z120</f>
        <v>0</v>
      </c>
      <c r="AL15" s="129">
        <f t="shared" si="2"/>
        <v>1.0191660085757284</v>
      </c>
      <c r="AM15" s="129">
        <f t="shared" si="3"/>
        <v>0</v>
      </c>
      <c r="AO15" s="242" t="s">
        <v>15</v>
      </c>
      <c r="AP15" s="166">
        <f t="array" ref="AP15">bdRateExtend($C13:$C16,D13:D16,$U13:$U16,V13:V16)</f>
        <v>-0.30370630867339699</v>
      </c>
      <c r="AQ15" s="164"/>
      <c r="AR15" s="164"/>
      <c r="AS15" s="164"/>
      <c r="AT15" s="166">
        <f t="array" ref="AT15">bdRateExtend($C13:$C16,H13:H16,$U13:$U16,Z13:Z16)</f>
        <v>-0.27319140725467239</v>
      </c>
      <c r="AU15" s="164"/>
      <c r="AV15" s="166">
        <f t="array" ref="AV15">bdRateExtend($C13:$C16,I13:I16,$U13:$U16,AA13:AA16)</f>
        <v>-0.29851704691100234</v>
      </c>
      <c r="AW15" s="164"/>
      <c r="AX15" s="166">
        <f t="array" ref="AX15">bdRateExtend($C13:$C16,J13:J16,$U13:$U16,AB13:AB16,"None", FALSE,1)</f>
        <v>-0.36743146632774604</v>
      </c>
      <c r="AY15" s="170"/>
      <c r="AZ15" s="244">
        <f t="array" ref="AZ15">testVMAFRange($C13:$C16,J13:J16,$U13:$U16,AB13:AB16)</f>
        <v>0</v>
      </c>
      <c r="BA15" s="170"/>
      <c r="CL15" s="4">
        <v>196.99918436893699</v>
      </c>
      <c r="CM15" s="4">
        <v>25.590161625</v>
      </c>
      <c r="CN15" s="4">
        <v>25.590161625</v>
      </c>
      <c r="CO15" s="4">
        <v>30.301101249999999</v>
      </c>
      <c r="CP15" s="4">
        <v>27.835271375000001</v>
      </c>
      <c r="CQ15" s="4">
        <v>26.024914710937502</v>
      </c>
      <c r="CR15" s="4">
        <v>7.2962797500000001</v>
      </c>
      <c r="CS15" s="4">
        <v>7.4520610000000005</v>
      </c>
      <c r="CT15" s="4">
        <v>3.7900558750000002</v>
      </c>
      <c r="CU15" s="4">
        <v>3.6305069999999997</v>
      </c>
      <c r="CV15" s="4">
        <v>21.04319125</v>
      </c>
      <c r="CW15" s="4">
        <v>29.394801125000001</v>
      </c>
      <c r="CX15" s="4">
        <v>25.500675125000001</v>
      </c>
      <c r="CY15" s="4">
        <v>30.160274125000001</v>
      </c>
      <c r="CZ15" s="4">
        <v>27.582499249999998</v>
      </c>
      <c r="DA15" s="4">
        <v>26.326103629379446</v>
      </c>
      <c r="DB15" s="4">
        <v>2.181466125</v>
      </c>
      <c r="DC15" s="4">
        <v>1341.0425</v>
      </c>
      <c r="DE15" s="4">
        <v>253.52446678593921</v>
      </c>
      <c r="DF15" s="4">
        <v>7.8537462500000004</v>
      </c>
      <c r="DH15" s="4">
        <v>253.52446678593921</v>
      </c>
      <c r="DI15" s="4">
        <v>7.8808870000000004</v>
      </c>
      <c r="DK15" s="4">
        <v>1576.536079</v>
      </c>
      <c r="DL15" s="4">
        <v>47.781140999999998</v>
      </c>
      <c r="DM15" s="4">
        <v>1576.536079</v>
      </c>
      <c r="DN15" s="4">
        <v>45.870995000000001</v>
      </c>
      <c r="DO15" s="4">
        <v>196.99918436893699</v>
      </c>
      <c r="DP15" s="4">
        <v>21.04319125</v>
      </c>
      <c r="DQ15" s="4">
        <v>196.99918436893699</v>
      </c>
      <c r="DR15" s="4">
        <v>29.394801125000001</v>
      </c>
      <c r="DS15" s="4">
        <v>196.99918436893699</v>
      </c>
      <c r="DT15" s="4">
        <v>25.500675125000001</v>
      </c>
      <c r="DU15" s="4">
        <v>25.500675125000001</v>
      </c>
      <c r="DV15" s="4">
        <v>30.160274125000001</v>
      </c>
      <c r="DW15" s="4">
        <v>27.582499249999998</v>
      </c>
      <c r="DX15" s="4">
        <v>26.326103629379446</v>
      </c>
      <c r="DZ15" s="4">
        <v>188.0900732131928</v>
      </c>
      <c r="EA15" s="4">
        <v>26.2997795</v>
      </c>
      <c r="EB15" s="4">
        <v>26.2997795</v>
      </c>
      <c r="EC15" s="4">
        <v>30.63035825</v>
      </c>
      <c r="ED15" s="4">
        <v>28.45258475</v>
      </c>
      <c r="EE15" s="4">
        <v>26.704991</v>
      </c>
      <c r="EF15" s="4">
        <v>7.7350715000000001</v>
      </c>
      <c r="EG15" s="4">
        <v>7.8798822500000005</v>
      </c>
      <c r="EH15" s="4">
        <v>11.0383245</v>
      </c>
      <c r="EI15" s="4">
        <v>10.427020750000001</v>
      </c>
      <c r="EJ15" s="4">
        <v>21.75582125</v>
      </c>
      <c r="EK15" s="4">
        <v>29.927573500000001</v>
      </c>
      <c r="EL15" s="4">
        <v>26.217412250000002</v>
      </c>
      <c r="EM15" s="4">
        <v>30.50077975</v>
      </c>
      <c r="EN15" s="4">
        <v>28.216713249999998</v>
      </c>
      <c r="EO15" s="4">
        <v>27.005515141360561</v>
      </c>
      <c r="EP15" s="4">
        <v>2.3613057500000001</v>
      </c>
      <c r="EQ15" s="4">
        <v>0</v>
      </c>
      <c r="ER15" s="4">
        <v>219.71961683843568</v>
      </c>
      <c r="ES15" s="4">
        <v>8.1754259999999999</v>
      </c>
      <c r="ET15" s="4">
        <v>194.42550768996296</v>
      </c>
      <c r="EU15" s="4">
        <v>7.9454952499999996</v>
      </c>
      <c r="EV15" s="7">
        <v>854.23661472964625</v>
      </c>
      <c r="EW15" s="7">
        <v>44.048482875000005</v>
      </c>
      <c r="EX15" s="7">
        <v>854.23661472964625</v>
      </c>
      <c r="EY15" s="7">
        <v>41.955547625000001</v>
      </c>
      <c r="EZ15" s="7">
        <v>188.0900732131928</v>
      </c>
      <c r="FA15" s="7">
        <v>21.75582125</v>
      </c>
      <c r="FB15" s="7">
        <v>172.04325487375996</v>
      </c>
      <c r="FC15" s="7">
        <v>29.775651249999999</v>
      </c>
      <c r="FD15" s="4">
        <v>165.12740694562387</v>
      </c>
      <c r="FE15" s="4">
        <v>25.875489875</v>
      </c>
      <c r="FF15" s="4">
        <v>25.875489875</v>
      </c>
      <c r="FG15" s="4">
        <v>30.206441625</v>
      </c>
      <c r="FH15" s="4">
        <v>27.886352374999998</v>
      </c>
      <c r="FI15" s="4">
        <v>26.668524800934737</v>
      </c>
      <c r="FK15" s="4">
        <v>196.99918436893699</v>
      </c>
      <c r="FL15" s="4">
        <v>26.024914710937502</v>
      </c>
      <c r="FM15" s="4">
        <v>196.99918436893699</v>
      </c>
      <c r="FN15" s="4">
        <v>26.326103629379446</v>
      </c>
      <c r="FP15" s="4">
        <v>188.0900732131928</v>
      </c>
      <c r="FQ15" s="4">
        <v>26.704991</v>
      </c>
      <c r="FR15" s="4">
        <v>188.0900732131928</v>
      </c>
      <c r="FS15" s="4">
        <v>27.005515141360561</v>
      </c>
    </row>
    <row r="16" spans="1:175" ht="14" customHeight="1" thickBot="1" x14ac:dyDescent="0.2">
      <c r="A16" s="236"/>
      <c r="B16" s="38">
        <v>235</v>
      </c>
      <c r="C16" s="129">
        <f>Anchor!L121</f>
        <v>378.49657999999999</v>
      </c>
      <c r="D16" s="129">
        <f>Anchor!M121</f>
        <v>26.811836</v>
      </c>
      <c r="E16" s="129">
        <f>Anchor!N121</f>
        <v>30.923622000000002</v>
      </c>
      <c r="F16" s="129">
        <f>Anchor!O121</f>
        <v>28.640916000000001</v>
      </c>
      <c r="G16" s="130">
        <f>('Summary (Full)'!$B$34*D16+'Summary (Full)'!$B$35*E16+'Summary (Full)'!$B$36*F16)/'Summary (Full)'!$B$37</f>
        <v>27.183140125000001</v>
      </c>
      <c r="H16" s="129">
        <f>Anchor!P121</f>
        <v>8.1489290000000008</v>
      </c>
      <c r="I16" s="129">
        <f>Anchor!Q121</f>
        <v>8.1409889999999994</v>
      </c>
      <c r="J16" s="129">
        <f>Anchor!R121</f>
        <v>12.570672999999999</v>
      </c>
      <c r="K16" s="129">
        <f>Anchor!S121</f>
        <v>11.889865</v>
      </c>
      <c r="L16" s="129">
        <f>Anchor!T121</f>
        <v>22.190234</v>
      </c>
      <c r="M16" s="129">
        <f>Anchor!U121</f>
        <v>30.097328999999998</v>
      </c>
      <c r="N16" s="129">
        <f>Anchor!V121</f>
        <v>26.695447999999999</v>
      </c>
      <c r="O16" s="129">
        <f>Anchor!W121</f>
        <v>30.755490000000002</v>
      </c>
      <c r="P16" s="129">
        <f>Anchor!X121</f>
        <v>28.355906000000001</v>
      </c>
      <c r="Q16" s="131">
        <f>10*LOG10(1/(('Summary (Full)'!$B$41/10^(N16/10)+'Summary (Full)'!$B$42/10^(O16/10)+'Summary (Full)'!$B$43/10^(P16/10))/'Summary (Full)'!$B$44))</f>
        <v>27.422678872522201</v>
      </c>
      <c r="R16" s="129">
        <f>Anchor!Y121</f>
        <v>1.8248219999999999</v>
      </c>
      <c r="S16" s="129">
        <f>Anchor!Z121</f>
        <v>5074.74</v>
      </c>
      <c r="T16" s="132"/>
      <c r="U16" s="129">
        <f>Test!L121</f>
        <v>361.96787799999998</v>
      </c>
      <c r="V16" s="129">
        <f>Test!M121</f>
        <v>27.868069999999999</v>
      </c>
      <c r="W16" s="129">
        <f>Test!N121</f>
        <v>31.633424999999999</v>
      </c>
      <c r="X16" s="129">
        <f>Test!O121</f>
        <v>29.634893000000002</v>
      </c>
      <c r="Y16" s="129">
        <f>('Summary (Full)'!$B$34*V16+'Summary (Full)'!$B$35*W16+'Summary (Full)'!$B$36*X16)/'Summary (Full)'!$B$37</f>
        <v>28.213831124999999</v>
      </c>
      <c r="Z16" s="129">
        <f>Test!P121</f>
        <v>8.9153529999999996</v>
      </c>
      <c r="AA16" s="129">
        <f>Test!Q121</f>
        <v>8.8432080000000006</v>
      </c>
      <c r="AB16" s="129">
        <f>Test!R121</f>
        <v>22.052523999999998</v>
      </c>
      <c r="AC16" s="129">
        <f>Test!S121</f>
        <v>20.975608000000001</v>
      </c>
      <c r="AD16" s="129">
        <f>Test!T121</f>
        <v>23.265931999999999</v>
      </c>
      <c r="AE16" s="129">
        <f>Test!U121</f>
        <v>31.096717000000002</v>
      </c>
      <c r="AF16" s="129">
        <f>Test!V121</f>
        <v>27.766836999999999</v>
      </c>
      <c r="AG16" s="129">
        <f>Test!W121</f>
        <v>31.473500000000001</v>
      </c>
      <c r="AH16" s="129">
        <f>Test!X121</f>
        <v>29.383050999999998</v>
      </c>
      <c r="AI16" s="129">
        <f>10*LOG10(1/(('Summary (Full)'!$B$41/10^(AF16/10)+'Summary (Full)'!$B$42/10^(AG16/10)+'Summary (Full)'!$B$43/10^(AH16/10))/'Summary (Full)'!$B$44))</f>
        <v>28.459741607982213</v>
      </c>
      <c r="AJ16" s="129">
        <f>Test!Y121</f>
        <v>1.5565389999999999</v>
      </c>
      <c r="AK16" s="129">
        <f>Test!Z121</f>
        <v>0</v>
      </c>
      <c r="AL16" s="129">
        <f t="shared" si="2"/>
        <v>0.85298127707798344</v>
      </c>
      <c r="AM16" s="129">
        <f t="shared" si="3"/>
        <v>0</v>
      </c>
      <c r="AO16" s="179"/>
      <c r="AP16" s="165"/>
      <c r="AQ16" s="165"/>
      <c r="AR16" s="165"/>
      <c r="AS16" s="165"/>
      <c r="AT16" s="165"/>
      <c r="AU16" s="165"/>
      <c r="AV16" s="165"/>
      <c r="AW16" s="165"/>
      <c r="AX16" s="165"/>
      <c r="AY16" s="171"/>
      <c r="AZ16" s="165"/>
      <c r="BA16" s="171"/>
      <c r="CL16" s="4">
        <v>223.48179606938825</v>
      </c>
      <c r="CM16" s="4">
        <v>25.918304499999998</v>
      </c>
      <c r="CN16" s="4">
        <v>25.918304499999998</v>
      </c>
      <c r="CO16" s="4">
        <v>30.584902</v>
      </c>
      <c r="CP16" s="4">
        <v>28.155331500000003</v>
      </c>
      <c r="CQ16" s="4">
        <v>26.34978103125</v>
      </c>
      <c r="CR16" s="4">
        <v>7.5750130000000002</v>
      </c>
      <c r="CS16" s="4">
        <v>7.6664740000000009</v>
      </c>
      <c r="CT16" s="4">
        <v>4.6982895000000005</v>
      </c>
      <c r="CU16" s="4">
        <v>4.492591</v>
      </c>
      <c r="CV16" s="4">
        <v>21.35727</v>
      </c>
      <c r="CW16" s="4">
        <v>29.723198500000002</v>
      </c>
      <c r="CX16" s="4">
        <v>25.829299499999998</v>
      </c>
      <c r="CY16" s="4">
        <v>30.444010500000001</v>
      </c>
      <c r="CZ16" s="4">
        <v>27.904840999999998</v>
      </c>
      <c r="DA16" s="4">
        <v>26.650818996075738</v>
      </c>
      <c r="DB16" s="4">
        <v>2.1572864999999997</v>
      </c>
      <c r="DC16" s="4">
        <v>1482.87</v>
      </c>
      <c r="DE16" s="4">
        <v>287.60577545715802</v>
      </c>
      <c r="DF16" s="4">
        <v>8.1324795000000005</v>
      </c>
      <c r="DH16" s="4">
        <v>287.60577545715802</v>
      </c>
      <c r="DI16" s="4">
        <v>8.0952999999999999</v>
      </c>
      <c r="DK16" s="4">
        <v>1746.1839563005769</v>
      </c>
      <c r="DL16" s="4">
        <v>50.562515374999997</v>
      </c>
      <c r="DM16" s="4">
        <v>1746.1839563005769</v>
      </c>
      <c r="DN16" s="4">
        <v>48.591560125000001</v>
      </c>
      <c r="DO16" s="4">
        <v>223.48179606938825</v>
      </c>
      <c r="DP16" s="4">
        <v>21.35727</v>
      </c>
      <c r="DQ16" s="4">
        <v>223.48179606938825</v>
      </c>
      <c r="DR16" s="4">
        <v>29.723198500000002</v>
      </c>
      <c r="DS16" s="4">
        <v>223.48179606938825</v>
      </c>
      <c r="DT16" s="4">
        <v>25.829299499999998</v>
      </c>
      <c r="DU16" s="4">
        <v>25.829299499999998</v>
      </c>
      <c r="DV16" s="4">
        <v>30.444010500000001</v>
      </c>
      <c r="DW16" s="4">
        <v>27.904840999999998</v>
      </c>
      <c r="DX16" s="4">
        <v>26.650818996075738</v>
      </c>
      <c r="DZ16" s="4">
        <v>214.24593467390949</v>
      </c>
      <c r="EA16" s="4">
        <v>26.642349749999997</v>
      </c>
      <c r="EB16" s="4">
        <v>26.642349749999997</v>
      </c>
      <c r="EC16" s="4">
        <v>30.924676625</v>
      </c>
      <c r="ED16" s="4">
        <v>28.779692375</v>
      </c>
      <c r="EE16" s="4">
        <v>27.043579093750001</v>
      </c>
      <c r="EF16" s="4">
        <v>7.9971012500000001</v>
      </c>
      <c r="EG16" s="4">
        <v>8.0907161250000001</v>
      </c>
      <c r="EH16" s="4">
        <v>12.557775249999999</v>
      </c>
      <c r="EI16" s="4">
        <v>11.856767375</v>
      </c>
      <c r="EJ16" s="4">
        <v>22.086468125</v>
      </c>
      <c r="EK16" s="4">
        <v>30.270502749999999</v>
      </c>
      <c r="EL16" s="4">
        <v>26.559334625000002</v>
      </c>
      <c r="EM16" s="4">
        <v>30.795117874999999</v>
      </c>
      <c r="EN16" s="4">
        <v>28.547074124999998</v>
      </c>
      <c r="EO16" s="4">
        <v>27.34250548178639</v>
      </c>
      <c r="EP16" s="4">
        <v>2.3465863749999998</v>
      </c>
      <c r="EQ16" s="4">
        <v>0</v>
      </c>
      <c r="ER16" s="4">
        <v>248.30440510209451</v>
      </c>
      <c r="ES16" s="4">
        <v>8.4701777499999995</v>
      </c>
      <c r="ET16" s="4">
        <v>219.71961683843568</v>
      </c>
      <c r="EU16" s="4">
        <v>8.1656289999999991</v>
      </c>
      <c r="EV16" s="7">
        <v>951.57124583101847</v>
      </c>
      <c r="EW16" s="7">
        <v>46.680327500000004</v>
      </c>
      <c r="EX16" s="7">
        <v>951.57124583101847</v>
      </c>
      <c r="EY16" s="7">
        <v>44.495665500000001</v>
      </c>
      <c r="EZ16" s="7">
        <v>214.24593467390949</v>
      </c>
      <c r="FA16" s="7">
        <v>22.086468125</v>
      </c>
      <c r="FB16" s="7">
        <v>194.42550768996296</v>
      </c>
      <c r="FC16" s="7">
        <v>30.105069374999999</v>
      </c>
      <c r="FD16" s="4">
        <v>188.0900732131928</v>
      </c>
      <c r="FE16" s="4">
        <v>26.217412250000002</v>
      </c>
      <c r="FF16" s="4">
        <v>26.217412250000002</v>
      </c>
      <c r="FG16" s="4">
        <v>30.50077975</v>
      </c>
      <c r="FH16" s="4">
        <v>28.216713249999998</v>
      </c>
      <c r="FI16" s="4">
        <v>27.005515141360561</v>
      </c>
      <c r="FK16" s="4">
        <v>223.48179606938825</v>
      </c>
      <c r="FL16" s="4">
        <v>26.34978103125</v>
      </c>
      <c r="FM16" s="4">
        <v>223.48179606938825</v>
      </c>
      <c r="FN16" s="4">
        <v>26.650818996075738</v>
      </c>
      <c r="FP16" s="4">
        <v>214.24593467390949</v>
      </c>
      <c r="FQ16" s="4">
        <v>27.043579093750001</v>
      </c>
      <c r="FR16" s="4">
        <v>214.24593467390949</v>
      </c>
      <c r="FS16" s="4">
        <v>27.34250548178639</v>
      </c>
    </row>
    <row r="17" spans="1:175" ht="13" customHeight="1" x14ac:dyDescent="0.15">
      <c r="A17" s="237" t="s">
        <v>83</v>
      </c>
      <c r="B17" s="38">
        <v>110</v>
      </c>
      <c r="C17" s="129">
        <f>Anchor!L122</f>
        <v>16222.465534000001</v>
      </c>
      <c r="D17" s="129">
        <f>Anchor!M122</f>
        <v>40.294027999999997</v>
      </c>
      <c r="E17" s="129">
        <f>Anchor!N122</f>
        <v>45.367739999999998</v>
      </c>
      <c r="F17" s="129">
        <f>Anchor!O122</f>
        <v>44.435290999999999</v>
      </c>
      <c r="G17" s="130">
        <f>('Summary (Full)'!$B$34*D17+'Summary (Full)'!$B$35*E17+'Summary (Full)'!$B$36*F17)/'Summary (Full)'!$B$37</f>
        <v>40.869963937499996</v>
      </c>
      <c r="H17" s="129">
        <f>Anchor!P122</f>
        <v>23.484310000000001</v>
      </c>
      <c r="I17" s="129">
        <f>Anchor!Q122</f>
        <v>19.246279000000001</v>
      </c>
      <c r="J17" s="129">
        <f>Anchor!R122</f>
        <v>98.322954999999993</v>
      </c>
      <c r="K17" s="129">
        <f>Anchor!S122</f>
        <v>96.943241</v>
      </c>
      <c r="L17" s="129">
        <f>Anchor!T122</f>
        <v>39.163181999999999</v>
      </c>
      <c r="M17" s="129">
        <f>Anchor!U122</f>
        <v>43.457146999999999</v>
      </c>
      <c r="N17" s="129">
        <f>Anchor!V122</f>
        <v>40.253565999999999</v>
      </c>
      <c r="O17" s="129">
        <f>Anchor!W122</f>
        <v>45.292088999999997</v>
      </c>
      <c r="P17" s="129">
        <f>Anchor!X122</f>
        <v>44.331817999999998</v>
      </c>
      <c r="Q17" s="131">
        <f>10*LOG10(1/(('Summary (Full)'!$B$41/10^(N17/10)+'Summary (Full)'!$B$42/10^(O17/10)+'Summary (Full)'!$B$43/10^(P17/10))/'Summary (Full)'!$B$44))</f>
        <v>41.31000526753386</v>
      </c>
      <c r="R17" s="129">
        <f>Anchor!Y122</f>
        <v>1.3814</v>
      </c>
      <c r="S17" s="129">
        <f>Anchor!Z122</f>
        <v>11074.93</v>
      </c>
      <c r="T17" s="132"/>
      <c r="U17" s="129">
        <f>Test!L122</f>
        <v>15124.946438000001</v>
      </c>
      <c r="V17" s="129">
        <f>Test!M122</f>
        <v>40.563518999999999</v>
      </c>
      <c r="W17" s="129">
        <f>Test!N122</f>
        <v>45.851139000000003</v>
      </c>
      <c r="X17" s="129">
        <f>Test!O122</f>
        <v>44.887008999999999</v>
      </c>
      <c r="Y17" s="129">
        <f>('Summary (Full)'!$B$34*V17+'Summary (Full)'!$B$35*W17+'Summary (Full)'!$B$36*X17)/'Summary (Full)'!$B$37</f>
        <v>41.164213375000003</v>
      </c>
      <c r="Z17" s="129">
        <f>Test!P122</f>
        <v>24.020689000000001</v>
      </c>
      <c r="AA17" s="129">
        <f>Test!Q122</f>
        <v>19.615772</v>
      </c>
      <c r="AB17" s="129">
        <f>Test!R122</f>
        <v>98.841667999999999</v>
      </c>
      <c r="AC17" s="129">
        <f>Test!S122</f>
        <v>97.682143999999994</v>
      </c>
      <c r="AD17" s="129">
        <f>Test!T122</f>
        <v>39.675868000000001</v>
      </c>
      <c r="AE17" s="129">
        <f>Test!U122</f>
        <v>43.808281999999998</v>
      </c>
      <c r="AF17" s="129">
        <f>Test!V122</f>
        <v>40.529834999999999</v>
      </c>
      <c r="AG17" s="129">
        <f>Test!W122</f>
        <v>45.783484000000001</v>
      </c>
      <c r="AH17" s="129">
        <f>Test!X122</f>
        <v>44.796131000000003</v>
      </c>
      <c r="AI17" s="129">
        <f>10*LOG10(1/(('Summary (Full)'!$B$41/10^(AF17/10)+'Summary (Full)'!$B$42/10^(AG17/10)+'Summary (Full)'!$B$43/10^(AH17/10))/'Summary (Full)'!$B$44))</f>
        <v>41.615652409917672</v>
      </c>
      <c r="AJ17" s="129">
        <f>Test!Y122</f>
        <v>1.3017890000000001</v>
      </c>
      <c r="AK17" s="129">
        <f>Test!Z122</f>
        <v>0</v>
      </c>
      <c r="AL17" s="129">
        <f t="shared" si="2"/>
        <v>0.94236933545678303</v>
      </c>
      <c r="AM17" s="129">
        <f t="shared" si="3"/>
        <v>0</v>
      </c>
      <c r="AO17" s="245" t="s">
        <v>13</v>
      </c>
      <c r="AP17" s="172">
        <f t="array" ref="AP17">bdRateExtend($C17:$C20,D17:D20,$U17:$U20,V17:V20)</f>
        <v>-0.24742851417861955</v>
      </c>
      <c r="AQ17" s="172">
        <f t="array" ref="AQ17">bdRateExtend($C17:$C22,D17:D22,$U17:$U22,V17:V22)</f>
        <v>-0.27337037387232777</v>
      </c>
      <c r="AR17" s="172">
        <f t="array" ref="AR17">bdRateExtend($C17:$C22,E17:E22,$U17:$U22,W17:W22)</f>
        <v>-0.23553308269304873</v>
      </c>
      <c r="AS17" s="172">
        <f t="array" ref="AS17">bdRateExtend($C17:$C22,F17:F22,$U17:$U22,X17:X22)</f>
        <v>-0.24732191976777596</v>
      </c>
      <c r="AT17" s="172">
        <f t="array" ref="AT17">bdRateExtend($C17:$C20,H17:H20,$U17:$U20,Z17:Z20)</f>
        <v>-0.24346488079942141</v>
      </c>
      <c r="AU17" s="172">
        <f t="array" ref="AU17">bdRateExtend($C17:$C22,H17:H22,$U17:$U22,Z17:Z22)</f>
        <v>-0.25637931239996314</v>
      </c>
      <c r="AV17" s="172">
        <f t="array" ref="AV17">bdRateExtend($C17:$C20,I17:I20,$U17:$U20,AA17:AA20)</f>
        <v>-0.25941830859972892</v>
      </c>
      <c r="AW17" s="172">
        <f t="array" ref="AW17">bdRateExtend($C17:$C22,I17:I22,$U17:$U22,AA17:AA22)</f>
        <v>-0.27581910004759413</v>
      </c>
      <c r="AX17" s="172">
        <f t="array" ref="AX17">bdRateExtend($C17:$C20,J17:J20,$U17:$U20,AB17:AB20,"None", FALSE,1)</f>
        <v>-0.26757358443447787</v>
      </c>
      <c r="AY17" s="188">
        <f t="array" ref="AY17">bdRateExtend($C17:$C22,J17:J22,$U17:$U22,AB17:AB22,"None", FALSE,TRUE)</f>
        <v>-0.33477784825458901</v>
      </c>
      <c r="AZ17" s="241">
        <f t="array" ref="AZ17">testVMAFRange($C17:$C20,J17:J20,$U17:$U20,AB17:AB20)</f>
        <v>0</v>
      </c>
      <c r="BA17" s="190">
        <f t="array" ref="BA17">testVMAFRange($C17:$C22,J17:J22,$U17:$U22,AB17:AB22)</f>
        <v>0</v>
      </c>
      <c r="CL17" s="4">
        <v>253.52446678593921</v>
      </c>
      <c r="CM17" s="4">
        <v>26.246447374999999</v>
      </c>
      <c r="CN17" s="4">
        <v>26.246447374999999</v>
      </c>
      <c r="CO17" s="4">
        <v>30.868702750000001</v>
      </c>
      <c r="CP17" s="4">
        <v>28.475391625</v>
      </c>
      <c r="CQ17" s="4">
        <v>26.674647351562498</v>
      </c>
      <c r="CR17" s="4">
        <v>7.8537462500000004</v>
      </c>
      <c r="CS17" s="4">
        <v>7.8808870000000004</v>
      </c>
      <c r="CT17" s="4">
        <v>5.6065231250000007</v>
      </c>
      <c r="CU17" s="4">
        <v>5.3546750000000003</v>
      </c>
      <c r="CV17" s="4">
        <v>21.67134875</v>
      </c>
      <c r="CW17" s="4">
        <v>30.051595875</v>
      </c>
      <c r="CX17" s="4">
        <v>26.157923874999998</v>
      </c>
      <c r="CY17" s="4">
        <v>30.727746875000001</v>
      </c>
      <c r="CZ17" s="4">
        <v>28.227182750000001</v>
      </c>
      <c r="DA17" s="4">
        <v>26.975534362772031</v>
      </c>
      <c r="DB17" s="4">
        <v>2.1331068749999997</v>
      </c>
      <c r="DC17" s="4">
        <v>1624.6974999999998</v>
      </c>
      <c r="DE17" s="4">
        <v>326.26863641588659</v>
      </c>
      <c r="DF17" s="4">
        <v>8.4112127500000007</v>
      </c>
      <c r="DH17" s="4">
        <v>326.26863641588659</v>
      </c>
      <c r="DI17" s="4">
        <v>8.3097130000000003</v>
      </c>
      <c r="DK17" s="4">
        <v>1934.0873005428605</v>
      </c>
      <c r="DL17" s="4">
        <v>53.343889749999995</v>
      </c>
      <c r="DM17" s="4">
        <v>1934.0873005428605</v>
      </c>
      <c r="DN17" s="4">
        <v>51.312125250000001</v>
      </c>
      <c r="DO17" s="4">
        <v>253.52446678593921</v>
      </c>
      <c r="DP17" s="4">
        <v>21.67134875</v>
      </c>
      <c r="DQ17" s="4">
        <v>253.52446678593921</v>
      </c>
      <c r="DR17" s="4">
        <v>30.051595875</v>
      </c>
      <c r="DS17" s="4">
        <v>253.52446678593921</v>
      </c>
      <c r="DT17" s="4">
        <v>26.157923874999998</v>
      </c>
      <c r="DU17" s="4">
        <v>26.157923874999998</v>
      </c>
      <c r="DV17" s="4">
        <v>30.727746875000001</v>
      </c>
      <c r="DW17" s="4">
        <v>28.227182750000001</v>
      </c>
      <c r="DX17" s="4">
        <v>26.975534362772031</v>
      </c>
      <c r="DZ17" s="4">
        <v>250.28418220891425</v>
      </c>
      <c r="EA17" s="4">
        <v>27.062755124999999</v>
      </c>
      <c r="EB17" s="4">
        <v>27.062755124999999</v>
      </c>
      <c r="EC17" s="4">
        <v>31.248171624999998</v>
      </c>
      <c r="ED17" s="4">
        <v>29.147262125000001</v>
      </c>
      <c r="EE17" s="4">
        <v>27.454625343749999</v>
      </c>
      <c r="EF17" s="4">
        <v>8.3586530000000003</v>
      </c>
      <c r="EG17" s="4">
        <v>8.3770889999999998</v>
      </c>
      <c r="EH17" s="4">
        <v>16.102469124999999</v>
      </c>
      <c r="EI17" s="4">
        <v>15.260299125</v>
      </c>
      <c r="EJ17" s="4">
        <v>22.515096124999999</v>
      </c>
      <c r="EK17" s="4">
        <v>30.611784624999999</v>
      </c>
      <c r="EL17" s="4">
        <v>26.972750999999999</v>
      </c>
      <c r="EM17" s="4">
        <v>31.108179124999999</v>
      </c>
      <c r="EN17" s="4">
        <v>28.90413225</v>
      </c>
      <c r="EO17" s="4">
        <v>27.741123014519925</v>
      </c>
      <c r="EP17" s="4">
        <v>2.0600589999999999</v>
      </c>
      <c r="EQ17" s="4">
        <v>0</v>
      </c>
      <c r="ER17" s="4">
        <v>280.60797884260506</v>
      </c>
      <c r="ES17" s="4">
        <v>8.7649295000000009</v>
      </c>
      <c r="ET17" s="4">
        <v>248.30440510209451</v>
      </c>
      <c r="EU17" s="4">
        <v>8.3857627499999996</v>
      </c>
      <c r="EV17" s="7">
        <v>1059.996516514303</v>
      </c>
      <c r="EW17" s="7">
        <v>49.312172125000004</v>
      </c>
      <c r="EX17" s="7">
        <v>1059.996516514303</v>
      </c>
      <c r="EY17" s="7">
        <v>47.035783375000001</v>
      </c>
      <c r="EZ17" s="7">
        <v>250.28418220891425</v>
      </c>
      <c r="FA17" s="7">
        <v>22.515096124999999</v>
      </c>
      <c r="FB17" s="7">
        <v>219.71961683843568</v>
      </c>
      <c r="FC17" s="7">
        <v>30.434487499999999</v>
      </c>
      <c r="FD17" s="4">
        <v>214.24593467390949</v>
      </c>
      <c r="FE17" s="4">
        <v>26.559334625000002</v>
      </c>
      <c r="FF17" s="4">
        <v>26.559334625000002</v>
      </c>
      <c r="FG17" s="4">
        <v>30.795117874999999</v>
      </c>
      <c r="FH17" s="4">
        <v>28.547074124999998</v>
      </c>
      <c r="FI17" s="4">
        <v>27.34250548178639</v>
      </c>
      <c r="FK17" s="4">
        <v>253.52446678593921</v>
      </c>
      <c r="FL17" s="4">
        <v>26.674647351562498</v>
      </c>
      <c r="FM17" s="4">
        <v>253.52446678593921</v>
      </c>
      <c r="FN17" s="4">
        <v>26.975534362772031</v>
      </c>
      <c r="FP17" s="4">
        <v>273.97397335672343</v>
      </c>
      <c r="FQ17" s="4">
        <v>27.725209710937502</v>
      </c>
      <c r="FR17" s="4">
        <v>273.97397335672343</v>
      </c>
      <c r="FS17" s="4">
        <v>28.024513328666124</v>
      </c>
    </row>
    <row r="18" spans="1:175" x14ac:dyDescent="0.15">
      <c r="A18" s="235"/>
      <c r="B18" s="38">
        <v>135</v>
      </c>
      <c r="C18" s="129">
        <f>Anchor!L123</f>
        <v>7812.613233</v>
      </c>
      <c r="D18" s="129">
        <f>Anchor!M123</f>
        <v>37.886566999999999</v>
      </c>
      <c r="E18" s="129">
        <f>Anchor!N123</f>
        <v>42.426533999999997</v>
      </c>
      <c r="F18" s="129">
        <f>Anchor!O123</f>
        <v>41.285380000000004</v>
      </c>
      <c r="G18" s="130">
        <f>('Summary (Full)'!$B$34*D18+'Summary (Full)'!$B$35*E18+'Summary (Full)'!$B$36*F18)/'Summary (Full)'!$B$37</f>
        <v>38.382740749999996</v>
      </c>
      <c r="H18" s="129">
        <f>Anchor!P123</f>
        <v>20.019801999999999</v>
      </c>
      <c r="I18" s="129">
        <f>Anchor!Q123</f>
        <v>16.889388</v>
      </c>
      <c r="J18" s="129">
        <f>Anchor!R123</f>
        <v>88.325056000000004</v>
      </c>
      <c r="K18" s="129">
        <f>Anchor!S123</f>
        <v>85.974892999999994</v>
      </c>
      <c r="L18" s="129">
        <f>Anchor!T123</f>
        <v>35.372036000000001</v>
      </c>
      <c r="M18" s="129">
        <f>Anchor!U123</f>
        <v>41.049011</v>
      </c>
      <c r="N18" s="129">
        <f>Anchor!V123</f>
        <v>37.804363000000002</v>
      </c>
      <c r="O18" s="129">
        <f>Anchor!W123</f>
        <v>42.329259</v>
      </c>
      <c r="P18" s="129">
        <f>Anchor!X123</f>
        <v>41.143405000000001</v>
      </c>
      <c r="Q18" s="131">
        <f>10*LOG10(1/(('Summary (Full)'!$B$41/10^(N18/10)+'Summary (Full)'!$B$42/10^(O18/10)+'Summary (Full)'!$B$43/10^(P18/10))/'Summary (Full)'!$B$44))</f>
        <v>38.758709181827513</v>
      </c>
      <c r="R18" s="129">
        <f>Anchor!Y123</f>
        <v>1.4998629999999999</v>
      </c>
      <c r="S18" s="129">
        <f>Anchor!Z123</f>
        <v>13123.03</v>
      </c>
      <c r="T18" s="132"/>
      <c r="U18" s="129">
        <f>Test!L123</f>
        <v>7140.2351490000001</v>
      </c>
      <c r="V18" s="129">
        <f>Test!M123</f>
        <v>38.438094</v>
      </c>
      <c r="W18" s="129">
        <f>Test!N123</f>
        <v>43.059460000000001</v>
      </c>
      <c r="X18" s="129">
        <f>Test!O123</f>
        <v>41.931567999999999</v>
      </c>
      <c r="Y18" s="129">
        <f>('Summary (Full)'!$B$34*V18+'Summary (Full)'!$B$35*W18+'Summary (Full)'!$B$36*X18)/'Summary (Full)'!$B$37</f>
        <v>38.945271500000004</v>
      </c>
      <c r="Z18" s="129">
        <f>Test!P123</f>
        <v>20.771681999999998</v>
      </c>
      <c r="AA18" s="129">
        <f>Test!Q123</f>
        <v>17.475331000000001</v>
      </c>
      <c r="AB18" s="129">
        <f>Test!R123</f>
        <v>91.191552999999999</v>
      </c>
      <c r="AC18" s="129">
        <f>Test!S123</f>
        <v>88.839127000000005</v>
      </c>
      <c r="AD18" s="129">
        <f>Test!T123</f>
        <v>36.160029000000002</v>
      </c>
      <c r="AE18" s="129">
        <f>Test!U123</f>
        <v>41.613281000000001</v>
      </c>
      <c r="AF18" s="129">
        <f>Test!V123</f>
        <v>38.378675000000001</v>
      </c>
      <c r="AG18" s="129">
        <f>Test!W123</f>
        <v>42.980708999999997</v>
      </c>
      <c r="AH18" s="129">
        <f>Test!X123</f>
        <v>41.817945000000002</v>
      </c>
      <c r="AI18" s="129">
        <f>10*LOG10(1/(('Summary (Full)'!$B$41/10^(AF18/10)+'Summary (Full)'!$B$42/10^(AG18/10)+'Summary (Full)'!$B$43/10^(AH18/10))/'Summary (Full)'!$B$44))</f>
        <v>39.348183920859974</v>
      </c>
      <c r="AJ18" s="129">
        <f>Test!Y123</f>
        <v>1.5161979999999999</v>
      </c>
      <c r="AK18" s="129">
        <f>Test!Z123</f>
        <v>0</v>
      </c>
      <c r="AL18" s="129">
        <f t="shared" si="2"/>
        <v>1.0108909947108502</v>
      </c>
      <c r="AM18" s="129">
        <f t="shared" si="3"/>
        <v>0</v>
      </c>
      <c r="AO18" s="179"/>
      <c r="AP18" s="165"/>
      <c r="AQ18" s="164"/>
      <c r="AR18" s="164"/>
      <c r="AS18" s="164"/>
      <c r="AT18" s="165"/>
      <c r="AU18" s="164"/>
      <c r="AV18" s="165"/>
      <c r="AW18" s="164"/>
      <c r="AX18" s="165"/>
      <c r="AY18" s="170"/>
      <c r="AZ18" s="165"/>
      <c r="BA18" s="170"/>
      <c r="CL18" s="4">
        <v>287.60577545715802</v>
      </c>
      <c r="CM18" s="4">
        <v>26.57459025</v>
      </c>
      <c r="CN18" s="4">
        <v>26.57459025</v>
      </c>
      <c r="CO18" s="4">
        <v>31.152503500000002</v>
      </c>
      <c r="CP18" s="4">
        <v>28.795451750000002</v>
      </c>
      <c r="CQ18" s="4">
        <v>26.999513671875</v>
      </c>
      <c r="CR18" s="4">
        <v>8.1324795000000005</v>
      </c>
      <c r="CS18" s="4">
        <v>8.0952999999999999</v>
      </c>
      <c r="CT18" s="4">
        <v>6.5147567500000001</v>
      </c>
      <c r="CU18" s="4">
        <v>6.2167589999999997</v>
      </c>
      <c r="CV18" s="4">
        <v>21.9854275</v>
      </c>
      <c r="CW18" s="4">
        <v>30.379993250000002</v>
      </c>
      <c r="CX18" s="4">
        <v>26.486548249999998</v>
      </c>
      <c r="CY18" s="4">
        <v>31.011483250000001</v>
      </c>
      <c r="CZ18" s="4">
        <v>28.5495245</v>
      </c>
      <c r="DA18" s="4">
        <v>27.30024972946832</v>
      </c>
      <c r="DB18" s="4">
        <v>2.1089272499999998</v>
      </c>
      <c r="DC18" s="4">
        <v>1766.5249999999999</v>
      </c>
      <c r="DE18" s="4">
        <v>412.70343421092815</v>
      </c>
      <c r="DF18" s="4">
        <v>9.0266232500000001</v>
      </c>
      <c r="DH18" s="4">
        <v>412.70343421092815</v>
      </c>
      <c r="DI18" s="4">
        <v>8.7583330000000004</v>
      </c>
      <c r="DK18" s="4">
        <v>2142.2105458156375</v>
      </c>
      <c r="DL18" s="4">
        <v>56.125264125000001</v>
      </c>
      <c r="DM18" s="4">
        <v>2142.2105458156375</v>
      </c>
      <c r="DN18" s="4">
        <v>54.032690375000001</v>
      </c>
      <c r="DO18" s="4">
        <v>287.60577545715802</v>
      </c>
      <c r="DP18" s="4">
        <v>21.9854275</v>
      </c>
      <c r="DQ18" s="4">
        <v>287.60577545715802</v>
      </c>
      <c r="DR18" s="4">
        <v>30.379993250000002</v>
      </c>
      <c r="DS18" s="4">
        <v>287.60577545715802</v>
      </c>
      <c r="DT18" s="4">
        <v>26.486548249999998</v>
      </c>
      <c r="DU18" s="4">
        <v>26.486548249999998</v>
      </c>
      <c r="DV18" s="4">
        <v>31.011483250000001</v>
      </c>
      <c r="DW18" s="4">
        <v>28.5495245</v>
      </c>
      <c r="DX18" s="4">
        <v>27.30024972946832</v>
      </c>
      <c r="DZ18" s="4">
        <v>273.97397335672343</v>
      </c>
      <c r="EA18" s="4">
        <v>27.327736124999998</v>
      </c>
      <c r="EB18" s="4">
        <v>27.327736124999998</v>
      </c>
      <c r="EC18" s="4">
        <v>31.550749875000001</v>
      </c>
      <c r="ED18" s="4">
        <v>29.464299749999999</v>
      </c>
      <c r="EE18" s="4">
        <v>27.725209710937502</v>
      </c>
      <c r="EF18" s="4">
        <v>8.6010209999999994</v>
      </c>
      <c r="EG18" s="4">
        <v>8.5544703750000011</v>
      </c>
      <c r="EH18" s="4">
        <v>16.343242</v>
      </c>
      <c r="EI18" s="4">
        <v>15.453812625000001</v>
      </c>
      <c r="EJ18" s="4">
        <v>22.7702235</v>
      </c>
      <c r="EK18" s="4">
        <v>30.964465499999999</v>
      </c>
      <c r="EL18" s="4">
        <v>27.244900874999999</v>
      </c>
      <c r="EM18" s="4">
        <v>31.42188625</v>
      </c>
      <c r="EN18" s="4">
        <v>29.239026499999998</v>
      </c>
      <c r="EO18" s="4">
        <v>28.024513328666124</v>
      </c>
      <c r="EP18" s="4">
        <v>2.3232691249999999</v>
      </c>
      <c r="EQ18" s="4">
        <v>0</v>
      </c>
      <c r="ER18" s="4">
        <v>317.11413962936484</v>
      </c>
      <c r="ES18" s="4">
        <v>9.0596812500000006</v>
      </c>
      <c r="ET18" s="4">
        <v>307.58086366850279</v>
      </c>
      <c r="EU18" s="4">
        <v>8.8073907499999997</v>
      </c>
      <c r="EV18" s="7">
        <v>1180.776132050114</v>
      </c>
      <c r="EW18" s="7">
        <v>51.944016750000003</v>
      </c>
      <c r="EX18" s="7">
        <v>1180.776132050114</v>
      </c>
      <c r="EY18" s="7">
        <v>49.575901250000001</v>
      </c>
      <c r="EZ18" s="7">
        <v>273.97397335672343</v>
      </c>
      <c r="FA18" s="7">
        <v>22.7702235</v>
      </c>
      <c r="FB18" s="7">
        <v>248.30440510209451</v>
      </c>
      <c r="FC18" s="7">
        <v>30.763905625</v>
      </c>
      <c r="FD18" s="4">
        <v>273.97397335672343</v>
      </c>
      <c r="FE18" s="4">
        <v>27.244900874999999</v>
      </c>
      <c r="FF18" s="4">
        <v>27.244900874999999</v>
      </c>
      <c r="FG18" s="4">
        <v>31.42188625</v>
      </c>
      <c r="FH18" s="4">
        <v>29.239026499999998</v>
      </c>
      <c r="FI18" s="4">
        <v>28.024513328666124</v>
      </c>
      <c r="FK18" s="4">
        <v>287.60577545715802</v>
      </c>
      <c r="FL18" s="4">
        <v>26.999513671875</v>
      </c>
      <c r="FM18" s="4">
        <v>287.60577545715802</v>
      </c>
      <c r="FN18" s="4">
        <v>27.30024972946832</v>
      </c>
      <c r="FP18" s="4">
        <v>307.58086366850279</v>
      </c>
      <c r="FQ18" s="4">
        <v>28.068252234375002</v>
      </c>
      <c r="FR18" s="4">
        <v>307.58086366850279</v>
      </c>
      <c r="FS18" s="4">
        <v>28.369530835120031</v>
      </c>
    </row>
    <row r="19" spans="1:175" ht="13" customHeight="1" x14ac:dyDescent="0.15">
      <c r="A19" s="235"/>
      <c r="B19" s="38">
        <v>160</v>
      </c>
      <c r="C19" s="129">
        <f>Anchor!L124</f>
        <v>3571.0222090000002</v>
      </c>
      <c r="D19" s="129">
        <f>Anchor!M124</f>
        <v>34.895904000000002</v>
      </c>
      <c r="E19" s="129">
        <f>Anchor!N124</f>
        <v>39.213816000000001</v>
      </c>
      <c r="F19" s="129">
        <f>Anchor!O124</f>
        <v>37.846038</v>
      </c>
      <c r="G19" s="130">
        <f>('Summary (Full)'!$B$34*D19+'Summary (Full)'!$B$35*E19+'Summary (Full)'!$B$36*F19)/'Summary (Full)'!$B$37</f>
        <v>35.350156875000003</v>
      </c>
      <c r="H19" s="129">
        <f>Anchor!P124</f>
        <v>16.425507</v>
      </c>
      <c r="I19" s="129">
        <f>Anchor!Q124</f>
        <v>14.311472</v>
      </c>
      <c r="J19" s="129">
        <f>Anchor!R124</f>
        <v>70.032135999999994</v>
      </c>
      <c r="K19" s="129">
        <f>Anchor!S124</f>
        <v>67.635515999999996</v>
      </c>
      <c r="L19" s="129">
        <f>Anchor!T124</f>
        <v>31.31709</v>
      </c>
      <c r="M19" s="129">
        <f>Anchor!U124</f>
        <v>38.260097000000002</v>
      </c>
      <c r="N19" s="129">
        <f>Anchor!V124</f>
        <v>34.772258999999998</v>
      </c>
      <c r="O19" s="129">
        <f>Anchor!W124</f>
        <v>39.083713000000003</v>
      </c>
      <c r="P19" s="129">
        <f>Anchor!X124</f>
        <v>37.651834000000001</v>
      </c>
      <c r="Q19" s="131">
        <f>10*LOG10(1/(('Summary (Full)'!$B$41/10^(N19/10)+'Summary (Full)'!$B$42/10^(O19/10)+'Summary (Full)'!$B$43/10^(P19/10))/'Summary (Full)'!$B$44))</f>
        <v>35.664382912162068</v>
      </c>
      <c r="R19" s="129">
        <f>Anchor!Y124</f>
        <v>1.576503</v>
      </c>
      <c r="S19" s="129">
        <f>Anchor!Z124</f>
        <v>10929.52</v>
      </c>
      <c r="T19" s="132"/>
      <c r="U19" s="129">
        <f>Test!L124</f>
        <v>3272.9043259999999</v>
      </c>
      <c r="V19" s="129">
        <f>Test!M124</f>
        <v>35.762816000000001</v>
      </c>
      <c r="W19" s="129">
        <f>Test!N124</f>
        <v>39.970089999999999</v>
      </c>
      <c r="X19" s="129">
        <f>Test!O124</f>
        <v>38.650284999999997</v>
      </c>
      <c r="Y19" s="129">
        <f>('Summary (Full)'!$B$34*V19+'Summary (Full)'!$B$35*W19+'Summary (Full)'!$B$36*X19)/'Summary (Full)'!$B$37</f>
        <v>36.206237437500008</v>
      </c>
      <c r="Z19" s="129">
        <f>Test!P124</f>
        <v>17.422968000000001</v>
      </c>
      <c r="AA19" s="129">
        <f>Test!Q124</f>
        <v>15.100693</v>
      </c>
      <c r="AB19" s="129">
        <f>Test!R124</f>
        <v>75.946161000000004</v>
      </c>
      <c r="AC19" s="129">
        <f>Test!S124</f>
        <v>73.334463</v>
      </c>
      <c r="AD19" s="129">
        <f>Test!T124</f>
        <v>32.365597999999999</v>
      </c>
      <c r="AE19" s="129">
        <f>Test!U124</f>
        <v>39.027469000000004</v>
      </c>
      <c r="AF19" s="129">
        <f>Test!V124</f>
        <v>35.674128000000003</v>
      </c>
      <c r="AG19" s="129">
        <f>Test!W124</f>
        <v>39.859394000000002</v>
      </c>
      <c r="AH19" s="129">
        <f>Test!X124</f>
        <v>38.493411000000002</v>
      </c>
      <c r="AI19" s="129">
        <f>10*LOG10(1/(('Summary (Full)'!$B$41/10^(AF19/10)+'Summary (Full)'!$B$42/10^(AG19/10)+'Summary (Full)'!$B$43/10^(AH19/10))/'Summary (Full)'!$B$44))</f>
        <v>36.550167885656769</v>
      </c>
      <c r="AJ19" s="129">
        <f>Test!Y124</f>
        <v>1.6794709999999999</v>
      </c>
      <c r="AK19" s="129">
        <f>Test!Z124</f>
        <v>0</v>
      </c>
      <c r="AL19" s="129">
        <f t="shared" si="2"/>
        <v>1.065314179548025</v>
      </c>
      <c r="AM19" s="129">
        <f t="shared" si="3"/>
        <v>0</v>
      </c>
      <c r="AO19" s="242" t="s">
        <v>14</v>
      </c>
      <c r="AP19" s="166">
        <f t="array" ref="AP19">bdRateExtend($C18:$C21,D18:D21,$U18:$U21,V18:V21)</f>
        <v>-0.28229124396931971</v>
      </c>
      <c r="AQ19" s="164"/>
      <c r="AR19" s="164"/>
      <c r="AS19" s="164"/>
      <c r="AT19" s="166">
        <f t="array" ref="AT19">bdRateExtend($C18:$C21,H18:H21,$U18:$U21,Z18:Z21)</f>
        <v>-0.27061778692557126</v>
      </c>
      <c r="AU19" s="164"/>
      <c r="AV19" s="166">
        <f t="array" ref="AV19">bdRateExtend($C18:$C21,I18:I21,$U18:$U21,AA18:AA21)</f>
        <v>-0.28792901621358846</v>
      </c>
      <c r="AW19" s="164"/>
      <c r="AX19" s="166">
        <f t="array" ref="AX19">bdRateExtend($C18:$C21,J18:J21,$U18:$U21,AB18:AB21,"None", FALSE,1)</f>
        <v>-0.32211265104545661</v>
      </c>
      <c r="AY19" s="170"/>
      <c r="AZ19" s="244">
        <f t="array" ref="AZ19">testVMAFRange($C18:$C21,J18:J21,$U18:$U21,AB18:AB21)</f>
        <v>0</v>
      </c>
      <c r="BA19" s="170"/>
      <c r="CL19" s="4">
        <v>326.26863641588659</v>
      </c>
      <c r="CM19" s="4">
        <v>26.902733124999997</v>
      </c>
      <c r="CN19" s="4">
        <v>26.902733124999997</v>
      </c>
      <c r="CO19" s="4">
        <v>31.436304249999999</v>
      </c>
      <c r="CP19" s="4">
        <v>29.115511874999999</v>
      </c>
      <c r="CQ19" s="4">
        <v>27.324379992187499</v>
      </c>
      <c r="CR19" s="4">
        <v>8.4112127500000007</v>
      </c>
      <c r="CS19" s="4">
        <v>8.3097130000000003</v>
      </c>
      <c r="CT19" s="4">
        <v>7.4229903750000004</v>
      </c>
      <c r="CU19" s="4">
        <v>7.078843</v>
      </c>
      <c r="CV19" s="4">
        <v>22.29950625</v>
      </c>
      <c r="CW19" s="4">
        <v>30.708390625</v>
      </c>
      <c r="CX19" s="4">
        <v>26.815172624999999</v>
      </c>
      <c r="CY19" s="4">
        <v>31.295219625000001</v>
      </c>
      <c r="CZ19" s="4">
        <v>28.87186625</v>
      </c>
      <c r="DA19" s="4">
        <v>27.624965096164608</v>
      </c>
      <c r="DB19" s="4">
        <v>2.0847476249999999</v>
      </c>
      <c r="DC19" s="4">
        <v>1908.3525</v>
      </c>
      <c r="DE19" s="4">
        <v>460.1750971650406</v>
      </c>
      <c r="DF19" s="4">
        <v>9.3633005000000011</v>
      </c>
      <c r="DH19" s="4">
        <v>460.1750971650406</v>
      </c>
      <c r="DI19" s="4">
        <v>8.99254</v>
      </c>
      <c r="DK19" s="4">
        <v>2372.7295150098298</v>
      </c>
      <c r="DL19" s="4">
        <v>58.9066385</v>
      </c>
      <c r="DM19" s="4">
        <v>2372.7295150098298</v>
      </c>
      <c r="DN19" s="4">
        <v>56.753255499999995</v>
      </c>
      <c r="DO19" s="4">
        <v>355.32375209895866</v>
      </c>
      <c r="DP19" s="4">
        <v>22.567229125000001</v>
      </c>
      <c r="DQ19" s="4">
        <v>326.26863641588659</v>
      </c>
      <c r="DR19" s="4">
        <v>30.708390625</v>
      </c>
      <c r="DS19" s="4">
        <v>326.26863641588659</v>
      </c>
      <c r="DT19" s="4">
        <v>26.815172624999999</v>
      </c>
      <c r="DU19" s="4">
        <v>26.815172624999999</v>
      </c>
      <c r="DV19" s="4">
        <v>31.295219625000001</v>
      </c>
      <c r="DW19" s="4">
        <v>28.87186625</v>
      </c>
      <c r="DX19" s="4">
        <v>27.624965096164608</v>
      </c>
      <c r="DZ19" s="4">
        <v>307.58086366850279</v>
      </c>
      <c r="EA19" s="4">
        <v>27.67055225</v>
      </c>
      <c r="EB19" s="4">
        <v>27.67055225</v>
      </c>
      <c r="EC19" s="4">
        <v>31.882504749999999</v>
      </c>
      <c r="ED19" s="4">
        <v>29.821799500000001</v>
      </c>
      <c r="EE19" s="4">
        <v>28.068252234375002</v>
      </c>
      <c r="EF19" s="4">
        <v>8.9429110000000005</v>
      </c>
      <c r="EG19" s="4">
        <v>8.8073907499999997</v>
      </c>
      <c r="EH19" s="4">
        <v>18.609258000000001</v>
      </c>
      <c r="EI19" s="4">
        <v>17.621111249999998</v>
      </c>
      <c r="EJ19" s="4">
        <v>23.123331999999998</v>
      </c>
      <c r="EK19" s="4">
        <v>31.315498999999999</v>
      </c>
      <c r="EL19" s="4">
        <v>27.588544750000001</v>
      </c>
      <c r="EM19" s="4">
        <v>31.754316499999998</v>
      </c>
      <c r="EN19" s="4">
        <v>29.600617999999997</v>
      </c>
      <c r="EO19" s="4">
        <v>28.369530835120031</v>
      </c>
      <c r="EP19" s="4">
        <v>2.31467125</v>
      </c>
      <c r="EQ19" s="4">
        <v>0</v>
      </c>
      <c r="ER19" s="4">
        <v>387.6674341547855</v>
      </c>
      <c r="ES19" s="4">
        <v>9.626691000000001</v>
      </c>
      <c r="ET19" s="4">
        <v>345.31012758603151</v>
      </c>
      <c r="EU19" s="4">
        <v>9.0603111250000001</v>
      </c>
      <c r="EV19" s="7">
        <v>1315.317788594273</v>
      </c>
      <c r="EW19" s="7">
        <v>54.575861375000002</v>
      </c>
      <c r="EX19" s="7">
        <v>1315.317788594273</v>
      </c>
      <c r="EY19" s="7">
        <v>52.116019125000001</v>
      </c>
      <c r="EZ19" s="7">
        <v>283.29647352257888</v>
      </c>
      <c r="FA19" s="7">
        <v>22.869122750000002</v>
      </c>
      <c r="FB19" s="7">
        <v>280.60797884260506</v>
      </c>
      <c r="FC19" s="7">
        <v>31.09332375</v>
      </c>
      <c r="FD19" s="4">
        <v>307.58086366850279</v>
      </c>
      <c r="FE19" s="4">
        <v>27.588544750000001</v>
      </c>
      <c r="FF19" s="4">
        <v>27.588544750000001</v>
      </c>
      <c r="FG19" s="4">
        <v>31.754316499999998</v>
      </c>
      <c r="FH19" s="4">
        <v>29.600617999999997</v>
      </c>
      <c r="FI19" s="4">
        <v>28.369530835120031</v>
      </c>
      <c r="FK19" s="4">
        <v>326.26863641588659</v>
      </c>
      <c r="FL19" s="4">
        <v>27.324379992187499</v>
      </c>
      <c r="FM19" s="4">
        <v>326.26863641588659</v>
      </c>
      <c r="FN19" s="4">
        <v>27.624965096164608</v>
      </c>
      <c r="FP19" s="4">
        <v>345.31012758603151</v>
      </c>
      <c r="FQ19" s="4">
        <v>28.411294757812502</v>
      </c>
      <c r="FR19" s="4">
        <v>345.31012758603151</v>
      </c>
      <c r="FS19" s="4">
        <v>28.714548341573938</v>
      </c>
    </row>
    <row r="20" spans="1:175" x14ac:dyDescent="0.15">
      <c r="A20" s="235"/>
      <c r="B20" s="38">
        <v>185</v>
      </c>
      <c r="C20" s="129">
        <f>Anchor!L125</f>
        <v>1576.536079</v>
      </c>
      <c r="D20" s="129">
        <f>Anchor!M125</f>
        <v>31.763921</v>
      </c>
      <c r="E20" s="129">
        <f>Anchor!N125</f>
        <v>36.017899</v>
      </c>
      <c r="F20" s="129">
        <f>Anchor!O125</f>
        <v>34.331322999999998</v>
      </c>
      <c r="G20" s="130">
        <f>('Summary (Full)'!$B$34*D20+'Summary (Full)'!$B$35*E20+'Summary (Full)'!$B$36*F20)/'Summary (Full)'!$B$37</f>
        <v>32.190257250000002</v>
      </c>
      <c r="H20" s="129">
        <f>Anchor!P125</f>
        <v>12.953645</v>
      </c>
      <c r="I20" s="129">
        <f>Anchor!Q125</f>
        <v>11.769617</v>
      </c>
      <c r="J20" s="129">
        <f>Anchor!R125</f>
        <v>47.781140999999998</v>
      </c>
      <c r="K20" s="129">
        <f>Anchor!S125</f>
        <v>45.870995000000001</v>
      </c>
      <c r="L20" s="129">
        <f>Anchor!T125</f>
        <v>27.528573999999999</v>
      </c>
      <c r="M20" s="129">
        <f>Anchor!U125</f>
        <v>35.295591000000002</v>
      </c>
      <c r="N20" s="129">
        <f>Anchor!V125</f>
        <v>31.625048</v>
      </c>
      <c r="O20" s="129">
        <f>Anchor!W125</f>
        <v>35.860584000000003</v>
      </c>
      <c r="P20" s="129">
        <f>Anchor!X125</f>
        <v>34.089516000000003</v>
      </c>
      <c r="Q20" s="131">
        <f>10*LOG10(1/(('Summary (Full)'!$B$41/10^(N20/10)+'Summary (Full)'!$B$42/10^(O20/10)+'Summary (Full)'!$B$43/10^(P20/10))/'Summary (Full)'!$B$44))</f>
        <v>32.465730011199291</v>
      </c>
      <c r="R20" s="129">
        <f>Anchor!Y125</f>
        <v>1.720729</v>
      </c>
      <c r="S20" s="129">
        <f>Anchor!Z125</f>
        <v>8561.7099999999991</v>
      </c>
      <c r="T20" s="132"/>
      <c r="U20" s="129">
        <f>Test!L125</f>
        <v>1465.18958</v>
      </c>
      <c r="V20" s="129">
        <f>Test!M125</f>
        <v>32.796345000000002</v>
      </c>
      <c r="W20" s="129">
        <f>Test!N125</f>
        <v>36.840342</v>
      </c>
      <c r="X20" s="129">
        <f>Test!O125</f>
        <v>35.301575999999997</v>
      </c>
      <c r="Y20" s="129">
        <f>('Summary (Full)'!$B$34*V20+'Summary (Full)'!$B$35*W20+'Summary (Full)'!$B$36*X20)/'Summary (Full)'!$B$37</f>
        <v>33.20567175</v>
      </c>
      <c r="Z20" s="129">
        <f>Test!P125</f>
        <v>13.980876</v>
      </c>
      <c r="AA20" s="129">
        <f>Test!Q125</f>
        <v>12.59703</v>
      </c>
      <c r="AB20" s="129">
        <f>Test!R125</f>
        <v>57.207706000000002</v>
      </c>
      <c r="AC20" s="129">
        <f>Test!S125</f>
        <v>54.656137000000001</v>
      </c>
      <c r="AD20" s="129">
        <f>Test!T125</f>
        <v>28.684895999999998</v>
      </c>
      <c r="AE20" s="129">
        <f>Test!U125</f>
        <v>36.200401999999997</v>
      </c>
      <c r="AF20" s="129">
        <f>Test!V125</f>
        <v>32.690980000000003</v>
      </c>
      <c r="AG20" s="129">
        <f>Test!W125</f>
        <v>36.707974999999998</v>
      </c>
      <c r="AH20" s="129">
        <f>Test!X125</f>
        <v>35.102719999999998</v>
      </c>
      <c r="AI20" s="129">
        <f>10*LOG10(1/(('Summary (Full)'!$B$41/10^(AF20/10)+'Summary (Full)'!$B$42/10^(AG20/10)+'Summary (Full)'!$B$43/10^(AH20/10))/'Summary (Full)'!$B$44))</f>
        <v>33.508545184459763</v>
      </c>
      <c r="AJ20" s="129">
        <f>Test!Y125</f>
        <v>1.724561</v>
      </c>
      <c r="AK20" s="129">
        <f>Test!Z125</f>
        <v>0</v>
      </c>
      <c r="AL20" s="129">
        <f t="shared" si="2"/>
        <v>1.0022269631069158</v>
      </c>
      <c r="AM20" s="129">
        <f t="shared" si="3"/>
        <v>0</v>
      </c>
      <c r="AO20" s="179"/>
      <c r="AP20" s="165"/>
      <c r="AQ20" s="164"/>
      <c r="AR20" s="164"/>
      <c r="AS20" s="164"/>
      <c r="AT20" s="165"/>
      <c r="AU20" s="164"/>
      <c r="AV20" s="165"/>
      <c r="AW20" s="164"/>
      <c r="AX20" s="165"/>
      <c r="AY20" s="170"/>
      <c r="AZ20" s="165"/>
      <c r="BA20" s="170"/>
      <c r="CL20" s="4">
        <v>355.32375209895866</v>
      </c>
      <c r="CM20" s="4">
        <v>27.131337250000001</v>
      </c>
      <c r="CN20" s="4">
        <v>27.131337250000001</v>
      </c>
      <c r="CO20" s="4">
        <v>31.614659500000002</v>
      </c>
      <c r="CP20" s="4">
        <v>29.299173625000002</v>
      </c>
      <c r="CQ20" s="4">
        <v>27.547034664062501</v>
      </c>
      <c r="CR20" s="4">
        <v>8.5661773750000005</v>
      </c>
      <c r="CS20" s="4">
        <v>8.4499561249999999</v>
      </c>
      <c r="CT20" s="4">
        <v>12.67496525</v>
      </c>
      <c r="CU20" s="4">
        <v>12.114886500000001</v>
      </c>
      <c r="CV20" s="4">
        <v>22.567229125000001</v>
      </c>
      <c r="CW20" s="4">
        <v>30.850810374999998</v>
      </c>
      <c r="CX20" s="4">
        <v>27.028291124999999</v>
      </c>
      <c r="CY20" s="4">
        <v>31.466258499999999</v>
      </c>
      <c r="CZ20" s="4">
        <v>29.042030125</v>
      </c>
      <c r="DA20" s="4">
        <v>27.829603696778506</v>
      </c>
      <c r="DB20" s="4">
        <v>1.95411</v>
      </c>
      <c r="DC20" s="4">
        <v>2088.9875000000002</v>
      </c>
      <c r="DE20" s="4">
        <v>513.10723996211186</v>
      </c>
      <c r="DF20" s="4">
        <v>9.6999777500000004</v>
      </c>
      <c r="DH20" s="4">
        <v>513.10723996211186</v>
      </c>
      <c r="DI20" s="4">
        <v>9.2267469999999996</v>
      </c>
      <c r="DK20" s="4">
        <v>2628.0541669424179</v>
      </c>
      <c r="DL20" s="4">
        <v>61.688012874999998</v>
      </c>
      <c r="DM20" s="4">
        <v>2628.0541669424179</v>
      </c>
      <c r="DN20" s="4">
        <v>59.473820625000002</v>
      </c>
      <c r="DO20" s="4">
        <v>400.69794210866962</v>
      </c>
      <c r="DP20" s="4">
        <v>22.921733500000002</v>
      </c>
      <c r="DQ20" s="4">
        <v>412.70343421092815</v>
      </c>
      <c r="DR20" s="4">
        <v>31.360843000000003</v>
      </c>
      <c r="DS20" s="4">
        <v>400.69794210866962</v>
      </c>
      <c r="DT20" s="4">
        <v>27.378891500000002</v>
      </c>
      <c r="DU20" s="4">
        <v>27.378891500000002</v>
      </c>
      <c r="DV20" s="4">
        <v>31.791075999999997</v>
      </c>
      <c r="DW20" s="4">
        <v>29.412411500000001</v>
      </c>
      <c r="DX20" s="4">
        <v>28.180815462592719</v>
      </c>
      <c r="DZ20" s="4">
        <v>345.31012758603151</v>
      </c>
      <c r="EA20" s="4">
        <v>28.013368374999999</v>
      </c>
      <c r="EB20" s="4">
        <v>28.013368374999999</v>
      </c>
      <c r="EC20" s="4">
        <v>32.214259624999997</v>
      </c>
      <c r="ED20" s="4">
        <v>30.17929925</v>
      </c>
      <c r="EE20" s="4">
        <v>28.411294757812502</v>
      </c>
      <c r="EF20" s="4">
        <v>9.2848009999999999</v>
      </c>
      <c r="EG20" s="4">
        <v>9.0603111250000001</v>
      </c>
      <c r="EH20" s="4">
        <v>20.875273999999997</v>
      </c>
      <c r="EI20" s="4">
        <v>19.788409874999999</v>
      </c>
      <c r="EJ20" s="4">
        <v>23.476440499999999</v>
      </c>
      <c r="EK20" s="4">
        <v>31.666532499999999</v>
      </c>
      <c r="EL20" s="4">
        <v>27.932188625000002</v>
      </c>
      <c r="EM20" s="4">
        <v>32.086746749999996</v>
      </c>
      <c r="EN20" s="4">
        <v>29.9622095</v>
      </c>
      <c r="EO20" s="4">
        <v>28.714548341573938</v>
      </c>
      <c r="EP20" s="4">
        <v>2.306073375</v>
      </c>
      <c r="EQ20" s="4">
        <v>0</v>
      </c>
      <c r="ER20" s="4">
        <v>443.64870318615465</v>
      </c>
      <c r="ES20" s="4">
        <v>10.061628500000001</v>
      </c>
      <c r="ET20" s="4">
        <v>387.6674341547855</v>
      </c>
      <c r="EU20" s="4">
        <v>9.3132315000000006</v>
      </c>
      <c r="EV20" s="7">
        <v>1465.18958</v>
      </c>
      <c r="EW20" s="7">
        <v>57.207706000000002</v>
      </c>
      <c r="EX20" s="7">
        <v>1350.5620414935511</v>
      </c>
      <c r="EY20" s="7">
        <v>52.769572500000002</v>
      </c>
      <c r="EZ20" s="7">
        <v>307.58086366850279</v>
      </c>
      <c r="FA20" s="7">
        <v>23.123331999999998</v>
      </c>
      <c r="FB20" s="7">
        <v>317.11413962936484</v>
      </c>
      <c r="FC20" s="7">
        <v>31.422741875</v>
      </c>
      <c r="FD20" s="4">
        <v>345.31012758603151</v>
      </c>
      <c r="FE20" s="4">
        <v>27.932188625000002</v>
      </c>
      <c r="FF20" s="4">
        <v>27.932188625000002</v>
      </c>
      <c r="FG20" s="4">
        <v>32.086746749999996</v>
      </c>
      <c r="FH20" s="4">
        <v>29.9622095</v>
      </c>
      <c r="FI20" s="4">
        <v>28.714548341573938</v>
      </c>
      <c r="FK20" s="4">
        <v>400.69794210866962</v>
      </c>
      <c r="FL20" s="4">
        <v>27.897315093750002</v>
      </c>
      <c r="FM20" s="4">
        <v>400.69794210866962</v>
      </c>
      <c r="FN20" s="4">
        <v>28.180815462592719</v>
      </c>
      <c r="FP20" s="4">
        <v>387.6674341547855</v>
      </c>
      <c r="FQ20" s="4">
        <v>28.754337281250002</v>
      </c>
      <c r="FR20" s="4">
        <v>387.6674341547855</v>
      </c>
      <c r="FS20" s="4">
        <v>29.059565848027844</v>
      </c>
    </row>
    <row r="21" spans="1:175" ht="13" customHeight="1" x14ac:dyDescent="0.15">
      <c r="A21" s="235"/>
      <c r="B21" s="38">
        <v>210</v>
      </c>
      <c r="C21" s="129">
        <f>Anchor!L126</f>
        <v>645.22062600000004</v>
      </c>
      <c r="D21" s="129">
        <f>Anchor!M126</f>
        <v>28.706074999999998</v>
      </c>
      <c r="E21" s="129">
        <f>Anchor!N126</f>
        <v>32.923323000000003</v>
      </c>
      <c r="F21" s="129">
        <f>Anchor!O126</f>
        <v>30.844629999999999</v>
      </c>
      <c r="G21" s="130">
        <f>('Summary (Full)'!$B$34*D21+'Summary (Full)'!$B$35*E21+'Summary (Full)'!$B$36*F21)/'Summary (Full)'!$B$37</f>
        <v>29.103312687499997</v>
      </c>
      <c r="H21" s="129">
        <f>Anchor!P126</f>
        <v>9.8823690000000006</v>
      </c>
      <c r="I21" s="129">
        <f>Anchor!Q126</f>
        <v>9.4782580000000003</v>
      </c>
      <c r="J21" s="129">
        <f>Anchor!R126</f>
        <v>24.247875000000001</v>
      </c>
      <c r="K21" s="129">
        <f>Anchor!S126</f>
        <v>23.174983999999998</v>
      </c>
      <c r="L21" s="129">
        <f>Anchor!T126</f>
        <v>24.155937000000002</v>
      </c>
      <c r="M21" s="129">
        <f>Anchor!U126</f>
        <v>32.237223999999998</v>
      </c>
      <c r="N21" s="129">
        <f>Anchor!V126</f>
        <v>28.584142</v>
      </c>
      <c r="O21" s="129">
        <f>Anchor!W126</f>
        <v>32.761066999999997</v>
      </c>
      <c r="P21" s="129">
        <f>Anchor!X126</f>
        <v>30.573688000000001</v>
      </c>
      <c r="Q21" s="131">
        <f>10*LOG10(1/(('Summary (Full)'!$B$41/10^(N21/10)+'Summary (Full)'!$B$42/10^(O21/10)+'Summary (Full)'!$B$43/10^(P21/10))/'Summary (Full)'!$B$44))</f>
        <v>29.363211200470939</v>
      </c>
      <c r="R21" s="129">
        <f>Anchor!Y126</f>
        <v>1.635249</v>
      </c>
      <c r="S21" s="129">
        <f>Anchor!Z126</f>
        <v>8518.2000000000007</v>
      </c>
      <c r="T21" s="132"/>
      <c r="U21" s="129">
        <f>Test!L126</f>
        <v>618.00046099999997</v>
      </c>
      <c r="V21" s="129">
        <f>Test!M126</f>
        <v>29.774090999999999</v>
      </c>
      <c r="W21" s="129">
        <f>Test!N126</f>
        <v>33.706905999999996</v>
      </c>
      <c r="X21" s="129">
        <f>Test!O126</f>
        <v>31.898157000000001</v>
      </c>
      <c r="Y21" s="129">
        <f>('Summary (Full)'!$B$34*V21+'Summary (Full)'!$B$35*W21+'Summary (Full)'!$B$36*X21)/'Summary (Full)'!$B$37</f>
        <v>30.152646062500001</v>
      </c>
      <c r="Z21" s="129">
        <f>Test!P126</f>
        <v>10.765279</v>
      </c>
      <c r="AA21" s="129">
        <f>Test!Q126</f>
        <v>10.227243</v>
      </c>
      <c r="AB21" s="129">
        <f>Test!R126</f>
        <v>36.152949</v>
      </c>
      <c r="AC21" s="129">
        <f>Test!S126</f>
        <v>34.335194000000001</v>
      </c>
      <c r="AD21" s="129">
        <f>Test!T126</f>
        <v>25.291520999999999</v>
      </c>
      <c r="AE21" s="129">
        <f>Test!U126</f>
        <v>33.176721000000001</v>
      </c>
      <c r="AF21" s="129">
        <f>Test!V126</f>
        <v>29.672946</v>
      </c>
      <c r="AG21" s="129">
        <f>Test!W126</f>
        <v>33.561135999999998</v>
      </c>
      <c r="AH21" s="129">
        <f>Test!X126</f>
        <v>31.668371</v>
      </c>
      <c r="AI21" s="129">
        <f>10*LOG10(1/(('Summary (Full)'!$B$41/10^(AF21/10)+'Summary (Full)'!$B$42/10^(AG21/10)+'Summary (Full)'!$B$43/10^(AH21/10))/'Summary (Full)'!$B$44))</f>
        <v>30.430056663315931</v>
      </c>
      <c r="AJ21" s="129">
        <f>Test!Y126</f>
        <v>1.798999</v>
      </c>
      <c r="AK21" s="129">
        <f>Test!Z126</f>
        <v>0</v>
      </c>
      <c r="AL21" s="129">
        <f t="shared" si="2"/>
        <v>1.100137654877025</v>
      </c>
      <c r="AM21" s="129">
        <f t="shared" si="3"/>
        <v>0</v>
      </c>
      <c r="AO21" s="242" t="s">
        <v>15</v>
      </c>
      <c r="AP21" s="166">
        <f t="array" ref="AP21">bdRateExtend($C19:$C22,D19:D22,$U19:$U22,V19:V22)</f>
        <v>-0.3004686424157037</v>
      </c>
      <c r="AQ21" s="164"/>
      <c r="AR21" s="164"/>
      <c r="AS21" s="164"/>
      <c r="AT21" s="166">
        <f t="array" ref="AT21">bdRateExtend($C19:$C22,H19:H22,$U19:$U22,Z19:Z22)</f>
        <v>-0.27731257163195733</v>
      </c>
      <c r="AU21" s="164"/>
      <c r="AV21" s="166">
        <f t="array" ref="AV21">bdRateExtend($C19:$C22,I19:I22,$U19:$U22,AA19:AA22)</f>
        <v>-0.2984846852072307</v>
      </c>
      <c r="AW21" s="164"/>
      <c r="AX21" s="166">
        <f t="array" ref="AX21">bdRateExtend($C19:$C22,J19:J22,$U19:$U22,AB19:AB22,"None", FALSE,1)</f>
        <v>-0.37820641123668175</v>
      </c>
      <c r="AY21" s="170"/>
      <c r="AZ21" s="244">
        <f t="array" ref="AZ21">testVMAFRange($C19:$C22,J19:J22,$U19:$U22,AB19:AB22)</f>
        <v>0</v>
      </c>
      <c r="BA21" s="170"/>
      <c r="CL21" s="4">
        <v>400.69794210866962</v>
      </c>
      <c r="CM21" s="4">
        <v>27.482092000000002</v>
      </c>
      <c r="CN21" s="4">
        <v>27.482092000000002</v>
      </c>
      <c r="CO21" s="4">
        <v>31.939799000000001</v>
      </c>
      <c r="CP21" s="4">
        <v>29.6679545</v>
      </c>
      <c r="CQ21" s="4">
        <v>27.897315093750002</v>
      </c>
      <c r="CR21" s="4">
        <v>8.8860285000000001</v>
      </c>
      <c r="CS21" s="4">
        <v>8.6924205000000008</v>
      </c>
      <c r="CT21" s="4">
        <v>14.892574999999999</v>
      </c>
      <c r="CU21" s="4">
        <v>14.240325</v>
      </c>
      <c r="CV21" s="4">
        <v>22.921733500000002</v>
      </c>
      <c r="CW21" s="4">
        <v>31.203320499999997</v>
      </c>
      <c r="CX21" s="4">
        <v>27.378891500000002</v>
      </c>
      <c r="CY21" s="4">
        <v>31.791075999999997</v>
      </c>
      <c r="CZ21" s="4">
        <v>29.412411500000001</v>
      </c>
      <c r="DA21" s="4">
        <v>28.180815462592719</v>
      </c>
      <c r="DB21" s="4">
        <v>1.940944</v>
      </c>
      <c r="DC21" s="4">
        <v>2196.9499999999998</v>
      </c>
      <c r="DE21" s="4">
        <v>572.12796025577211</v>
      </c>
      <c r="DF21" s="4">
        <v>10.036655</v>
      </c>
      <c r="DH21" s="4">
        <v>572.12796025577211</v>
      </c>
      <c r="DI21" s="4">
        <v>9.460954000000001</v>
      </c>
      <c r="DK21" s="4">
        <v>2910.8537912526444</v>
      </c>
      <c r="DL21" s="4">
        <v>64.469387249999997</v>
      </c>
      <c r="DM21" s="4">
        <v>2910.8537912526444</v>
      </c>
      <c r="DN21" s="4">
        <v>62.194385749999995</v>
      </c>
      <c r="DO21" s="4">
        <v>451.86633277869549</v>
      </c>
      <c r="DP21" s="4">
        <v>23.276237875</v>
      </c>
      <c r="DQ21" s="4">
        <v>460.1750971650406</v>
      </c>
      <c r="DR21" s="4">
        <v>31.684898</v>
      </c>
      <c r="DS21" s="4">
        <v>451.86633277869549</v>
      </c>
      <c r="DT21" s="4">
        <v>27.729491875000001</v>
      </c>
      <c r="DU21" s="4">
        <v>27.729491875000001</v>
      </c>
      <c r="DV21" s="4">
        <v>32.115893499999999</v>
      </c>
      <c r="DW21" s="4">
        <v>29.782792875000002</v>
      </c>
      <c r="DX21" s="4">
        <v>28.532027228406932</v>
      </c>
      <c r="DZ21" s="4">
        <v>387.6674341547855</v>
      </c>
      <c r="EA21" s="4">
        <v>28.356184499999998</v>
      </c>
      <c r="EB21" s="4">
        <v>28.356184499999998</v>
      </c>
      <c r="EC21" s="4">
        <v>32.546014499999998</v>
      </c>
      <c r="ED21" s="4">
        <v>30.536799000000002</v>
      </c>
      <c r="EE21" s="4">
        <v>28.754337281250002</v>
      </c>
      <c r="EF21" s="4">
        <v>9.626691000000001</v>
      </c>
      <c r="EG21" s="4">
        <v>9.3132315000000006</v>
      </c>
      <c r="EH21" s="4">
        <v>23.141289999999998</v>
      </c>
      <c r="EI21" s="4">
        <v>21.9557085</v>
      </c>
      <c r="EJ21" s="4">
        <v>23.829549</v>
      </c>
      <c r="EK21" s="4">
        <v>32.017566000000002</v>
      </c>
      <c r="EL21" s="4">
        <v>28.2758325</v>
      </c>
      <c r="EM21" s="4">
        <v>32.419176999999998</v>
      </c>
      <c r="EN21" s="4">
        <v>30.323801</v>
      </c>
      <c r="EO21" s="4">
        <v>29.059565848027844</v>
      </c>
      <c r="EP21" s="4">
        <v>2.2974755</v>
      </c>
      <c r="EQ21" s="4">
        <v>0</v>
      </c>
      <c r="ER21" s="4">
        <v>493.62054299660701</v>
      </c>
      <c r="ES21" s="4">
        <v>10.41522625</v>
      </c>
      <c r="ET21" s="4">
        <v>435.2204800790621</v>
      </c>
      <c r="EU21" s="4">
        <v>9.566151875000001</v>
      </c>
      <c r="EV21" s="7">
        <v>1666.3582285457942</v>
      </c>
      <c r="EW21" s="7">
        <v>60.388653999999995</v>
      </c>
      <c r="EX21" s="7">
        <v>1500.1733803145512</v>
      </c>
      <c r="EY21" s="7">
        <v>55.340062375000002</v>
      </c>
      <c r="EZ21" s="7">
        <v>345.31012758603151</v>
      </c>
      <c r="FA21" s="7">
        <v>23.476440499999999</v>
      </c>
      <c r="FB21" s="7">
        <v>345.31012758603151</v>
      </c>
      <c r="FC21" s="7">
        <v>31.666532499999999</v>
      </c>
      <c r="FD21" s="4">
        <v>387.6674341547855</v>
      </c>
      <c r="FE21" s="4">
        <v>28.2758325</v>
      </c>
      <c r="FF21" s="4">
        <v>28.2758325</v>
      </c>
      <c r="FG21" s="4">
        <v>32.419176999999998</v>
      </c>
      <c r="FH21" s="4">
        <v>30.323801</v>
      </c>
      <c r="FI21" s="4">
        <v>29.059565848027844</v>
      </c>
      <c r="FK21" s="4">
        <v>451.86633277869549</v>
      </c>
      <c r="FL21" s="4">
        <v>28.2475955234375</v>
      </c>
      <c r="FM21" s="4">
        <v>451.86633277869549</v>
      </c>
      <c r="FN21" s="4">
        <v>28.532027228406932</v>
      </c>
      <c r="FP21" s="4">
        <v>454.13387076370037</v>
      </c>
      <c r="FQ21" s="4">
        <v>29.239003921875</v>
      </c>
      <c r="FR21" s="4">
        <v>435.2204800790621</v>
      </c>
      <c r="FS21" s="4">
        <v>29.404583354481755</v>
      </c>
    </row>
    <row r="22" spans="1:175" ht="14" customHeight="1" thickBot="1" x14ac:dyDescent="0.2">
      <c r="A22" s="236"/>
      <c r="B22" s="38">
        <v>235</v>
      </c>
      <c r="C22" s="129">
        <f>Anchor!L127</f>
        <v>248.19057900000001</v>
      </c>
      <c r="D22" s="129">
        <f>Anchor!M127</f>
        <v>25.792601000000001</v>
      </c>
      <c r="E22" s="129">
        <f>Anchor!N127</f>
        <v>30.132494000000001</v>
      </c>
      <c r="F22" s="129">
        <f>Anchor!O127</f>
        <v>27.726174</v>
      </c>
      <c r="G22" s="130">
        <f>('Summary (Full)'!$B$34*D22+'Summary (Full)'!$B$35*E22+'Summary (Full)'!$B$36*F22)/'Summary (Full)'!$B$37</f>
        <v>26.184692625000004</v>
      </c>
      <c r="H22" s="129">
        <f>Anchor!P127</f>
        <v>7.3239169999999998</v>
      </c>
      <c r="I22" s="129">
        <f>Anchor!Q127</f>
        <v>7.5056079999999996</v>
      </c>
      <c r="J22" s="129">
        <f>Anchor!R127</f>
        <v>6.3483879999999999</v>
      </c>
      <c r="K22" s="129">
        <f>Anchor!S127</f>
        <v>5.9751159999999999</v>
      </c>
      <c r="L22" s="129">
        <f>Anchor!T127</f>
        <v>21.200579999999999</v>
      </c>
      <c r="M22" s="129">
        <f>Anchor!U127</f>
        <v>29.219864000000001</v>
      </c>
      <c r="N22" s="129">
        <f>Anchor!V127</f>
        <v>25.683899</v>
      </c>
      <c r="O22" s="129">
        <f>Anchor!W127</f>
        <v>29.969035000000002</v>
      </c>
      <c r="P22" s="129">
        <f>Anchor!X127</f>
        <v>27.452323</v>
      </c>
      <c r="Q22" s="131">
        <f>10*LOG10(1/(('Summary (Full)'!$B$41/10^(N22/10)+'Summary (Full)'!$B$42/10^(O22/10)+'Summary (Full)'!$B$43/10^(P22/10))/'Summary (Full)'!$B$44))</f>
        <v>26.442550900459203</v>
      </c>
      <c r="R22" s="129">
        <f>Anchor!Y127</f>
        <v>1.7582580000000001</v>
      </c>
      <c r="S22" s="129">
        <f>Anchor!Z127</f>
        <v>3315.34</v>
      </c>
      <c r="T22" s="132"/>
      <c r="U22" s="129">
        <f>Test!L127</f>
        <v>242.984093</v>
      </c>
      <c r="V22" s="129">
        <f>Test!M127</f>
        <v>26.792456999999999</v>
      </c>
      <c r="W22" s="129">
        <f>Test!N127</f>
        <v>30.781866000000001</v>
      </c>
      <c r="X22" s="129">
        <f>Test!O127</f>
        <v>28.634698</v>
      </c>
      <c r="Y22" s="129">
        <f>('Summary (Full)'!$B$34*V22+'Summary (Full)'!$B$35*W22+'Summary (Full)'!$B$36*X22)/'Summary (Full)'!$B$37</f>
        <v>27.156935124999997</v>
      </c>
      <c r="Z22" s="129">
        <f>Test!P127</f>
        <v>8.0391759999999994</v>
      </c>
      <c r="AA22" s="129">
        <f>Test!Q127</f>
        <v>8.1487839999999991</v>
      </c>
      <c r="AB22" s="129">
        <f>Test!R127</f>
        <v>14.601509999999999</v>
      </c>
      <c r="AC22" s="129">
        <f>Test!S127</f>
        <v>13.773455</v>
      </c>
      <c r="AD22" s="129">
        <f>Test!T127</f>
        <v>22.201090000000001</v>
      </c>
      <c r="AE22" s="129">
        <f>Test!U127</f>
        <v>30.219486</v>
      </c>
      <c r="AF22" s="129">
        <f>Test!V127</f>
        <v>26.698031</v>
      </c>
      <c r="AG22" s="129">
        <f>Test!W127</f>
        <v>30.626270000000002</v>
      </c>
      <c r="AH22" s="129">
        <f>Test!X127</f>
        <v>28.390533000000001</v>
      </c>
      <c r="AI22" s="129">
        <f>10*LOG10(1/(('Summary (Full)'!$B$41/10^(AF22/10)+'Summary (Full)'!$B$42/10^(AG22/10)+'Summary (Full)'!$B$43/10^(AH22/10))/'Summary (Full)'!$B$44))</f>
        <v>27.419204416367645</v>
      </c>
      <c r="AJ22" s="129">
        <f>Test!Y127</f>
        <v>1.866404</v>
      </c>
      <c r="AK22" s="129">
        <f>Test!Z127</f>
        <v>0</v>
      </c>
      <c r="AL22" s="129">
        <f t="shared" si="2"/>
        <v>1.0615074693247519</v>
      </c>
      <c r="AM22" s="129">
        <f t="shared" si="3"/>
        <v>0</v>
      </c>
      <c r="AO22" s="179"/>
      <c r="AP22" s="165"/>
      <c r="AQ22" s="165"/>
      <c r="AR22" s="165"/>
      <c r="AS22" s="165"/>
      <c r="AT22" s="165"/>
      <c r="AU22" s="165"/>
      <c r="AV22" s="165"/>
      <c r="AW22" s="165"/>
      <c r="AX22" s="165"/>
      <c r="AY22" s="171"/>
      <c r="AZ22" s="165"/>
      <c r="BA22" s="171"/>
      <c r="CL22" s="4">
        <v>451.86633277869549</v>
      </c>
      <c r="CM22" s="4">
        <v>27.832846749999998</v>
      </c>
      <c r="CN22" s="4">
        <v>27.832846749999998</v>
      </c>
      <c r="CO22" s="4">
        <v>32.2649385</v>
      </c>
      <c r="CP22" s="4">
        <v>30.036735374999999</v>
      </c>
      <c r="CQ22" s="4">
        <v>28.2475955234375</v>
      </c>
      <c r="CR22" s="4">
        <v>9.2058796249999997</v>
      </c>
      <c r="CS22" s="4">
        <v>8.9348848749999998</v>
      </c>
      <c r="CT22" s="4">
        <v>17.110184749999998</v>
      </c>
      <c r="CU22" s="4">
        <v>16.3657635</v>
      </c>
      <c r="CV22" s="4">
        <v>23.276237875</v>
      </c>
      <c r="CW22" s="4">
        <v>31.555830624999999</v>
      </c>
      <c r="CX22" s="4">
        <v>27.729491875000001</v>
      </c>
      <c r="CY22" s="4">
        <v>32.115893499999999</v>
      </c>
      <c r="CZ22" s="4">
        <v>29.782792875000002</v>
      </c>
      <c r="DA22" s="4">
        <v>28.532027228406932</v>
      </c>
      <c r="DB22" s="4">
        <v>1.927778</v>
      </c>
      <c r="DC22" s="4">
        <v>2304.9124999999999</v>
      </c>
      <c r="DE22" s="4">
        <v>637.93760331777901</v>
      </c>
      <c r="DF22" s="4">
        <v>10.373332250000001</v>
      </c>
      <c r="DH22" s="4">
        <v>637.93760331777901</v>
      </c>
      <c r="DI22" s="4">
        <v>9.6951610000000006</v>
      </c>
      <c r="DK22" s="4">
        <v>3224.0849144703129</v>
      </c>
      <c r="DL22" s="4">
        <v>67.250761624999996</v>
      </c>
      <c r="DM22" s="4">
        <v>3224.0849144703129</v>
      </c>
      <c r="DN22" s="4">
        <v>64.914950875000002</v>
      </c>
      <c r="DO22" s="4">
        <v>509.56883288283001</v>
      </c>
      <c r="DP22" s="4">
        <v>23.630742250000001</v>
      </c>
      <c r="DQ22" s="4">
        <v>513.10723996211186</v>
      </c>
      <c r="DR22" s="4">
        <v>32.008952999999998</v>
      </c>
      <c r="DS22" s="4">
        <v>509.56883288283001</v>
      </c>
      <c r="DT22" s="4">
        <v>28.08009225</v>
      </c>
      <c r="DU22" s="4">
        <v>28.08009225</v>
      </c>
      <c r="DV22" s="4">
        <v>32.440711</v>
      </c>
      <c r="DW22" s="4">
        <v>30.153174249999999</v>
      </c>
      <c r="DX22" s="4">
        <v>28.883238994221145</v>
      </c>
      <c r="DZ22" s="4">
        <v>454.13387076370037</v>
      </c>
      <c r="EA22" s="4">
        <v>28.848642249999997</v>
      </c>
      <c r="EB22" s="4">
        <v>28.848642249999997</v>
      </c>
      <c r="EC22" s="4">
        <v>32.938645749999999</v>
      </c>
      <c r="ED22" s="4">
        <v>31.0044255</v>
      </c>
      <c r="EE22" s="4">
        <v>29.239003921875</v>
      </c>
      <c r="EF22" s="4">
        <v>9.9964672500000002</v>
      </c>
      <c r="EG22" s="4">
        <v>9.6284355000000001</v>
      </c>
      <c r="EH22" s="4">
        <v>27.921161000000001</v>
      </c>
      <c r="EI22" s="4">
        <v>26.517613999999998</v>
      </c>
      <c r="EJ22" s="4">
        <v>24.345989750000001</v>
      </c>
      <c r="EK22" s="4">
        <v>32.394484749999997</v>
      </c>
      <c r="EL22" s="4">
        <v>28.75812925</v>
      </c>
      <c r="EM22" s="4">
        <v>32.801956750000002</v>
      </c>
      <c r="EN22" s="4">
        <v>30.777494750000002</v>
      </c>
      <c r="EO22" s="4">
        <v>29.530444109953478</v>
      </c>
      <c r="EP22" s="4">
        <v>2.0678375</v>
      </c>
      <c r="EQ22" s="4">
        <v>0</v>
      </c>
      <c r="ER22" s="4">
        <v>549.22112635146118</v>
      </c>
      <c r="ES22" s="4">
        <v>10.768824</v>
      </c>
      <c r="ET22" s="4">
        <v>488.60659831596854</v>
      </c>
      <c r="EU22" s="4">
        <v>9.8190722500000014</v>
      </c>
      <c r="EV22" s="7">
        <v>1850.9525514044635</v>
      </c>
      <c r="EW22" s="7">
        <v>63.021982999999992</v>
      </c>
      <c r="EX22" s="7">
        <v>1666.3582285457942</v>
      </c>
      <c r="EY22" s="7">
        <v>57.910552250000002</v>
      </c>
      <c r="EZ22" s="7">
        <v>387.6674341547855</v>
      </c>
      <c r="FA22" s="7">
        <v>23.829549</v>
      </c>
      <c r="FB22" s="7">
        <v>387.6674341547855</v>
      </c>
      <c r="FC22" s="7">
        <v>32.017566000000002</v>
      </c>
      <c r="FD22" s="4">
        <v>454.13387076370037</v>
      </c>
      <c r="FE22" s="4">
        <v>28.75812925</v>
      </c>
      <c r="FF22" s="4">
        <v>28.75812925</v>
      </c>
      <c r="FG22" s="4">
        <v>32.801956750000002</v>
      </c>
      <c r="FH22" s="4">
        <v>30.777494750000002</v>
      </c>
      <c r="FI22" s="4">
        <v>29.530444109953478</v>
      </c>
      <c r="FK22" s="4">
        <v>509.56883288283001</v>
      </c>
      <c r="FL22" s="4">
        <v>28.597875953125001</v>
      </c>
      <c r="FM22" s="4">
        <v>509.56883288283001</v>
      </c>
      <c r="FN22" s="4">
        <v>28.883238994221145</v>
      </c>
      <c r="FP22" s="4">
        <v>507.98102722795943</v>
      </c>
      <c r="FQ22" s="4">
        <v>29.598531820312498</v>
      </c>
      <c r="FR22" s="4">
        <v>507.98102722795943</v>
      </c>
      <c r="FS22" s="4">
        <v>29.892721837202647</v>
      </c>
    </row>
    <row r="23" spans="1:175" ht="13" customHeight="1" x14ac:dyDescent="0.15">
      <c r="A23" s="234" t="s">
        <v>84</v>
      </c>
      <c r="B23" s="38">
        <v>110</v>
      </c>
      <c r="C23" s="129">
        <f>Anchor!L128</f>
        <v>9914.7849069999993</v>
      </c>
      <c r="D23" s="129">
        <f>Anchor!M128</f>
        <v>37.541265000000003</v>
      </c>
      <c r="E23" s="129">
        <f>Anchor!N128</f>
        <v>43.296140000000001</v>
      </c>
      <c r="F23" s="129">
        <f>Anchor!O128</f>
        <v>42.050145999999998</v>
      </c>
      <c r="G23" s="130">
        <f>('Summary (Full)'!$B$34*D23+'Summary (Full)'!$B$35*E23+'Summary (Full)'!$B$36*F23)/'Summary (Full)'!$B$37</f>
        <v>38.182749750000006</v>
      </c>
      <c r="H23" s="129">
        <f>Anchor!P128</f>
        <v>21.474488999999998</v>
      </c>
      <c r="I23" s="129">
        <f>Anchor!Q128</f>
        <v>17.604702</v>
      </c>
      <c r="J23" s="129">
        <f>Anchor!R128</f>
        <v>89.698864</v>
      </c>
      <c r="K23" s="129">
        <f>Anchor!S128</f>
        <v>87.309586999999993</v>
      </c>
      <c r="L23" s="129">
        <f>Anchor!T128</f>
        <v>35.729641000000001</v>
      </c>
      <c r="M23" s="129">
        <f>Anchor!U128</f>
        <v>41.644264999999997</v>
      </c>
      <c r="N23" s="129">
        <f>Anchor!V128</f>
        <v>37.511679999999998</v>
      </c>
      <c r="O23" s="129">
        <f>Anchor!W128</f>
        <v>43.232916000000003</v>
      </c>
      <c r="P23" s="129">
        <f>Anchor!X128</f>
        <v>41.964260000000003</v>
      </c>
      <c r="Q23" s="131">
        <f>10*LOG10(1/(('Summary (Full)'!$B$41/10^(N23/10)+'Summary (Full)'!$B$42/10^(O23/10)+'Summary (Full)'!$B$43/10^(P23/10))/'Summary (Full)'!$B$44))</f>
        <v>38.64062049618412</v>
      </c>
      <c r="R23" s="129">
        <f>Anchor!Y128</f>
        <v>1.5259750000000001</v>
      </c>
      <c r="S23" s="129">
        <f>Anchor!Z128</f>
        <v>8188.15</v>
      </c>
      <c r="T23" s="132"/>
      <c r="U23" s="129">
        <f>Test!L128</f>
        <v>9121.1065859999999</v>
      </c>
      <c r="V23" s="129">
        <f>Test!M128</f>
        <v>37.750112000000001</v>
      </c>
      <c r="W23" s="129">
        <f>Test!N128</f>
        <v>43.732770000000002</v>
      </c>
      <c r="X23" s="129">
        <f>Test!O128</f>
        <v>42.400857000000002</v>
      </c>
      <c r="Y23" s="129">
        <f>('Summary (Full)'!$B$34*V23+'Summary (Full)'!$B$35*W23+'Summary (Full)'!$B$36*X23)/'Summary (Full)'!$B$37</f>
        <v>38.414699687499997</v>
      </c>
      <c r="Z23" s="129">
        <f>Test!P128</f>
        <v>22.046810000000001</v>
      </c>
      <c r="AA23" s="129">
        <f>Test!Q128</f>
        <v>17.971890999999999</v>
      </c>
      <c r="AB23" s="129">
        <f>Test!R128</f>
        <v>91.064909</v>
      </c>
      <c r="AC23" s="129">
        <f>Test!S128</f>
        <v>88.794042000000005</v>
      </c>
      <c r="AD23" s="129">
        <f>Test!T128</f>
        <v>36.133442000000002</v>
      </c>
      <c r="AE23" s="129">
        <f>Test!U128</f>
        <v>41.970807999999998</v>
      </c>
      <c r="AF23" s="129">
        <f>Test!V128</f>
        <v>37.722917000000002</v>
      </c>
      <c r="AG23" s="129">
        <f>Test!W128</f>
        <v>43.682197000000002</v>
      </c>
      <c r="AH23" s="129">
        <f>Test!X128</f>
        <v>42.327860000000001</v>
      </c>
      <c r="AI23" s="129">
        <f>10*LOG10(1/(('Summary (Full)'!$B$41/10^(AF23/10)+'Summary (Full)'!$B$42/10^(AG23/10)+'Summary (Full)'!$B$43/10^(AH23/10))/'Summary (Full)'!$B$44))</f>
        <v>38.876948124820707</v>
      </c>
      <c r="AJ23" s="129">
        <f>Test!Y128</f>
        <v>1.4853730000000001</v>
      </c>
      <c r="AK23" s="129">
        <f>Test!Z128</f>
        <v>0</v>
      </c>
      <c r="AL23" s="129">
        <f t="shared" si="2"/>
        <v>0.97339274889824534</v>
      </c>
      <c r="AM23" s="129">
        <f t="shared" si="3"/>
        <v>0</v>
      </c>
      <c r="AO23" s="245" t="s">
        <v>13</v>
      </c>
      <c r="AP23" s="172">
        <f t="array" ref="AP23">bdRateExtend($C23:$C26,D23:D26,$U23:$U26,V23:V26)</f>
        <v>-0.24634676484051299</v>
      </c>
      <c r="AQ23" s="172">
        <f t="array" ref="AQ23">bdRateExtend($C23:$C28,D23:D28,$U23:$U28,V23:V28)</f>
        <v>-0.26825480679463998</v>
      </c>
      <c r="AR23" s="172">
        <f t="array" ref="AR23">bdRateExtend($C23:$C28,E23:E28,$U23:$U28,W23:W28)</f>
        <v>-0.22109949977129384</v>
      </c>
      <c r="AS23" s="172">
        <f t="array" ref="AS23">bdRateExtend($C23:$C28,F23:F28,$U23:$U28,X23:X28)</f>
        <v>-0.23899052406843369</v>
      </c>
      <c r="AT23" s="172">
        <f t="array" ref="AT23">bdRateExtend($C23:$C26,H23:H26,$U23:$U26,Z23:Z26)</f>
        <v>-0.24908347958054333</v>
      </c>
      <c r="AU23" s="172">
        <f t="array" ref="AU23">bdRateExtend($C23:$C28,H23:H28,$U23:$U28,Z23:Z28)</f>
        <v>-0.25555802908811032</v>
      </c>
      <c r="AV23" s="172">
        <f t="array" ref="AV23">bdRateExtend($C23:$C26,I23:I26,$U23:$U26,AA23:AA26)</f>
        <v>-0.25957717615426135</v>
      </c>
      <c r="AW23" s="172">
        <f t="array" ref="AW23">bdRateExtend($C23:$C28,I23:I28,$U23:$U28,AA23:AA28)</f>
        <v>-0.27190567678618061</v>
      </c>
      <c r="AX23" s="172">
        <f t="array" ref="AX23">bdRateExtend($C23:$C26,J23:J26,$U23:$U26,AB23:AB26,"None", FALSE,1)</f>
        <v>-0.26276021831198693</v>
      </c>
      <c r="AY23" s="188">
        <f t="array" ref="AY23">bdRateExtend($C23:$C28,J23:J28,$U23:$U28,AB23:AB28,"None", FALSE,TRUE)</f>
        <v>-0.3187570383295355</v>
      </c>
      <c r="AZ23" s="241">
        <f t="array" ref="AZ23">testVMAFRange($C23:$C26,J23:J26,$U23:$U26,AB23:AB26)</f>
        <v>0</v>
      </c>
      <c r="BA23" s="190">
        <f t="array" ref="BA23">testVMAFRange($C23:$C28,J23:J28,$U23:$U28,AB23:AB28)</f>
        <v>0</v>
      </c>
      <c r="CL23" s="4">
        <v>509.56883288283001</v>
      </c>
      <c r="CM23" s="4">
        <v>28.183601499999998</v>
      </c>
      <c r="CN23" s="4">
        <v>28.183601499999998</v>
      </c>
      <c r="CO23" s="4">
        <v>32.590078000000005</v>
      </c>
      <c r="CP23" s="4">
        <v>30.405516249999998</v>
      </c>
      <c r="CQ23" s="4">
        <v>28.597875953125001</v>
      </c>
      <c r="CR23" s="4">
        <v>9.525730750000001</v>
      </c>
      <c r="CS23" s="4">
        <v>9.1773492500000007</v>
      </c>
      <c r="CT23" s="4">
        <v>19.3277945</v>
      </c>
      <c r="CU23" s="4">
        <v>18.491202000000001</v>
      </c>
      <c r="CV23" s="4">
        <v>23.630742250000001</v>
      </c>
      <c r="CW23" s="4">
        <v>31.908340749999997</v>
      </c>
      <c r="CX23" s="4">
        <v>28.08009225</v>
      </c>
      <c r="CY23" s="4">
        <v>32.440711</v>
      </c>
      <c r="CZ23" s="4">
        <v>30.153174249999999</v>
      </c>
      <c r="DA23" s="4">
        <v>28.883238994221145</v>
      </c>
      <c r="DB23" s="4">
        <v>1.914612</v>
      </c>
      <c r="DC23" s="4">
        <v>2412.875</v>
      </c>
      <c r="DE23" s="4">
        <v>711.31707239914795</v>
      </c>
      <c r="DF23" s="4">
        <v>10.7100095</v>
      </c>
      <c r="DH23" s="4">
        <v>711.31707239914795</v>
      </c>
      <c r="DI23" s="4">
        <v>9.9293680000000002</v>
      </c>
      <c r="DK23" s="4">
        <v>3571.0222090000002</v>
      </c>
      <c r="DL23" s="4">
        <v>70.032135999999994</v>
      </c>
      <c r="DM23" s="4">
        <v>3571.0222090000002</v>
      </c>
      <c r="DN23" s="4">
        <v>67.635515999999996</v>
      </c>
      <c r="DO23" s="4">
        <v>592.64042157659969</v>
      </c>
      <c r="DP23" s="4">
        <v>24.097450000000002</v>
      </c>
      <c r="DQ23" s="4">
        <v>572.12796025577211</v>
      </c>
      <c r="DR23" s="4">
        <v>32.333008</v>
      </c>
      <c r="DS23" s="4">
        <v>574.63983618522911</v>
      </c>
      <c r="DT23" s="4">
        <v>28.430692625000002</v>
      </c>
      <c r="DU23" s="4">
        <v>28.430692625000002</v>
      </c>
      <c r="DV23" s="4">
        <v>32.765528499999995</v>
      </c>
      <c r="DW23" s="4">
        <v>30.523555625</v>
      </c>
      <c r="DX23" s="4">
        <v>29.234450760035354</v>
      </c>
      <c r="DZ23" s="4">
        <v>507.98102722795943</v>
      </c>
      <c r="EA23" s="4">
        <v>29.205844875</v>
      </c>
      <c r="EB23" s="4">
        <v>29.205844875</v>
      </c>
      <c r="EC23" s="4">
        <v>33.299312125</v>
      </c>
      <c r="ED23" s="4">
        <v>31.395368749999999</v>
      </c>
      <c r="EE23" s="4">
        <v>29.598531820312498</v>
      </c>
      <c r="EF23" s="4">
        <v>10.363527875000001</v>
      </c>
      <c r="EG23" s="4">
        <v>9.90065025</v>
      </c>
      <c r="EH23" s="4">
        <v>30.435070000000003</v>
      </c>
      <c r="EI23" s="4">
        <v>28.930573500000001</v>
      </c>
      <c r="EJ23" s="4">
        <v>24.730396625000001</v>
      </c>
      <c r="EK23" s="4">
        <v>32.757551124999999</v>
      </c>
      <c r="EL23" s="4">
        <v>29.115450375000002</v>
      </c>
      <c r="EM23" s="4">
        <v>33.163902125</v>
      </c>
      <c r="EN23" s="4">
        <v>31.172089124999999</v>
      </c>
      <c r="EO23" s="4">
        <v>29.892721837202647</v>
      </c>
      <c r="EP23" s="4">
        <v>2.0498987499999997</v>
      </c>
      <c r="EQ23" s="4">
        <v>0</v>
      </c>
      <c r="ER23" s="4">
        <v>611.08446540654074</v>
      </c>
      <c r="ES23" s="4">
        <v>11.122421750000001</v>
      </c>
      <c r="ET23" s="4">
        <v>568.21290072380793</v>
      </c>
      <c r="EU23" s="4">
        <v>10.172865</v>
      </c>
      <c r="EV23" s="7">
        <v>2055.9956969999998</v>
      </c>
      <c r="EW23" s="7">
        <v>65.655311999999995</v>
      </c>
      <c r="EX23" s="7">
        <v>1850.9525514044635</v>
      </c>
      <c r="EY23" s="7">
        <v>60.481042125000002</v>
      </c>
      <c r="EZ23" s="7">
        <v>454.13387076370037</v>
      </c>
      <c r="FA23" s="7">
        <v>24.345989750000001</v>
      </c>
      <c r="FB23" s="7">
        <v>435.2204800790621</v>
      </c>
      <c r="FC23" s="7">
        <v>32.368599500000002</v>
      </c>
      <c r="FD23" s="4">
        <v>507.98102722795943</v>
      </c>
      <c r="FE23" s="4">
        <v>29.115450375000002</v>
      </c>
      <c r="FF23" s="4">
        <v>29.115450375000002</v>
      </c>
      <c r="FG23" s="4">
        <v>33.163902125</v>
      </c>
      <c r="FH23" s="4">
        <v>31.172089124999999</v>
      </c>
      <c r="FI23" s="4">
        <v>29.892721837202647</v>
      </c>
      <c r="FK23" s="4">
        <v>574.63983618522911</v>
      </c>
      <c r="FL23" s="4">
        <v>28.948156382812499</v>
      </c>
      <c r="FM23" s="4">
        <v>574.63983618522911</v>
      </c>
      <c r="FN23" s="4">
        <v>29.234450760035354</v>
      </c>
      <c r="FP23" s="4">
        <v>568.21290072380793</v>
      </c>
      <c r="FQ23" s="4">
        <v>29.95805971875</v>
      </c>
      <c r="FR23" s="4">
        <v>568.21290072380793</v>
      </c>
      <c r="FS23" s="4">
        <v>30.254999564451815</v>
      </c>
    </row>
    <row r="24" spans="1:175" x14ac:dyDescent="0.15">
      <c r="A24" s="235"/>
      <c r="B24" s="38">
        <v>135</v>
      </c>
      <c r="C24" s="129">
        <f>Anchor!L129</f>
        <v>4854.7833700000001</v>
      </c>
      <c r="D24" s="129">
        <f>Anchor!M129</f>
        <v>35.621597000000001</v>
      </c>
      <c r="E24" s="129">
        <f>Anchor!N129</f>
        <v>40.447107000000003</v>
      </c>
      <c r="F24" s="129">
        <f>Anchor!O129</f>
        <v>39.091793000000003</v>
      </c>
      <c r="G24" s="130">
        <f>('Summary (Full)'!$B$34*D24+'Summary (Full)'!$B$35*E24+'Summary (Full)'!$B$36*F24)/'Summary (Full)'!$B$37</f>
        <v>36.140078625000001</v>
      </c>
      <c r="H24" s="129">
        <f>Anchor!P129</f>
        <v>18.088256999999999</v>
      </c>
      <c r="I24" s="129">
        <f>Anchor!Q129</f>
        <v>15.377477000000001</v>
      </c>
      <c r="J24" s="129">
        <f>Anchor!R129</f>
        <v>75.346549999999993</v>
      </c>
      <c r="K24" s="129">
        <f>Anchor!S129</f>
        <v>72.931180999999995</v>
      </c>
      <c r="L24" s="129">
        <f>Anchor!T129</f>
        <v>32.575412</v>
      </c>
      <c r="M24" s="129">
        <f>Anchor!U129</f>
        <v>39.361975999999999</v>
      </c>
      <c r="N24" s="129">
        <f>Anchor!V129</f>
        <v>35.562705999999999</v>
      </c>
      <c r="O24" s="129">
        <f>Anchor!W129</f>
        <v>40.343164000000002</v>
      </c>
      <c r="P24" s="129">
        <f>Anchor!X129</f>
        <v>38.942729999999997</v>
      </c>
      <c r="Q24" s="131">
        <f>10*LOG10(1/(('Summary (Full)'!$B$41/10^(N24/10)+'Summary (Full)'!$B$42/10^(O24/10)+'Summary (Full)'!$B$43/10^(P24/10))/'Summary (Full)'!$B$44))</f>
        <v>36.539213591970565</v>
      </c>
      <c r="R24" s="129">
        <f>Anchor!Y129</f>
        <v>1.6258779999999999</v>
      </c>
      <c r="S24" s="129">
        <f>Anchor!Z129</f>
        <v>8483.25</v>
      </c>
      <c r="T24" s="132"/>
      <c r="U24" s="129">
        <f>Test!L129</f>
        <v>4462.6628760000003</v>
      </c>
      <c r="V24" s="129">
        <f>Test!M129</f>
        <v>36.107745000000001</v>
      </c>
      <c r="W24" s="129">
        <f>Test!N129</f>
        <v>41.038770999999997</v>
      </c>
      <c r="X24" s="129">
        <f>Test!O129</f>
        <v>39.640917999999999</v>
      </c>
      <c r="Y24" s="129">
        <f>('Summary (Full)'!$B$34*V24+'Summary (Full)'!$B$35*W24+'Summary (Full)'!$B$36*X24)/'Summary (Full)'!$B$37</f>
        <v>36.636757437500009</v>
      </c>
      <c r="Z24" s="129">
        <f>Test!P129</f>
        <v>18.943961999999999</v>
      </c>
      <c r="AA24" s="129">
        <f>Test!Q129</f>
        <v>15.983653</v>
      </c>
      <c r="AB24" s="129">
        <f>Test!R129</f>
        <v>79.007091000000003</v>
      </c>
      <c r="AC24" s="129">
        <f>Test!S129</f>
        <v>76.509482000000006</v>
      </c>
      <c r="AD24" s="129">
        <f>Test!T129</f>
        <v>33.287804999999999</v>
      </c>
      <c r="AE24" s="129">
        <f>Test!U129</f>
        <v>39.895609</v>
      </c>
      <c r="AF24" s="129">
        <f>Test!V129</f>
        <v>36.065643999999999</v>
      </c>
      <c r="AG24" s="129">
        <f>Test!W129</f>
        <v>40.955224000000001</v>
      </c>
      <c r="AH24" s="129">
        <f>Test!X129</f>
        <v>39.522219</v>
      </c>
      <c r="AI24" s="129">
        <f>10*LOG10(1/(('Summary (Full)'!$B$41/10^(AF24/10)+'Summary (Full)'!$B$42/10^(AG24/10)+'Summary (Full)'!$B$43/10^(AH24/10))/'Summary (Full)'!$B$44))</f>
        <v>37.056928577405763</v>
      </c>
      <c r="AJ24" s="129">
        <f>Test!Y129</f>
        <v>1.660539</v>
      </c>
      <c r="AK24" s="129">
        <f>Test!Z129</f>
        <v>0</v>
      </c>
      <c r="AL24" s="129">
        <f t="shared" si="2"/>
        <v>1.021318327697404</v>
      </c>
      <c r="AM24" s="129">
        <f t="shared" si="3"/>
        <v>0</v>
      </c>
      <c r="AO24" s="179"/>
      <c r="AP24" s="165"/>
      <c r="AQ24" s="164"/>
      <c r="AR24" s="164"/>
      <c r="AS24" s="164"/>
      <c r="AT24" s="165"/>
      <c r="AU24" s="164"/>
      <c r="AV24" s="165"/>
      <c r="AW24" s="164"/>
      <c r="AX24" s="165"/>
      <c r="AY24" s="170"/>
      <c r="AZ24" s="165"/>
      <c r="BA24" s="170"/>
      <c r="CL24" s="4">
        <v>574.63983618522911</v>
      </c>
      <c r="CM24" s="4">
        <v>28.534356249999998</v>
      </c>
      <c r="CN24" s="4">
        <v>28.534356249999998</v>
      </c>
      <c r="CO24" s="4">
        <v>32.915217500000004</v>
      </c>
      <c r="CP24" s="4">
        <v>30.774297125</v>
      </c>
      <c r="CQ24" s="4">
        <v>28.948156382812499</v>
      </c>
      <c r="CR24" s="4">
        <v>9.8455818750000006</v>
      </c>
      <c r="CS24" s="4">
        <v>9.4198136249999997</v>
      </c>
      <c r="CT24" s="4">
        <v>21.545404249999997</v>
      </c>
      <c r="CU24" s="4">
        <v>20.616640499999999</v>
      </c>
      <c r="CV24" s="4">
        <v>23.985246624999998</v>
      </c>
      <c r="CW24" s="4">
        <v>32.260850874999996</v>
      </c>
      <c r="CX24" s="4">
        <v>28.430692625000002</v>
      </c>
      <c r="CY24" s="4">
        <v>32.765528499999995</v>
      </c>
      <c r="CZ24" s="4">
        <v>30.523555625</v>
      </c>
      <c r="DA24" s="4">
        <v>29.234450760035354</v>
      </c>
      <c r="DB24" s="4">
        <v>1.901446</v>
      </c>
      <c r="DC24" s="4">
        <v>2520.8375000000001</v>
      </c>
      <c r="DE24" s="4">
        <v>793.13709499963875</v>
      </c>
      <c r="DF24" s="4">
        <v>11.046686750000001</v>
      </c>
      <c r="DH24" s="4">
        <v>800.9970281995877</v>
      </c>
      <c r="DI24" s="4">
        <v>10.20276475</v>
      </c>
      <c r="DK24" s="4">
        <v>3938.1569728229933</v>
      </c>
      <c r="DL24" s="4">
        <v>72.318750999999992</v>
      </c>
      <c r="DM24" s="4">
        <v>3938.1569728229933</v>
      </c>
      <c r="DN24" s="4">
        <v>69.927938124999997</v>
      </c>
      <c r="DO24" s="4">
        <v>665.83405269093873</v>
      </c>
      <c r="DP24" s="4">
        <v>24.479009749999999</v>
      </c>
      <c r="DQ24" s="4">
        <v>637.93760331777901</v>
      </c>
      <c r="DR24" s="4">
        <v>32.657063000000001</v>
      </c>
      <c r="DS24" s="4">
        <v>648.02028700000005</v>
      </c>
      <c r="DT24" s="4">
        <v>28.781293000000002</v>
      </c>
      <c r="DU24" s="4">
        <v>28.781293000000002</v>
      </c>
      <c r="DV24" s="4">
        <v>33.090345999999997</v>
      </c>
      <c r="DW24" s="4">
        <v>30.893937000000001</v>
      </c>
      <c r="DX24" s="4">
        <v>29.585662525849568</v>
      </c>
      <c r="DZ24" s="4">
        <v>568.21290072380793</v>
      </c>
      <c r="EA24" s="4">
        <v>29.5630475</v>
      </c>
      <c r="EB24" s="4">
        <v>29.5630475</v>
      </c>
      <c r="EC24" s="4">
        <v>33.659978499999994</v>
      </c>
      <c r="ED24" s="4">
        <v>31.786312000000002</v>
      </c>
      <c r="EE24" s="4">
        <v>29.95805971875</v>
      </c>
      <c r="EF24" s="4">
        <v>10.7305885</v>
      </c>
      <c r="EG24" s="4">
        <v>10.172865</v>
      </c>
      <c r="EH24" s="4">
        <v>32.948979000000001</v>
      </c>
      <c r="EI24" s="4">
        <v>31.343533000000001</v>
      </c>
      <c r="EJ24" s="4">
        <v>25.114803500000001</v>
      </c>
      <c r="EK24" s="4">
        <v>33.120617499999994</v>
      </c>
      <c r="EL24" s="4">
        <v>29.4727715</v>
      </c>
      <c r="EM24" s="4">
        <v>33.525847499999998</v>
      </c>
      <c r="EN24" s="4">
        <v>31.5666835</v>
      </c>
      <c r="EO24" s="4">
        <v>30.254999564451815</v>
      </c>
      <c r="EP24" s="4">
        <v>2.0319599999999998</v>
      </c>
      <c r="EQ24" s="4">
        <v>0</v>
      </c>
      <c r="ER24" s="4">
        <v>679.9159863749195</v>
      </c>
      <c r="ES24" s="4">
        <v>11.4760195</v>
      </c>
      <c r="ET24" s="4">
        <v>635.58653422714497</v>
      </c>
      <c r="EU24" s="4">
        <v>10.44507975</v>
      </c>
      <c r="EV24" s="7">
        <v>2267.7300179113608</v>
      </c>
      <c r="EW24" s="7">
        <v>67.852535625000002</v>
      </c>
      <c r="EX24" s="7">
        <v>2055.9956969999998</v>
      </c>
      <c r="EY24" s="7">
        <v>63.051532000000002</v>
      </c>
      <c r="EZ24" s="7">
        <v>507.98102722795943</v>
      </c>
      <c r="FA24" s="7">
        <v>24.730396625000001</v>
      </c>
      <c r="FB24" s="7">
        <v>488.60659831596854</v>
      </c>
      <c r="FC24" s="7">
        <v>32.719633000000002</v>
      </c>
      <c r="FD24" s="4">
        <v>568.21290072380793</v>
      </c>
      <c r="FE24" s="4">
        <v>29.4727715</v>
      </c>
      <c r="FF24" s="4">
        <v>29.4727715</v>
      </c>
      <c r="FG24" s="4">
        <v>33.525847499999998</v>
      </c>
      <c r="FH24" s="4">
        <v>31.5666835</v>
      </c>
      <c r="FI24" s="4">
        <v>30.254999564451815</v>
      </c>
      <c r="FK24" s="4">
        <v>665.83405269093873</v>
      </c>
      <c r="FL24" s="4">
        <v>29.3880428125</v>
      </c>
      <c r="FM24" s="4">
        <v>648.02028700000005</v>
      </c>
      <c r="FN24" s="4">
        <v>29.585662525849568</v>
      </c>
      <c r="FP24" s="4">
        <v>635.58653422714497</v>
      </c>
      <c r="FQ24" s="4">
        <v>30.317587617187499</v>
      </c>
      <c r="FR24" s="4">
        <v>635.58653422714497</v>
      </c>
      <c r="FS24" s="4">
        <v>30.617277291700983</v>
      </c>
    </row>
    <row r="25" spans="1:175" ht="13" customHeight="1" x14ac:dyDescent="0.15">
      <c r="A25" s="235"/>
      <c r="B25" s="38">
        <v>160</v>
      </c>
      <c r="C25" s="129">
        <f>Anchor!L130</f>
        <v>2187.4691459999999</v>
      </c>
      <c r="D25" s="129">
        <f>Anchor!M130</f>
        <v>32.938611000000002</v>
      </c>
      <c r="E25" s="129">
        <f>Anchor!N130</f>
        <v>37.361427999999997</v>
      </c>
      <c r="F25" s="129">
        <f>Anchor!O130</f>
        <v>35.761975999999997</v>
      </c>
      <c r="G25" s="130">
        <f>('Summary (Full)'!$B$34*D25+'Summary (Full)'!$B$35*E25+'Summary (Full)'!$B$36*F25)/'Summary (Full)'!$B$37</f>
        <v>33.391497375</v>
      </c>
      <c r="H25" s="129">
        <f>Anchor!P130</f>
        <v>14.516208000000001</v>
      </c>
      <c r="I25" s="129">
        <f>Anchor!Q130</f>
        <v>12.875904</v>
      </c>
      <c r="J25" s="129">
        <f>Anchor!R130</f>
        <v>55.549768</v>
      </c>
      <c r="K25" s="129">
        <f>Anchor!S130</f>
        <v>53.457217999999997</v>
      </c>
      <c r="L25" s="129">
        <f>Anchor!T130</f>
        <v>28.976893</v>
      </c>
      <c r="M25" s="129">
        <f>Anchor!U130</f>
        <v>36.602953999999997</v>
      </c>
      <c r="N25" s="129">
        <f>Anchor!V130</f>
        <v>32.836314999999999</v>
      </c>
      <c r="O25" s="129">
        <f>Anchor!W130</f>
        <v>37.226694000000002</v>
      </c>
      <c r="P25" s="129">
        <f>Anchor!X130</f>
        <v>35.558309000000001</v>
      </c>
      <c r="Q25" s="131">
        <f>10*LOG10(1/(('Summary (Full)'!$B$41/10^(N25/10)+'Summary (Full)'!$B$42/10^(O25/10)+'Summary (Full)'!$B$43/10^(P25/10))/'Summary (Full)'!$B$44))</f>
        <v>33.717460362400551</v>
      </c>
      <c r="R25" s="129">
        <f>Anchor!Y130</f>
        <v>1.7223280000000001</v>
      </c>
      <c r="S25" s="129">
        <f>Anchor!Z130</f>
        <v>5320.89</v>
      </c>
      <c r="T25" s="132"/>
      <c r="U25" s="129">
        <f>Test!L130</f>
        <v>2036.13986</v>
      </c>
      <c r="V25" s="129">
        <f>Test!M130</f>
        <v>33.730576999999997</v>
      </c>
      <c r="W25" s="129">
        <f>Test!N130</f>
        <v>38.040106999999999</v>
      </c>
      <c r="X25" s="129">
        <f>Test!O130</f>
        <v>36.518891000000004</v>
      </c>
      <c r="Y25" s="129">
        <f>('Summary (Full)'!$B$34*V25+'Summary (Full)'!$B$35*W25+'Summary (Full)'!$B$36*X25)/'Summary (Full)'!$B$37</f>
        <v>34.174192249999997</v>
      </c>
      <c r="Z25" s="129">
        <f>Test!P130</f>
        <v>15.533232</v>
      </c>
      <c r="AA25" s="129">
        <f>Test!Q130</f>
        <v>13.642111</v>
      </c>
      <c r="AB25" s="129">
        <f>Test!R130</f>
        <v>62.030669000000003</v>
      </c>
      <c r="AC25" s="129">
        <f>Test!S130</f>
        <v>59.600850000000001</v>
      </c>
      <c r="AD25" s="129">
        <f>Test!T130</f>
        <v>29.941738000000001</v>
      </c>
      <c r="AE25" s="129">
        <f>Test!U130</f>
        <v>37.344019000000003</v>
      </c>
      <c r="AF25" s="129">
        <f>Test!V130</f>
        <v>33.659092999999999</v>
      </c>
      <c r="AG25" s="129">
        <f>Test!W130</f>
        <v>37.924694000000002</v>
      </c>
      <c r="AH25" s="129">
        <f>Test!X130</f>
        <v>36.353757000000002</v>
      </c>
      <c r="AI25" s="129">
        <f>10*LOG10(1/(('Summary (Full)'!$B$41/10^(AF25/10)+'Summary (Full)'!$B$42/10^(AG25/10)+'Summary (Full)'!$B$43/10^(AH25/10))/'Summary (Full)'!$B$44))</f>
        <v>34.527861230675136</v>
      </c>
      <c r="AJ25" s="129">
        <f>Test!Y130</f>
        <v>1.9015029999999999</v>
      </c>
      <c r="AK25" s="129">
        <f>Test!Z130</f>
        <v>0</v>
      </c>
      <c r="AL25" s="129">
        <f t="shared" si="2"/>
        <v>1.1040307072752693</v>
      </c>
      <c r="AM25" s="129">
        <f t="shared" si="3"/>
        <v>0</v>
      </c>
      <c r="AO25" s="242" t="s">
        <v>14</v>
      </c>
      <c r="AP25" s="166">
        <f t="array" ref="AP25">bdRateExtend($C24:$C27,D24:D27,$U24:$U27,V24:V27)</f>
        <v>-0.27446213492514382</v>
      </c>
      <c r="AQ25" s="164"/>
      <c r="AR25" s="164"/>
      <c r="AS25" s="164"/>
      <c r="AT25" s="166">
        <f t="array" ref="AT25">bdRateExtend($C24:$C27,H24:H27,$U24:$U27,Z24:Z27)</f>
        <v>-0.26688808174632483</v>
      </c>
      <c r="AU25" s="164"/>
      <c r="AV25" s="166">
        <f t="array" ref="AV25">bdRateExtend($C24:$C27,I24:I27,$U24:$U27,AA24:AA27)</f>
        <v>-0.28172580797857028</v>
      </c>
      <c r="AW25" s="164"/>
      <c r="AX25" s="166">
        <f t="array" ref="AX25">bdRateExtend($C24:$C27,J24:J27,$U24:$U27,AB24:AB27,"None", FALSE,1)</f>
        <v>-0.31983476185886173</v>
      </c>
      <c r="AY25" s="170"/>
      <c r="AZ25" s="244">
        <f t="array" ref="AZ25">testVMAFRange($C24:$C27,J24:J27,$U24:$U27,AB24:AB27)</f>
        <v>0</v>
      </c>
      <c r="BA25" s="170"/>
      <c r="CL25" s="4">
        <v>665.83405269093873</v>
      </c>
      <c r="CM25" s="4">
        <v>28.973204750000001</v>
      </c>
      <c r="CN25" s="4">
        <v>28.973204750000001</v>
      </c>
      <c r="CO25" s="4">
        <v>33.325594125000002</v>
      </c>
      <c r="CP25" s="4">
        <v>31.258224375000001</v>
      </c>
      <c r="CQ25" s="4">
        <v>29.3880428125</v>
      </c>
      <c r="CR25" s="4">
        <v>10.231890375000001</v>
      </c>
      <c r="CS25" s="4">
        <v>9.7309977500000002</v>
      </c>
      <c r="CT25" s="4">
        <v>26.085599999999999</v>
      </c>
      <c r="CU25" s="4">
        <v>24.93023625</v>
      </c>
      <c r="CV25" s="4">
        <v>24.479009749999999</v>
      </c>
      <c r="CW25" s="4">
        <v>32.63849175</v>
      </c>
      <c r="CX25" s="4">
        <v>28.85734725</v>
      </c>
      <c r="CY25" s="4">
        <v>33.169129999999996</v>
      </c>
      <c r="CZ25" s="4">
        <v>31.000852250000001</v>
      </c>
      <c r="DA25" s="4">
        <v>29.665405918405643</v>
      </c>
      <c r="DB25" s="4">
        <v>1.8302002499999999</v>
      </c>
      <c r="DC25" s="4">
        <v>4670.5062499999995</v>
      </c>
      <c r="DE25" s="4">
        <v>979.12253437897368</v>
      </c>
      <c r="DF25" s="4">
        <v>11.780891</v>
      </c>
      <c r="DH25" s="4">
        <v>890.5371802310591</v>
      </c>
      <c r="DI25" s="4">
        <v>10.473008125</v>
      </c>
      <c r="DK25" s="4">
        <v>4486.7871504354898</v>
      </c>
      <c r="DL25" s="4">
        <v>75.723576125000008</v>
      </c>
      <c r="DM25" s="4">
        <v>4486.7871504354898</v>
      </c>
      <c r="DN25" s="4">
        <v>73.303316625000008</v>
      </c>
      <c r="DO25" s="4">
        <v>748.06741083140651</v>
      </c>
      <c r="DP25" s="4">
        <v>24.8605695</v>
      </c>
      <c r="DQ25" s="4">
        <v>711.31707239914795</v>
      </c>
      <c r="DR25" s="4">
        <v>32.981117999999995</v>
      </c>
      <c r="DS25" s="4">
        <v>720.4598004746997</v>
      </c>
      <c r="DT25" s="4">
        <v>29.113415875000001</v>
      </c>
      <c r="DU25" s="4">
        <v>29.113415875000001</v>
      </c>
      <c r="DV25" s="4">
        <v>33.441557749999994</v>
      </c>
      <c r="DW25" s="4">
        <v>31.287243375000003</v>
      </c>
      <c r="DX25" s="4">
        <v>29.926383341186728</v>
      </c>
      <c r="DZ25" s="4">
        <v>635.58653422714497</v>
      </c>
      <c r="EA25" s="4">
        <v>29.920250124999999</v>
      </c>
      <c r="EB25" s="4">
        <v>29.920250124999999</v>
      </c>
      <c r="EC25" s="4">
        <v>34.020644874999995</v>
      </c>
      <c r="ED25" s="4">
        <v>32.177255250000002</v>
      </c>
      <c r="EE25" s="4">
        <v>30.317587617187499</v>
      </c>
      <c r="EF25" s="4">
        <v>11.097649125</v>
      </c>
      <c r="EG25" s="4">
        <v>10.44507975</v>
      </c>
      <c r="EH25" s="4">
        <v>35.462888</v>
      </c>
      <c r="EI25" s="4">
        <v>33.7564925</v>
      </c>
      <c r="EJ25" s="4">
        <v>25.499210375000001</v>
      </c>
      <c r="EK25" s="4">
        <v>33.483683874999997</v>
      </c>
      <c r="EL25" s="4">
        <v>29.830092624999999</v>
      </c>
      <c r="EM25" s="4">
        <v>33.887792875000002</v>
      </c>
      <c r="EN25" s="4">
        <v>31.961277875</v>
      </c>
      <c r="EO25" s="4">
        <v>30.617277291700983</v>
      </c>
      <c r="EP25" s="4">
        <v>2.0140212499999999</v>
      </c>
      <c r="EQ25" s="4">
        <v>0</v>
      </c>
      <c r="ER25" s="4">
        <v>756.50057348558346</v>
      </c>
      <c r="ES25" s="4">
        <v>11.82961725</v>
      </c>
      <c r="ET25" s="4">
        <v>710.9487341387071</v>
      </c>
      <c r="EU25" s="4">
        <v>10.7172945</v>
      </c>
      <c r="EV25" s="7">
        <v>2501.269551118256</v>
      </c>
      <c r="EW25" s="7">
        <v>70.049759249999994</v>
      </c>
      <c r="EX25" s="7">
        <v>2267.7300179113608</v>
      </c>
      <c r="EY25" s="7">
        <v>65.263761875</v>
      </c>
      <c r="EZ25" s="7">
        <v>568.21290072380793</v>
      </c>
      <c r="FA25" s="7">
        <v>25.114803500000001</v>
      </c>
      <c r="FB25" s="7">
        <v>548.54129997405721</v>
      </c>
      <c r="FC25" s="7">
        <v>33.070666500000002</v>
      </c>
      <c r="FD25" s="4">
        <v>635.58653422714497</v>
      </c>
      <c r="FE25" s="4">
        <v>29.830092624999999</v>
      </c>
      <c r="FF25" s="4">
        <v>29.830092624999999</v>
      </c>
      <c r="FG25" s="4">
        <v>33.887792875000002</v>
      </c>
      <c r="FH25" s="4">
        <v>31.961277875</v>
      </c>
      <c r="FI25" s="4">
        <v>30.617277291700983</v>
      </c>
      <c r="FK25" s="4">
        <v>720.4598004746997</v>
      </c>
      <c r="FL25" s="4">
        <v>29.632892703125002</v>
      </c>
      <c r="FM25" s="4">
        <v>720.4598004746997</v>
      </c>
      <c r="FN25" s="4">
        <v>29.926383341186728</v>
      </c>
      <c r="FP25" s="4">
        <v>710.9487341387071</v>
      </c>
      <c r="FQ25" s="4">
        <v>30.677115515624997</v>
      </c>
      <c r="FR25" s="4">
        <v>710.9487341387071</v>
      </c>
      <c r="FS25" s="4">
        <v>30.979555018950151</v>
      </c>
    </row>
    <row r="26" spans="1:175" x14ac:dyDescent="0.15">
      <c r="A26" s="235"/>
      <c r="B26" s="38">
        <v>185</v>
      </c>
      <c r="C26" s="129">
        <f>Anchor!L131</f>
        <v>944.25697400000001</v>
      </c>
      <c r="D26" s="129">
        <f>Anchor!M131</f>
        <v>30.061367000000001</v>
      </c>
      <c r="E26" s="129">
        <f>Anchor!N131</f>
        <v>34.383057000000001</v>
      </c>
      <c r="F26" s="129">
        <f>Anchor!O131</f>
        <v>32.451942000000003</v>
      </c>
      <c r="G26" s="130">
        <f>('Summary (Full)'!$B$34*D26+'Summary (Full)'!$B$35*E26+'Summary (Full)'!$B$36*F26)/'Summary (Full)'!$B$37</f>
        <v>30.480883562500004</v>
      </c>
      <c r="H26" s="129">
        <f>Anchor!P131</f>
        <v>11.274561</v>
      </c>
      <c r="I26" s="129">
        <f>Anchor!Q131</f>
        <v>10.517408</v>
      </c>
      <c r="J26" s="129">
        <f>Anchor!R131</f>
        <v>33.942512999999998</v>
      </c>
      <c r="K26" s="129">
        <f>Anchor!S131</f>
        <v>32.488821000000002</v>
      </c>
      <c r="L26" s="129">
        <f>Anchor!T131</f>
        <v>25.623688999999999</v>
      </c>
      <c r="M26" s="129">
        <f>Anchor!U131</f>
        <v>33.741878999999997</v>
      </c>
      <c r="N26" s="129">
        <f>Anchor!V131</f>
        <v>29.941697999999999</v>
      </c>
      <c r="O26" s="129">
        <f>Anchor!W131</f>
        <v>34.227193999999997</v>
      </c>
      <c r="P26" s="129">
        <f>Anchor!X131</f>
        <v>32.203034000000002</v>
      </c>
      <c r="Q26" s="131">
        <f>10*LOG10(1/(('Summary (Full)'!$B$41/10^(N26/10)+'Summary (Full)'!$B$42/10^(O26/10)+'Summary (Full)'!$B$43/10^(P26/10))/'Summary (Full)'!$B$44))</f>
        <v>30.762367291824869</v>
      </c>
      <c r="R26" s="129">
        <f>Anchor!Y131</f>
        <v>1.8668279999999999</v>
      </c>
      <c r="S26" s="129">
        <f>Anchor!Z131</f>
        <v>5197.3999999999996</v>
      </c>
      <c r="T26" s="132"/>
      <c r="U26" s="129">
        <f>Test!L131</f>
        <v>889.53999799999997</v>
      </c>
      <c r="V26" s="129">
        <f>Test!M131</f>
        <v>30.991858000000001</v>
      </c>
      <c r="W26" s="129">
        <f>Test!N131</f>
        <v>35.102643999999998</v>
      </c>
      <c r="X26" s="129">
        <f>Test!O131</f>
        <v>33.350085</v>
      </c>
      <c r="Y26" s="129">
        <f>('Summary (Full)'!$B$34*V26+'Summary (Full)'!$B$35*W26+'Summary (Full)'!$B$36*X26)/'Summary (Full)'!$B$37</f>
        <v>31.396171312499998</v>
      </c>
      <c r="Z26" s="129">
        <f>Test!P131</f>
        <v>12.198831</v>
      </c>
      <c r="AA26" s="129">
        <f>Test!Q131</f>
        <v>11.261723999999999</v>
      </c>
      <c r="AB26" s="129">
        <f>Test!R131</f>
        <v>43.004615000000001</v>
      </c>
      <c r="AC26" s="129">
        <f>Test!S131</f>
        <v>40.995370999999999</v>
      </c>
      <c r="AD26" s="129">
        <f>Test!T131</f>
        <v>26.652431</v>
      </c>
      <c r="AE26" s="129">
        <f>Test!U131</f>
        <v>34.572882999999997</v>
      </c>
      <c r="AF26" s="129">
        <f>Test!V131</f>
        <v>30.902056000000002</v>
      </c>
      <c r="AG26" s="129">
        <f>Test!W131</f>
        <v>34.973629000000003</v>
      </c>
      <c r="AH26" s="129">
        <f>Test!X131</f>
        <v>33.145060999999998</v>
      </c>
      <c r="AI26" s="129">
        <f>10*LOG10(1/(('Summary (Full)'!$B$41/10^(AF26/10)+'Summary (Full)'!$B$42/10^(AG26/10)+'Summary (Full)'!$B$43/10^(AH26/10))/'Summary (Full)'!$B$44))</f>
        <v>31.704110473448488</v>
      </c>
      <c r="AJ26" s="129">
        <f>Test!Y131</f>
        <v>1.960205</v>
      </c>
      <c r="AK26" s="129">
        <f>Test!Z131</f>
        <v>0</v>
      </c>
      <c r="AL26" s="129">
        <f t="shared" si="2"/>
        <v>1.0500190697803975</v>
      </c>
      <c r="AM26" s="129">
        <f t="shared" si="3"/>
        <v>0</v>
      </c>
      <c r="AO26" s="179"/>
      <c r="AP26" s="165"/>
      <c r="AQ26" s="164"/>
      <c r="AR26" s="164"/>
      <c r="AS26" s="164"/>
      <c r="AT26" s="165"/>
      <c r="AU26" s="164"/>
      <c r="AV26" s="165"/>
      <c r="AW26" s="164"/>
      <c r="AX26" s="165"/>
      <c r="AY26" s="170"/>
      <c r="AZ26" s="165"/>
      <c r="BA26" s="170"/>
      <c r="CL26" s="4">
        <v>720.4598004746997</v>
      </c>
      <c r="CM26" s="4">
        <v>29.214748999999998</v>
      </c>
      <c r="CN26" s="4">
        <v>29.214748999999998</v>
      </c>
      <c r="CO26" s="4">
        <v>33.589559750000006</v>
      </c>
      <c r="CP26" s="4">
        <v>31.530237499999998</v>
      </c>
      <c r="CQ26" s="4">
        <v>29.632892703125002</v>
      </c>
      <c r="CR26" s="4">
        <v>10.543453625</v>
      </c>
      <c r="CS26" s="4">
        <v>9.9325213750000003</v>
      </c>
      <c r="CT26" s="4">
        <v>26.228825749999999</v>
      </c>
      <c r="CU26" s="4">
        <v>25.111246125000001</v>
      </c>
      <c r="CV26" s="4">
        <v>24.706082625000001</v>
      </c>
      <c r="CW26" s="4">
        <v>32.963601624999995</v>
      </c>
      <c r="CX26" s="4">
        <v>29.113415875000001</v>
      </c>
      <c r="CY26" s="4">
        <v>33.441557749999994</v>
      </c>
      <c r="CZ26" s="4">
        <v>31.287243375000003</v>
      </c>
      <c r="DA26" s="4">
        <v>29.926383341186728</v>
      </c>
      <c r="DB26" s="4">
        <v>1.8869221249999999</v>
      </c>
      <c r="DC26" s="4">
        <v>2792.2237500000001</v>
      </c>
      <c r="DE26" s="4">
        <v>1084.0287478659886</v>
      </c>
      <c r="DF26" s="4">
        <v>12.178418000000001</v>
      </c>
      <c r="DH26" s="4">
        <v>990.08665632187183</v>
      </c>
      <c r="DI26" s="4">
        <v>10.7432515</v>
      </c>
      <c r="DK26" s="4">
        <v>4955.5914849999999</v>
      </c>
      <c r="DL26" s="4">
        <v>78.405589000000006</v>
      </c>
      <c r="DM26" s="4">
        <v>4955.5914849999999</v>
      </c>
      <c r="DN26" s="4">
        <v>75.943617000000003</v>
      </c>
      <c r="DO26" s="4">
        <v>840.45694101463607</v>
      </c>
      <c r="DP26" s="4">
        <v>25.242129249999998</v>
      </c>
      <c r="DQ26" s="4">
        <v>793.13709499963875</v>
      </c>
      <c r="DR26" s="4">
        <v>33.305172999999996</v>
      </c>
      <c r="DS26" s="4">
        <v>800.9970281995877</v>
      </c>
      <c r="DT26" s="4">
        <v>29.445538750000001</v>
      </c>
      <c r="DU26" s="4">
        <v>29.445538750000001</v>
      </c>
      <c r="DV26" s="4">
        <v>33.792769499999999</v>
      </c>
      <c r="DW26" s="4">
        <v>31.680549750000001</v>
      </c>
      <c r="DX26" s="4">
        <v>30.267104156523889</v>
      </c>
      <c r="DZ26" s="4">
        <v>710.9487341387071</v>
      </c>
      <c r="EA26" s="4">
        <v>30.277452750000002</v>
      </c>
      <c r="EB26" s="4">
        <v>30.277452750000002</v>
      </c>
      <c r="EC26" s="4">
        <v>34.381311249999996</v>
      </c>
      <c r="ED26" s="4">
        <v>32.568198500000001</v>
      </c>
      <c r="EE26" s="4">
        <v>30.677115515624997</v>
      </c>
      <c r="EF26" s="4">
        <v>11.464709750000001</v>
      </c>
      <c r="EG26" s="4">
        <v>10.7172945</v>
      </c>
      <c r="EH26" s="4">
        <v>37.976797000000005</v>
      </c>
      <c r="EI26" s="4">
        <v>36.169452</v>
      </c>
      <c r="EJ26" s="4">
        <v>25.88361725</v>
      </c>
      <c r="EK26" s="4">
        <v>33.846750249999999</v>
      </c>
      <c r="EL26" s="4">
        <v>30.187413750000001</v>
      </c>
      <c r="EM26" s="4">
        <v>34.24973825</v>
      </c>
      <c r="EN26" s="4">
        <v>32.355872249999997</v>
      </c>
      <c r="EO26" s="4">
        <v>30.979555018950151</v>
      </c>
      <c r="EP26" s="4">
        <v>1.9960825</v>
      </c>
      <c r="EQ26" s="4">
        <v>0</v>
      </c>
      <c r="ER26" s="4">
        <v>930.93000561441102</v>
      </c>
      <c r="ES26" s="4">
        <v>12.578154625</v>
      </c>
      <c r="ET26" s="4">
        <v>842.74327827606771</v>
      </c>
      <c r="EU26" s="4">
        <v>11.144661125000001</v>
      </c>
      <c r="EV26" s="7">
        <v>2758.8598809983496</v>
      </c>
      <c r="EW26" s="7">
        <v>72.246982875</v>
      </c>
      <c r="EX26" s="7">
        <v>2501.269551118256</v>
      </c>
      <c r="EY26" s="7">
        <v>67.475991750000006</v>
      </c>
      <c r="EZ26" s="7">
        <v>635.58653422714497</v>
      </c>
      <c r="FA26" s="7">
        <v>25.499210375000001</v>
      </c>
      <c r="FB26" s="7">
        <v>615.82786399999998</v>
      </c>
      <c r="FC26" s="7">
        <v>33.421700000000001</v>
      </c>
      <c r="FD26" s="4">
        <v>710.9487341387071</v>
      </c>
      <c r="FE26" s="4">
        <v>30.187413750000001</v>
      </c>
      <c r="FF26" s="4">
        <v>30.187413750000001</v>
      </c>
      <c r="FG26" s="4">
        <v>34.24973825</v>
      </c>
      <c r="FH26" s="4">
        <v>32.355872249999997</v>
      </c>
      <c r="FI26" s="4">
        <v>30.979555018950151</v>
      </c>
      <c r="FK26" s="4">
        <v>748.06741083140651</v>
      </c>
      <c r="FL26" s="4">
        <v>29.752323062500004</v>
      </c>
      <c r="FM26" s="4">
        <v>800.9970281995877</v>
      </c>
      <c r="FN26" s="4">
        <v>30.267104156523889</v>
      </c>
      <c r="FP26" s="4">
        <v>854.23661472964625</v>
      </c>
      <c r="FQ26" s="4">
        <v>31.297530695312499</v>
      </c>
      <c r="FR26" s="4">
        <v>795.24671363285074</v>
      </c>
      <c r="FS26" s="4">
        <v>31.341832746199319</v>
      </c>
    </row>
    <row r="27" spans="1:175" ht="13" customHeight="1" x14ac:dyDescent="0.15">
      <c r="A27" s="235"/>
      <c r="B27" s="38">
        <v>210</v>
      </c>
      <c r="C27" s="129">
        <f>Anchor!L132</f>
        <v>371.956659</v>
      </c>
      <c r="D27" s="129">
        <f>Anchor!M132</f>
        <v>27.159600999999999</v>
      </c>
      <c r="E27" s="129">
        <f>Anchor!N132</f>
        <v>31.563155999999999</v>
      </c>
      <c r="F27" s="129">
        <f>Anchor!O132</f>
        <v>29.268695000000001</v>
      </c>
      <c r="G27" s="130">
        <f>('Summary (Full)'!$B$34*D27+'Summary (Full)'!$B$35*E27+'Summary (Full)'!$B$36*F27)/'Summary (Full)'!$B$37</f>
        <v>27.566641562499996</v>
      </c>
      <c r="H27" s="129">
        <f>Anchor!P132</f>
        <v>8.4941060000000004</v>
      </c>
      <c r="I27" s="129">
        <f>Anchor!Q132</f>
        <v>8.4203139999999994</v>
      </c>
      <c r="J27" s="129">
        <f>Anchor!R132</f>
        <v>12.990745</v>
      </c>
      <c r="K27" s="129">
        <f>Anchor!S132</f>
        <v>12.332595</v>
      </c>
      <c r="L27" s="129">
        <f>Anchor!T132</f>
        <v>22.571211000000002</v>
      </c>
      <c r="M27" s="129">
        <f>Anchor!U132</f>
        <v>30.799513000000001</v>
      </c>
      <c r="N27" s="129">
        <f>Anchor!V132</f>
        <v>27.050096</v>
      </c>
      <c r="O27" s="129">
        <f>Anchor!W132</f>
        <v>31.40569</v>
      </c>
      <c r="P27" s="129">
        <f>Anchor!X132</f>
        <v>28.997216000000002</v>
      </c>
      <c r="Q27" s="131">
        <f>10*LOG10(1/(('Summary (Full)'!$B$41/10^(N27/10)+'Summary (Full)'!$B$42/10^(O27/10)+'Summary (Full)'!$B$43/10^(P27/10))/'Summary (Full)'!$B$44))</f>
        <v>27.837136962706932</v>
      </c>
      <c r="R27" s="129">
        <f>Anchor!Y132</f>
        <v>1.7691539999999999</v>
      </c>
      <c r="S27" s="129">
        <f>Anchor!Z132</f>
        <v>3792.35</v>
      </c>
      <c r="T27" s="132"/>
      <c r="U27" s="129">
        <f>Test!L132</f>
        <v>362.95827200000002</v>
      </c>
      <c r="V27" s="129">
        <f>Test!M132</f>
        <v>28.134236999999999</v>
      </c>
      <c r="W27" s="129">
        <f>Test!N132</f>
        <v>32.217312999999997</v>
      </c>
      <c r="X27" s="129">
        <f>Test!O132</f>
        <v>30.222539000000001</v>
      </c>
      <c r="Y27" s="129">
        <f>('Summary (Full)'!$B$34*V27+'Summary (Full)'!$B$35*W27+'Summary (Full)'!$B$36*X27)/'Summary (Full)'!$B$37</f>
        <v>28.519948124999999</v>
      </c>
      <c r="Z27" s="129">
        <f>Test!P132</f>
        <v>9.2623460000000009</v>
      </c>
      <c r="AA27" s="129">
        <f>Test!Q132</f>
        <v>9.0840060000000005</v>
      </c>
      <c r="AB27" s="129">
        <f>Test!R132</f>
        <v>22.893343000000002</v>
      </c>
      <c r="AC27" s="129">
        <f>Test!S132</f>
        <v>21.691694999999999</v>
      </c>
      <c r="AD27" s="129">
        <f>Test!T132</f>
        <v>23.577176000000001</v>
      </c>
      <c r="AE27" s="129">
        <f>Test!U132</f>
        <v>31.668351999999999</v>
      </c>
      <c r="AF27" s="129">
        <f>Test!V132</f>
        <v>28.043486999999999</v>
      </c>
      <c r="AG27" s="129">
        <f>Test!W132</f>
        <v>32.078066</v>
      </c>
      <c r="AH27" s="129">
        <f>Test!X132</f>
        <v>29.988306000000001</v>
      </c>
      <c r="AI27" s="129">
        <f>10*LOG10(1/(('Summary (Full)'!$B$41/10^(AF27/10)+'Summary (Full)'!$B$42/10^(AG27/10)+'Summary (Full)'!$B$43/10^(AH27/10))/'Summary (Full)'!$B$44))</f>
        <v>28.805888655455142</v>
      </c>
      <c r="AJ27" s="129">
        <f>Test!Y132</f>
        <v>2.1037149999999998</v>
      </c>
      <c r="AK27" s="129">
        <f>Test!Z132</f>
        <v>0</v>
      </c>
      <c r="AL27" s="129">
        <f t="shared" si="2"/>
        <v>1.1891079012906733</v>
      </c>
      <c r="AM27" s="129">
        <f t="shared" si="3"/>
        <v>0</v>
      </c>
      <c r="AO27" s="242" t="s">
        <v>15</v>
      </c>
      <c r="AP27" s="166">
        <f t="array" ref="AP27">bdRateExtend($C25:$C28,D25:D28,$U25:$U28,V25:V28)</f>
        <v>-0.28960595815768797</v>
      </c>
      <c r="AQ27" s="164"/>
      <c r="AR27" s="164"/>
      <c r="AS27" s="164"/>
      <c r="AT27" s="166">
        <f t="array" ref="AT27">bdRateExtend($C25:$C28,H25:H28,$U25:$U28,Z25:Z28)</f>
        <v>-0.2689668757004906</v>
      </c>
      <c r="AU27" s="164"/>
      <c r="AV27" s="166">
        <f t="array" ref="AV27">bdRateExtend($C25:$C28,I25:I28,$U25:$U28,AA25:AA28)</f>
        <v>-0.29016399497702194</v>
      </c>
      <c r="AW27" s="164"/>
      <c r="AX27" s="166">
        <f t="array" ref="AX27">bdRateExtend($C25:$C28,J25:J28,$U25:$U28,AB25:AB28,"None", FALSE,1)</f>
        <v>-0.36808892996376719</v>
      </c>
      <c r="AY27" s="170"/>
      <c r="AZ27" s="244">
        <f t="array" ref="AZ27">testVMAFRange($C25:$C28,J25:J28,$U25:$U28,AB25:AB28)</f>
        <v>0</v>
      </c>
      <c r="BA27" s="170"/>
      <c r="CL27" s="4">
        <v>748.06741083140651</v>
      </c>
      <c r="CM27" s="4">
        <v>29.335925500000002</v>
      </c>
      <c r="CN27" s="4">
        <v>29.335925500000002</v>
      </c>
      <c r="CO27" s="4">
        <v>33.678081750000004</v>
      </c>
      <c r="CP27" s="4">
        <v>31.656130250000004</v>
      </c>
      <c r="CQ27" s="4">
        <v>29.752323062500004</v>
      </c>
      <c r="CR27" s="4">
        <v>10.579447250000001</v>
      </c>
      <c r="CS27" s="4">
        <v>9.9931345</v>
      </c>
      <c r="CT27" s="4">
        <v>28.704570999999998</v>
      </c>
      <c r="CU27" s="4">
        <v>27.449764500000001</v>
      </c>
      <c r="CV27" s="4">
        <v>24.8605695</v>
      </c>
      <c r="CW27" s="4">
        <v>33.006287499999999</v>
      </c>
      <c r="CX27" s="4">
        <v>29.218797500000001</v>
      </c>
      <c r="CY27" s="4">
        <v>33.521817999999996</v>
      </c>
      <c r="CZ27" s="4">
        <v>31.401579500000004</v>
      </c>
      <c r="DA27" s="4">
        <v>30.031059709545385</v>
      </c>
      <c r="DB27" s="4">
        <v>1.8424095</v>
      </c>
      <c r="DC27" s="4">
        <v>4846.1374999999998</v>
      </c>
      <c r="DE27" s="4">
        <v>1200.1749371903111</v>
      </c>
      <c r="DF27" s="4">
        <v>12.575945000000001</v>
      </c>
      <c r="DH27" s="4">
        <v>1100.7643574996866</v>
      </c>
      <c r="DI27" s="4">
        <v>11.013494875000001</v>
      </c>
      <c r="DK27" s="4">
        <v>5460.6525320728288</v>
      </c>
      <c r="DL27" s="4">
        <v>80.384910250000004</v>
      </c>
      <c r="DM27" s="4">
        <v>5460.6525320728288</v>
      </c>
      <c r="DN27" s="4">
        <v>77.986856875000001</v>
      </c>
      <c r="DO27" s="4">
        <v>890.5371802310591</v>
      </c>
      <c r="DP27" s="4">
        <v>25.438745874999999</v>
      </c>
      <c r="DQ27" s="4">
        <v>890.5371802310591</v>
      </c>
      <c r="DR27" s="4">
        <v>33.664082874999998</v>
      </c>
      <c r="DS27" s="4">
        <v>890.5371802310591</v>
      </c>
      <c r="DT27" s="4">
        <v>29.777661625</v>
      </c>
      <c r="DU27" s="4">
        <v>29.777661625</v>
      </c>
      <c r="DV27" s="4">
        <v>34.143981249999996</v>
      </c>
      <c r="DW27" s="4">
        <v>32.073856124999999</v>
      </c>
      <c r="DX27" s="4">
        <v>30.607824971861049</v>
      </c>
      <c r="DZ27" s="4">
        <v>766.85818023798458</v>
      </c>
      <c r="EA27" s="4">
        <v>30.529654499999999</v>
      </c>
      <c r="EB27" s="4">
        <v>30.529654499999999</v>
      </c>
      <c r="EC27" s="4">
        <v>34.490264999999994</v>
      </c>
      <c r="ED27" s="4">
        <v>32.749011750000001</v>
      </c>
      <c r="EE27" s="4">
        <v>30.915902484375</v>
      </c>
      <c r="EF27" s="4">
        <v>11.56917825</v>
      </c>
      <c r="EG27" s="4">
        <v>10.81968975</v>
      </c>
      <c r="EH27" s="4">
        <v>41.416638249999998</v>
      </c>
      <c r="EI27" s="4">
        <v>39.415429750000001</v>
      </c>
      <c r="EJ27" s="4">
        <v>26.139864750000001</v>
      </c>
      <c r="EK27" s="4">
        <v>33.932641250000003</v>
      </c>
      <c r="EL27" s="4">
        <v>30.4274545</v>
      </c>
      <c r="EM27" s="4">
        <v>34.347845749999998</v>
      </c>
      <c r="EN27" s="4">
        <v>32.52695825</v>
      </c>
      <c r="EO27" s="4">
        <v>31.19967879360189</v>
      </c>
      <c r="EP27" s="4">
        <v>1.7803895000000001</v>
      </c>
      <c r="EQ27" s="4">
        <v>0</v>
      </c>
      <c r="ER27" s="4">
        <v>1029.6053407738234</v>
      </c>
      <c r="ES27" s="4">
        <v>12.973094250000001</v>
      </c>
      <c r="ET27" s="4">
        <v>935.63677775949054</v>
      </c>
      <c r="EU27" s="4">
        <v>11.417910500000001</v>
      </c>
      <c r="EV27" s="7">
        <v>3272.6553450000001</v>
      </c>
      <c r="EW27" s="7">
        <v>76.266350000000003</v>
      </c>
      <c r="EX27" s="7">
        <v>2758.8598809983496</v>
      </c>
      <c r="EY27" s="7">
        <v>69.688221624999997</v>
      </c>
      <c r="EZ27" s="7">
        <v>710.9487341387071</v>
      </c>
      <c r="FA27" s="7">
        <v>25.88361725</v>
      </c>
      <c r="FB27" s="7">
        <v>683.70904067741481</v>
      </c>
      <c r="FC27" s="7">
        <v>33.753343624999999</v>
      </c>
      <c r="FD27" s="4">
        <v>854.23661472964625</v>
      </c>
      <c r="FE27" s="4">
        <v>30.80470875</v>
      </c>
      <c r="FF27" s="4">
        <v>30.80470875</v>
      </c>
      <c r="FG27" s="4">
        <v>34.741200624999998</v>
      </c>
      <c r="FH27" s="4">
        <v>32.956251875</v>
      </c>
      <c r="FI27" s="4">
        <v>31.584489858744867</v>
      </c>
      <c r="FK27" s="4">
        <v>800.9970281995877</v>
      </c>
      <c r="FL27" s="4">
        <v>29.96734859375</v>
      </c>
      <c r="FM27" s="4">
        <v>890.5371802310591</v>
      </c>
      <c r="FN27" s="4">
        <v>30.607824971861049</v>
      </c>
      <c r="FP27" s="4">
        <v>951.57124583101847</v>
      </c>
      <c r="FQ27" s="4">
        <v>31.679158906250002</v>
      </c>
      <c r="FR27" s="4">
        <v>854.23661472964625</v>
      </c>
      <c r="FS27" s="4">
        <v>31.584489858744867</v>
      </c>
    </row>
    <row r="28" spans="1:175" ht="14" customHeight="1" thickBot="1" x14ac:dyDescent="0.2">
      <c r="A28" s="236"/>
      <c r="B28" s="38">
        <v>235</v>
      </c>
      <c r="C28" s="129">
        <f>Anchor!L133</f>
        <v>135.05694299999999</v>
      </c>
      <c r="D28" s="129">
        <f>Anchor!M133</f>
        <v>24.400382</v>
      </c>
      <c r="E28" s="129">
        <f>Anchor!N133</f>
        <v>29.109711000000001</v>
      </c>
      <c r="F28" s="129">
        <f>Anchor!O133</f>
        <v>26.517327999999999</v>
      </c>
      <c r="G28" s="130">
        <f>('Summary (Full)'!$B$34*D28+'Summary (Full)'!$B$35*E28+'Summary (Full)'!$B$36*F28)/'Summary (Full)'!$B$37</f>
        <v>24.827024187500001</v>
      </c>
      <c r="H28" s="129">
        <f>Anchor!P133</f>
        <v>6.2972429999999999</v>
      </c>
      <c r="I28" s="129">
        <f>Anchor!Q133</f>
        <v>6.6797800000000001</v>
      </c>
      <c r="J28" s="129">
        <f>Anchor!R133</f>
        <v>1.947657</v>
      </c>
      <c r="K28" s="129">
        <f>Anchor!S133</f>
        <v>1.853261</v>
      </c>
      <c r="L28" s="129">
        <f>Anchor!T133</f>
        <v>19.885849</v>
      </c>
      <c r="M28" s="129">
        <f>Anchor!U133</f>
        <v>28.013573999999998</v>
      </c>
      <c r="N28" s="129">
        <f>Anchor!V133</f>
        <v>24.30301</v>
      </c>
      <c r="O28" s="129">
        <f>Anchor!W133</f>
        <v>28.952583000000001</v>
      </c>
      <c r="P28" s="129">
        <f>Anchor!X133</f>
        <v>26.240625999999999</v>
      </c>
      <c r="Q28" s="131">
        <f>10*LOG10(1/(('Summary (Full)'!$B$41/10^(N28/10)+'Summary (Full)'!$B$42/10^(O28/10)+'Summary (Full)'!$B$43/10^(P28/10))/'Summary (Full)'!$B$44))</f>
        <v>25.109711600222244</v>
      </c>
      <c r="R28" s="129">
        <f>Anchor!Y133</f>
        <v>1.808611</v>
      </c>
      <c r="S28" s="129">
        <f>Anchor!Z133</f>
        <v>1797.62</v>
      </c>
      <c r="T28" s="132"/>
      <c r="U28" s="129">
        <f>Test!L133</f>
        <v>134.708369</v>
      </c>
      <c r="V28" s="129">
        <f>Test!M133</f>
        <v>25.276952000000001</v>
      </c>
      <c r="W28" s="129">
        <f>Test!N133</f>
        <v>29.632936000000001</v>
      </c>
      <c r="X28" s="129">
        <f>Test!O133</f>
        <v>27.355134</v>
      </c>
      <c r="Y28" s="129">
        <f>('Summary (Full)'!$B$34*V28+'Summary (Full)'!$B$35*W28+'Summary (Full)'!$B$36*X28)/'Summary (Full)'!$B$37</f>
        <v>25.679087375000002</v>
      </c>
      <c r="Z28" s="129">
        <f>Test!P133</f>
        <v>6.8524979999999998</v>
      </c>
      <c r="AA28" s="129">
        <f>Test!Q133</f>
        <v>7.1988940000000001</v>
      </c>
      <c r="AB28" s="129">
        <f>Test!R133</f>
        <v>4.7843460000000002</v>
      </c>
      <c r="AC28" s="129">
        <f>Test!S133</f>
        <v>4.5413059999999996</v>
      </c>
      <c r="AD28" s="129">
        <f>Test!T133</f>
        <v>20.744962999999998</v>
      </c>
      <c r="AE28" s="129">
        <f>Test!U133</f>
        <v>28.850839000000001</v>
      </c>
      <c r="AF28" s="129">
        <f>Test!V133</f>
        <v>25.188191</v>
      </c>
      <c r="AG28" s="129">
        <f>Test!W133</f>
        <v>29.491700999999999</v>
      </c>
      <c r="AH28" s="129">
        <f>Test!X133</f>
        <v>27.097176000000001</v>
      </c>
      <c r="AI28" s="129">
        <f>10*LOG10(1/(('Summary (Full)'!$B$41/10^(AF28/10)+'Summary (Full)'!$B$42/10^(AG28/10)+'Summary (Full)'!$B$43/10^(AH28/10))/'Summary (Full)'!$B$44))</f>
        <v>25.966513612961233</v>
      </c>
      <c r="AJ28" s="129">
        <f>Test!Y133</f>
        <v>1.9872989999999999</v>
      </c>
      <c r="AK28" s="129">
        <f>Test!Z133</f>
        <v>0</v>
      </c>
      <c r="AL28" s="129">
        <f t="shared" si="2"/>
        <v>1.0987984702072475</v>
      </c>
      <c r="AM28" s="129">
        <f t="shared" si="3"/>
        <v>0</v>
      </c>
      <c r="AO28" s="179"/>
      <c r="AP28" s="165"/>
      <c r="AQ28" s="165"/>
      <c r="AR28" s="165"/>
      <c r="AS28" s="165"/>
      <c r="AT28" s="165"/>
      <c r="AU28" s="165"/>
      <c r="AV28" s="165"/>
      <c r="AW28" s="165"/>
      <c r="AX28" s="165"/>
      <c r="AY28" s="171"/>
      <c r="AZ28" s="165"/>
      <c r="BA28" s="171"/>
      <c r="CL28" s="4">
        <v>800.9970281995877</v>
      </c>
      <c r="CM28" s="4">
        <v>29.544387</v>
      </c>
      <c r="CN28" s="4">
        <v>29.544387</v>
      </c>
      <c r="CO28" s="4">
        <v>33.938762500000003</v>
      </c>
      <c r="CP28" s="4">
        <v>31.917397000000001</v>
      </c>
      <c r="CQ28" s="4">
        <v>29.96734859375</v>
      </c>
      <c r="CR28" s="4">
        <v>10.921474249999999</v>
      </c>
      <c r="CS28" s="4">
        <v>10.20276475</v>
      </c>
      <c r="CT28" s="4">
        <v>28.694637499999999</v>
      </c>
      <c r="CU28" s="4">
        <v>27.480413250000002</v>
      </c>
      <c r="CV28" s="4">
        <v>25.072414250000001</v>
      </c>
      <c r="CW28" s="4">
        <v>33.31384225</v>
      </c>
      <c r="CX28" s="4">
        <v>29.445538750000001</v>
      </c>
      <c r="CY28" s="4">
        <v>33.792769499999999</v>
      </c>
      <c r="CZ28" s="4">
        <v>31.680549750000001</v>
      </c>
      <c r="DA28" s="4">
        <v>30.267104156523889</v>
      </c>
      <c r="DB28" s="4">
        <v>1.8855642499999998</v>
      </c>
      <c r="DC28" s="4">
        <v>2955.6475</v>
      </c>
      <c r="DE28" s="4">
        <v>1328.7653880908326</v>
      </c>
      <c r="DF28" s="4">
        <v>12.973472000000001</v>
      </c>
      <c r="DH28" s="4">
        <v>1223.8142621202912</v>
      </c>
      <c r="DI28" s="4">
        <v>11.283738250000001</v>
      </c>
      <c r="DK28" s="4">
        <v>6017.1880927415232</v>
      </c>
      <c r="DL28" s="4">
        <v>82.364231500000002</v>
      </c>
      <c r="DM28" s="4">
        <v>6017.1880927415232</v>
      </c>
      <c r="DN28" s="4">
        <v>80.030096749999998</v>
      </c>
      <c r="DO28" s="4">
        <v>1048.8096339407177</v>
      </c>
      <c r="DP28" s="4">
        <v>26.042839499999999</v>
      </c>
      <c r="DQ28" s="4">
        <v>990.08665632187183</v>
      </c>
      <c r="DR28" s="4">
        <v>34.014323500000003</v>
      </c>
      <c r="DS28" s="4">
        <v>990.08665632187183</v>
      </c>
      <c r="DT28" s="4">
        <v>30.1097845</v>
      </c>
      <c r="DU28" s="4">
        <v>30.1097845</v>
      </c>
      <c r="DV28" s="4">
        <v>34.495193</v>
      </c>
      <c r="DW28" s="4">
        <v>32.467162500000001</v>
      </c>
      <c r="DX28" s="4">
        <v>30.948545787198206</v>
      </c>
      <c r="DZ28" s="4">
        <v>854.23661472964625</v>
      </c>
      <c r="EA28" s="4">
        <v>30.90743625</v>
      </c>
      <c r="EB28" s="4">
        <v>30.90743625</v>
      </c>
      <c r="EC28" s="4">
        <v>34.881944499999996</v>
      </c>
      <c r="ED28" s="4">
        <v>33.174439124999999</v>
      </c>
      <c r="EE28" s="4">
        <v>31.297530695312499</v>
      </c>
      <c r="EF28" s="4">
        <v>11.971127875000001</v>
      </c>
      <c r="EG28" s="4">
        <v>11.115913125000001</v>
      </c>
      <c r="EH28" s="4">
        <v>44.048482875000005</v>
      </c>
      <c r="EI28" s="4">
        <v>41.955547625000001</v>
      </c>
      <c r="EJ28" s="4">
        <v>26.564036625</v>
      </c>
      <c r="EK28" s="4">
        <v>34.310601374999997</v>
      </c>
      <c r="EL28" s="4">
        <v>30.80470875</v>
      </c>
      <c r="EM28" s="4">
        <v>34.741200624999998</v>
      </c>
      <c r="EN28" s="4">
        <v>32.956251875</v>
      </c>
      <c r="EO28" s="4">
        <v>31.584489858744867</v>
      </c>
      <c r="EP28" s="4">
        <v>1.77108475</v>
      </c>
      <c r="EQ28" s="4">
        <v>0</v>
      </c>
      <c r="ER28" s="4">
        <v>1138.7399174552606</v>
      </c>
      <c r="ES28" s="4">
        <v>13.368033875</v>
      </c>
      <c r="ET28" s="4">
        <v>986.55373804695</v>
      </c>
      <c r="EU28" s="4">
        <v>11.559272374999999</v>
      </c>
      <c r="EV28" s="7">
        <v>3702.0057260276581</v>
      </c>
      <c r="EW28" s="7">
        <v>78.838653750000006</v>
      </c>
      <c r="EX28" s="7">
        <v>3042.9778508195536</v>
      </c>
      <c r="EY28" s="7">
        <v>71.900451500000003</v>
      </c>
      <c r="EZ28" s="7">
        <v>854.23661472964625</v>
      </c>
      <c r="FA28" s="7">
        <v>26.564036625</v>
      </c>
      <c r="FB28" s="7">
        <v>759.07259094731501</v>
      </c>
      <c r="FC28" s="7">
        <v>34.084987249999998</v>
      </c>
      <c r="FD28" s="4">
        <v>951.57124583101847</v>
      </c>
      <c r="FE28" s="4">
        <v>31.181963000000003</v>
      </c>
      <c r="FF28" s="4">
        <v>31.181963000000003</v>
      </c>
      <c r="FG28" s="4">
        <v>35.134555499999998</v>
      </c>
      <c r="FH28" s="4">
        <v>33.385545499999999</v>
      </c>
      <c r="FI28" s="4">
        <v>31.969300923887847</v>
      </c>
      <c r="FK28" s="4">
        <v>840.45694101463607</v>
      </c>
      <c r="FL28" s="4">
        <v>30.116603312500004</v>
      </c>
      <c r="FM28" s="4">
        <v>990.08665632187183</v>
      </c>
      <c r="FN28" s="4">
        <v>30.948545787198206</v>
      </c>
      <c r="FP28" s="4">
        <v>1059.996516514303</v>
      </c>
      <c r="FQ28" s="4">
        <v>32.060787117187502</v>
      </c>
      <c r="FR28" s="4">
        <v>951.57124583101847</v>
      </c>
      <c r="FS28" s="4">
        <v>31.969300923887847</v>
      </c>
    </row>
    <row r="29" spans="1:175" ht="13" customHeight="1" x14ac:dyDescent="0.15">
      <c r="A29" s="234" t="s">
        <v>85</v>
      </c>
      <c r="B29" s="38">
        <v>110</v>
      </c>
      <c r="C29" s="129">
        <f>Anchor!L134</f>
        <v>6876.4122029999999</v>
      </c>
      <c r="D29" s="129">
        <f>Anchor!M134</f>
        <v>35.423153999999997</v>
      </c>
      <c r="E29" s="129">
        <f>Anchor!N134</f>
        <v>41.545850999999999</v>
      </c>
      <c r="F29" s="129">
        <f>Anchor!O134</f>
        <v>39.944130000000001</v>
      </c>
      <c r="G29" s="130">
        <f>('Summary (Full)'!$B$34*D29+'Summary (Full)'!$B$35*E29+'Summary (Full)'!$B$36*F29)/'Summary (Full)'!$B$37</f>
        <v>36.088383562499992</v>
      </c>
      <c r="H29" s="129">
        <f>Anchor!P134</f>
        <v>20.117253999999999</v>
      </c>
      <c r="I29" s="129">
        <f>Anchor!Q134</f>
        <v>16.121113000000001</v>
      </c>
      <c r="J29" s="129">
        <f>Anchor!R134</f>
        <v>77.029679999999999</v>
      </c>
      <c r="K29" s="129">
        <f>Anchor!S134</f>
        <v>74.586433</v>
      </c>
      <c r="L29" s="129">
        <f>Anchor!T134</f>
        <v>32.538761000000001</v>
      </c>
      <c r="M29" s="129">
        <f>Anchor!U134</f>
        <v>40.165084</v>
      </c>
      <c r="N29" s="129">
        <f>Anchor!V134</f>
        <v>35.394598000000002</v>
      </c>
      <c r="O29" s="129">
        <f>Anchor!W134</f>
        <v>41.491698</v>
      </c>
      <c r="P29" s="129">
        <f>Anchor!X134</f>
        <v>39.869109999999999</v>
      </c>
      <c r="Q29" s="131">
        <f>10*LOG10(1/(('Summary (Full)'!$B$41/10^(N29/10)+'Summary (Full)'!$B$42/10^(O29/10)+'Summary (Full)'!$B$43/10^(P29/10))/'Summary (Full)'!$B$44))</f>
        <v>36.546137892325767</v>
      </c>
      <c r="R29" s="129">
        <f>Anchor!Y134</f>
        <v>1.620838</v>
      </c>
      <c r="S29" s="129">
        <f>Anchor!Z134</f>
        <v>5668.27</v>
      </c>
      <c r="T29" s="132"/>
      <c r="U29" s="129">
        <f>Test!L134</f>
        <v>6376.2760319999998</v>
      </c>
      <c r="V29" s="129">
        <f>Test!M134</f>
        <v>35.586478999999997</v>
      </c>
      <c r="W29" s="129">
        <f>Test!N134</f>
        <v>41.896447999999999</v>
      </c>
      <c r="X29" s="129">
        <f>Test!O134</f>
        <v>40.201697000000003</v>
      </c>
      <c r="Y29" s="129">
        <f>('Summary (Full)'!$B$34*V29+'Summary (Full)'!$B$35*W29+'Summary (Full)'!$B$36*X29)/'Summary (Full)'!$B$37</f>
        <v>36.269303187499993</v>
      </c>
      <c r="Z29" s="129">
        <f>Test!P134</f>
        <v>20.739093</v>
      </c>
      <c r="AA29" s="129">
        <f>Test!Q134</f>
        <v>16.443470000000001</v>
      </c>
      <c r="AB29" s="129">
        <f>Test!R134</f>
        <v>78.788712000000004</v>
      </c>
      <c r="AC29" s="129">
        <f>Test!S134</f>
        <v>76.328120999999996</v>
      </c>
      <c r="AD29" s="129">
        <f>Test!T134</f>
        <v>32.805695</v>
      </c>
      <c r="AE29" s="129">
        <f>Test!U134</f>
        <v>40.454427000000003</v>
      </c>
      <c r="AF29" s="129">
        <f>Test!V134</f>
        <v>35.558432000000003</v>
      </c>
      <c r="AG29" s="129">
        <f>Test!W134</f>
        <v>41.853673000000001</v>
      </c>
      <c r="AH29" s="129">
        <f>Test!X134</f>
        <v>40.135362999999998</v>
      </c>
      <c r="AI29" s="129">
        <f>10*LOG10(1/(('Summary (Full)'!$B$41/10^(AF29/10)+'Summary (Full)'!$B$42/10^(AG29/10)+'Summary (Full)'!$B$43/10^(AH29/10))/'Summary (Full)'!$B$44))</f>
        <v>36.728196276350054</v>
      </c>
      <c r="AJ29" s="129">
        <f>Test!Y134</f>
        <v>1.627669</v>
      </c>
      <c r="AK29" s="129">
        <f>Test!Z134</f>
        <v>0</v>
      </c>
      <c r="AL29" s="129">
        <f t="shared" si="2"/>
        <v>1.0042144865803986</v>
      </c>
      <c r="AM29" s="129">
        <f t="shared" si="3"/>
        <v>0</v>
      </c>
      <c r="AO29" s="245" t="s">
        <v>13</v>
      </c>
      <c r="AP29" s="172">
        <f t="array" ref="AP29">bdRateExtend($C29:$C32,D29:D32,$U29:$U32,V29:V32)</f>
        <v>-0.23870313629553275</v>
      </c>
      <c r="AQ29" s="172">
        <f t="array" ref="AQ29">bdRateExtend($C29:$C34,D29:D34,$U29:$U34,V29:V34)</f>
        <v>-0.26207070170820612</v>
      </c>
      <c r="AR29" s="172">
        <f t="array" ref="AR29">bdRateExtend($C29:$C34,E29:E34,$U29:$U34,W29:W34)</f>
        <v>-0.2086190876690851</v>
      </c>
      <c r="AS29" s="172">
        <f t="array" ref="AS29">bdRateExtend($C29:$C34,F29:F34,$U29:$U34,X29:X34)</f>
        <v>-0.23362365345675951</v>
      </c>
      <c r="AT29" s="172">
        <f t="array" ref="AT29">bdRateExtend($C29:$C32,H29:H32,$U29:$U32,Z29:Z32)</f>
        <v>-0.24406376794944207</v>
      </c>
      <c r="AU29" s="172">
        <f t="array" ref="AU29">bdRateExtend($C29:$C34,H29:H34,$U29:$U34,Z29:Z34)</f>
        <v>-0.24914930319514839</v>
      </c>
      <c r="AV29" s="172">
        <f t="array" ref="AV29">bdRateExtend($C29:$C32,I29:I32,$U29:$U32,AA29:AA32)</f>
        <v>-0.25019071734110843</v>
      </c>
      <c r="AW29" s="172">
        <f t="array" ref="AW29">bdRateExtend($C29:$C34,I29:I34,$U29:$U34,AA29:AA34)</f>
        <v>-0.2634999888043944</v>
      </c>
      <c r="AX29" s="172">
        <f t="array" ref="AX29">bdRateExtend($C29:$C32,J29:J32,$U29:$U32,AB29:AB32,"None", FALSE,1)</f>
        <v>-0.25913022255933849</v>
      </c>
      <c r="AY29" s="188">
        <f t="array" ref="AY29">bdRateExtend($C29:$C34,J29:J34,$U29:$U34,AB29:AB34,"None", FALSE,TRUE)</f>
        <v>-0.32178539815340657</v>
      </c>
      <c r="AZ29" s="241">
        <f t="array" ref="AZ29">testVMAFRange($C29:$C32,J29:J32,$U29:$U32,AB29:AB32)</f>
        <v>0</v>
      </c>
      <c r="BA29" s="190">
        <f t="array" ref="BA29">testVMAFRange($C29:$C34,J29:J34,$U29:$U34,AB29:AB34)</f>
        <v>0</v>
      </c>
      <c r="CL29" s="4">
        <v>840.45694101463607</v>
      </c>
      <c r="CM29" s="4">
        <v>29.698646249999999</v>
      </c>
      <c r="CN29" s="4">
        <v>29.698646249999999</v>
      </c>
      <c r="CO29" s="4">
        <v>34.030569374999999</v>
      </c>
      <c r="CP29" s="4">
        <v>32.054036125000003</v>
      </c>
      <c r="CQ29" s="4">
        <v>30.116603312500004</v>
      </c>
      <c r="CR29" s="4">
        <v>10.927004125</v>
      </c>
      <c r="CS29" s="4">
        <v>10.25527125</v>
      </c>
      <c r="CT29" s="4">
        <v>31.323542</v>
      </c>
      <c r="CU29" s="4">
        <v>29.969292750000001</v>
      </c>
      <c r="CV29" s="4">
        <v>25.242129249999998</v>
      </c>
      <c r="CW29" s="4">
        <v>33.374083249999998</v>
      </c>
      <c r="CX29" s="4">
        <v>29.580247749999998</v>
      </c>
      <c r="CY29" s="4">
        <v>33.874505999999997</v>
      </c>
      <c r="CZ29" s="4">
        <v>31.802306750000003</v>
      </c>
      <c r="DA29" s="4">
        <v>30.396713500685127</v>
      </c>
      <c r="DB29" s="4">
        <v>1.85461875</v>
      </c>
      <c r="DC29" s="4">
        <v>5021.7687499999993</v>
      </c>
      <c r="DE29" s="4">
        <v>1471.1334172013335</v>
      </c>
      <c r="DF29" s="4">
        <v>13.370998999999999</v>
      </c>
      <c r="DH29" s="4">
        <v>1360.619407745914</v>
      </c>
      <c r="DI29" s="4">
        <v>11.553981625</v>
      </c>
      <c r="DK29" s="4">
        <v>7084.2822055849656</v>
      </c>
      <c r="DL29" s="4">
        <v>86.038441000000006</v>
      </c>
      <c r="DM29" s="4">
        <v>7084.2822055849656</v>
      </c>
      <c r="DN29" s="4">
        <v>83.682470874999993</v>
      </c>
      <c r="DO29" s="4">
        <v>1164.9388657275231</v>
      </c>
      <c r="DP29" s="4">
        <v>26.46199</v>
      </c>
      <c r="DQ29" s="4">
        <v>1100.7643574996866</v>
      </c>
      <c r="DR29" s="4">
        <v>34.364564125000001</v>
      </c>
      <c r="DS29" s="4">
        <v>1048.8096339407177</v>
      </c>
      <c r="DT29" s="4">
        <v>30.303525125</v>
      </c>
      <c r="DU29" s="4">
        <v>30.303525125</v>
      </c>
      <c r="DV29" s="4">
        <v>34.602131499999999</v>
      </c>
      <c r="DW29" s="4">
        <v>32.622443375000003</v>
      </c>
      <c r="DX29" s="4">
        <v>31.13175392564683</v>
      </c>
      <c r="DZ29" s="4">
        <v>951.57124583101847</v>
      </c>
      <c r="EA29" s="4">
        <v>31.285218</v>
      </c>
      <c r="EB29" s="4">
        <v>31.285218</v>
      </c>
      <c r="EC29" s="4">
        <v>35.273623999999998</v>
      </c>
      <c r="ED29" s="4">
        <v>33.599866499999997</v>
      </c>
      <c r="EE29" s="4">
        <v>31.679158906250002</v>
      </c>
      <c r="EF29" s="4">
        <v>12.373077500000001</v>
      </c>
      <c r="EG29" s="4">
        <v>11.412136499999999</v>
      </c>
      <c r="EH29" s="4">
        <v>46.680327500000004</v>
      </c>
      <c r="EI29" s="4">
        <v>44.495665500000001</v>
      </c>
      <c r="EJ29" s="4">
        <v>26.988208499999999</v>
      </c>
      <c r="EK29" s="4">
        <v>34.688561499999999</v>
      </c>
      <c r="EL29" s="4">
        <v>31.181963000000003</v>
      </c>
      <c r="EM29" s="4">
        <v>35.134555499999998</v>
      </c>
      <c r="EN29" s="4">
        <v>33.385545499999999</v>
      </c>
      <c r="EO29" s="4">
        <v>31.969300923887847</v>
      </c>
      <c r="EP29" s="4">
        <v>1.7617799999999999</v>
      </c>
      <c r="EQ29" s="4">
        <v>0</v>
      </c>
      <c r="ER29" s="4">
        <v>1259.442378796743</v>
      </c>
      <c r="ES29" s="4">
        <v>13.762973500000001</v>
      </c>
      <c r="ET29" s="4">
        <v>1094.1478519714744</v>
      </c>
      <c r="EU29" s="4">
        <v>11.856820749999999</v>
      </c>
      <c r="EV29" s="7">
        <v>4083.2524716089679</v>
      </c>
      <c r="EW29" s="7">
        <v>81.035877374999998</v>
      </c>
      <c r="EX29" s="7">
        <v>3272.6553450000001</v>
      </c>
      <c r="EY29" s="7">
        <v>73.589724000000004</v>
      </c>
      <c r="EZ29" s="7">
        <v>951.57124583101847</v>
      </c>
      <c r="FA29" s="7">
        <v>26.988208499999999</v>
      </c>
      <c r="FB29" s="7">
        <v>842.74327827606771</v>
      </c>
      <c r="FC29" s="7">
        <v>34.416630875000003</v>
      </c>
      <c r="FD29" s="4">
        <v>1059.996516514303</v>
      </c>
      <c r="FE29" s="4">
        <v>31.559217250000003</v>
      </c>
      <c r="FF29" s="4">
        <v>31.559217250000003</v>
      </c>
      <c r="FG29" s="4">
        <v>35.527910374999998</v>
      </c>
      <c r="FH29" s="4">
        <v>33.814839124999999</v>
      </c>
      <c r="FI29" s="4">
        <v>32.354111989030827</v>
      </c>
      <c r="FK29" s="4">
        <v>890.5371802310591</v>
      </c>
      <c r="FL29" s="4">
        <v>30.301804484375001</v>
      </c>
      <c r="FM29" s="4">
        <v>1164.9388657275231</v>
      </c>
      <c r="FN29" s="4">
        <v>31.501140559468791</v>
      </c>
      <c r="FP29" s="4">
        <v>1180.776132050114</v>
      </c>
      <c r="FQ29" s="4">
        <v>32.442415328125001</v>
      </c>
      <c r="FR29" s="4">
        <v>1059.996516514303</v>
      </c>
      <c r="FS29" s="4">
        <v>32.354111989030827</v>
      </c>
    </row>
    <row r="30" spans="1:175" x14ac:dyDescent="0.15">
      <c r="A30" s="235"/>
      <c r="B30" s="38">
        <v>135</v>
      </c>
      <c r="C30" s="129">
        <f>Anchor!L135</f>
        <v>3391.7295009999998</v>
      </c>
      <c r="D30" s="129">
        <f>Anchor!M135</f>
        <v>33.881813999999999</v>
      </c>
      <c r="E30" s="129">
        <f>Anchor!N135</f>
        <v>38.918894999999999</v>
      </c>
      <c r="F30" s="129">
        <f>Anchor!O135</f>
        <v>37.340144000000002</v>
      </c>
      <c r="G30" s="130">
        <f>('Summary (Full)'!$B$34*D30+'Summary (Full)'!$B$35*E30+'Summary (Full)'!$B$36*F30)/'Summary (Full)'!$B$37</f>
        <v>34.412777187499998</v>
      </c>
      <c r="H30" s="129">
        <f>Anchor!P135</f>
        <v>16.71219</v>
      </c>
      <c r="I30" s="129">
        <f>Anchor!Q135</f>
        <v>14.130153</v>
      </c>
      <c r="J30" s="129">
        <f>Anchor!R135</f>
        <v>62.344920999999999</v>
      </c>
      <c r="K30" s="129">
        <f>Anchor!S135</f>
        <v>60.093924999999999</v>
      </c>
      <c r="L30" s="129">
        <f>Anchor!T135</f>
        <v>30.243687000000001</v>
      </c>
      <c r="M30" s="129">
        <f>Anchor!U135</f>
        <v>38.035018000000001</v>
      </c>
      <c r="N30" s="129">
        <f>Anchor!V135</f>
        <v>33.836973</v>
      </c>
      <c r="O30" s="129">
        <f>Anchor!W135</f>
        <v>38.819001</v>
      </c>
      <c r="P30" s="129">
        <f>Anchor!X135</f>
        <v>37.202148000000001</v>
      </c>
      <c r="Q30" s="131">
        <f>10*LOG10(1/(('Summary (Full)'!$B$41/10^(N30/10)+'Summary (Full)'!$B$42/10^(O30/10)+'Summary (Full)'!$B$43/10^(P30/10))/'Summary (Full)'!$B$44))</f>
        <v>34.825744744443298</v>
      </c>
      <c r="R30" s="129">
        <f>Anchor!Y135</f>
        <v>1.7521009999999999</v>
      </c>
      <c r="S30" s="129">
        <f>Anchor!Z135</f>
        <v>5467.13</v>
      </c>
      <c r="T30" s="132"/>
      <c r="U30" s="129">
        <f>Test!L135</f>
        <v>3145.8406209999998</v>
      </c>
      <c r="V30" s="129">
        <f>Test!M135</f>
        <v>34.275522000000002</v>
      </c>
      <c r="W30" s="129">
        <f>Test!N135</f>
        <v>39.426431000000001</v>
      </c>
      <c r="X30" s="129">
        <f>Test!O135</f>
        <v>37.785434000000002</v>
      </c>
      <c r="Y30" s="129">
        <f>('Summary (Full)'!$B$34*V30+'Summary (Full)'!$B$35*W30+'Summary (Full)'!$B$36*X30)/'Summary (Full)'!$B$37</f>
        <v>34.816823312500006</v>
      </c>
      <c r="Z30" s="129">
        <f>Test!P135</f>
        <v>17.590928999999999</v>
      </c>
      <c r="AA30" s="129">
        <f>Test!Q135</f>
        <v>14.669188999999999</v>
      </c>
      <c r="AB30" s="129">
        <f>Test!R135</f>
        <v>66.098864000000006</v>
      </c>
      <c r="AC30" s="129">
        <f>Test!S135</f>
        <v>63.665959999999998</v>
      </c>
      <c r="AD30" s="129">
        <f>Test!T135</f>
        <v>30.777547999999999</v>
      </c>
      <c r="AE30" s="129">
        <f>Test!U135</f>
        <v>38.52075</v>
      </c>
      <c r="AF30" s="129">
        <f>Test!V135</f>
        <v>34.241104999999997</v>
      </c>
      <c r="AG30" s="129">
        <f>Test!W135</f>
        <v>39.346493000000002</v>
      </c>
      <c r="AH30" s="129">
        <f>Test!X135</f>
        <v>37.674880000000002</v>
      </c>
      <c r="AI30" s="129">
        <f>10*LOG10(1/(('Summary (Full)'!$B$41/10^(AF30/10)+'Summary (Full)'!$B$42/10^(AG30/10)+'Summary (Full)'!$B$43/10^(AH30/10))/'Summary (Full)'!$B$44))</f>
        <v>35.24454703435493</v>
      </c>
      <c r="AJ30" s="129">
        <f>Test!Y135</f>
        <v>1.840886</v>
      </c>
      <c r="AK30" s="129">
        <f>Test!Z135</f>
        <v>0</v>
      </c>
      <c r="AL30" s="129">
        <f t="shared" si="2"/>
        <v>1.0506734486196858</v>
      </c>
      <c r="AM30" s="129">
        <f t="shared" si="3"/>
        <v>0</v>
      </c>
      <c r="AO30" s="179"/>
      <c r="AP30" s="165"/>
      <c r="AQ30" s="164"/>
      <c r="AR30" s="164"/>
      <c r="AS30" s="164"/>
      <c r="AT30" s="165"/>
      <c r="AU30" s="164"/>
      <c r="AV30" s="165"/>
      <c r="AW30" s="164"/>
      <c r="AX30" s="165"/>
      <c r="AY30" s="170"/>
      <c r="AZ30" s="165"/>
      <c r="BA30" s="170"/>
      <c r="CL30" s="4">
        <v>890.5371802310591</v>
      </c>
      <c r="CM30" s="4">
        <v>29.874025</v>
      </c>
      <c r="CN30" s="4">
        <v>29.874025</v>
      </c>
      <c r="CO30" s="4">
        <v>34.287965249999999</v>
      </c>
      <c r="CP30" s="4">
        <v>32.304556500000004</v>
      </c>
      <c r="CQ30" s="4">
        <v>30.301804484375001</v>
      </c>
      <c r="CR30" s="4">
        <v>11.299494875000001</v>
      </c>
      <c r="CS30" s="4">
        <v>10.473008125</v>
      </c>
      <c r="CT30" s="4">
        <v>31.160449249999999</v>
      </c>
      <c r="CU30" s="4">
        <v>29.849580375000002</v>
      </c>
      <c r="CV30" s="4">
        <v>25.438745874999999</v>
      </c>
      <c r="CW30" s="4">
        <v>33.664082874999998</v>
      </c>
      <c r="CX30" s="4">
        <v>29.777661625</v>
      </c>
      <c r="CY30" s="4">
        <v>34.143981249999996</v>
      </c>
      <c r="CZ30" s="4">
        <v>32.073856124999999</v>
      </c>
      <c r="DA30" s="4">
        <v>30.607824971861049</v>
      </c>
      <c r="DB30" s="4">
        <v>1.884206375</v>
      </c>
      <c r="DC30" s="4">
        <v>3119.07125</v>
      </c>
      <c r="DE30" s="4">
        <v>1628.7551968192361</v>
      </c>
      <c r="DF30" s="4">
        <v>13.768526</v>
      </c>
      <c r="DH30" s="4">
        <v>1437.1962275626536</v>
      </c>
      <c r="DI30" s="4">
        <v>11.696656000000001</v>
      </c>
      <c r="DK30" s="4">
        <v>7812.613233</v>
      </c>
      <c r="DL30" s="4">
        <v>88.325056000000004</v>
      </c>
      <c r="DM30" s="4">
        <v>7812.613233</v>
      </c>
      <c r="DN30" s="4">
        <v>85.974892999999994</v>
      </c>
      <c r="DO30" s="4">
        <v>1293.9264829056992</v>
      </c>
      <c r="DP30" s="4">
        <v>26.881140500000001</v>
      </c>
      <c r="DQ30" s="4">
        <v>1223.8142621202912</v>
      </c>
      <c r="DR30" s="4">
        <v>34.714804749999999</v>
      </c>
      <c r="DS30" s="4">
        <v>1164.9388657275231</v>
      </c>
      <c r="DT30" s="4">
        <v>30.665352249999998</v>
      </c>
      <c r="DU30" s="4">
        <v>30.665352249999998</v>
      </c>
      <c r="DV30" s="4">
        <v>34.977069</v>
      </c>
      <c r="DW30" s="4">
        <v>33.041852750000004</v>
      </c>
      <c r="DX30" s="4">
        <v>31.501140559468791</v>
      </c>
      <c r="DZ30" s="4">
        <v>1059.996516514303</v>
      </c>
      <c r="EA30" s="4">
        <v>31.662999750000001</v>
      </c>
      <c r="EB30" s="4">
        <v>31.662999750000001</v>
      </c>
      <c r="EC30" s="4">
        <v>35.6653035</v>
      </c>
      <c r="ED30" s="4">
        <v>34.025293874999996</v>
      </c>
      <c r="EE30" s="4">
        <v>32.060787117187502</v>
      </c>
      <c r="EF30" s="4">
        <v>12.775027124999999</v>
      </c>
      <c r="EG30" s="4">
        <v>11.708359874999999</v>
      </c>
      <c r="EH30" s="4">
        <v>49.312172125000004</v>
      </c>
      <c r="EI30" s="4">
        <v>47.035783375000001</v>
      </c>
      <c r="EJ30" s="4">
        <v>27.412380374999998</v>
      </c>
      <c r="EK30" s="4">
        <v>35.066521625</v>
      </c>
      <c r="EL30" s="4">
        <v>31.559217250000003</v>
      </c>
      <c r="EM30" s="4">
        <v>35.527910374999998</v>
      </c>
      <c r="EN30" s="4">
        <v>33.814839124999999</v>
      </c>
      <c r="EO30" s="4">
        <v>32.354111989030827</v>
      </c>
      <c r="EP30" s="4">
        <v>1.75247525</v>
      </c>
      <c r="EQ30" s="4">
        <v>0</v>
      </c>
      <c r="ER30" s="4">
        <v>1392.9388802439321</v>
      </c>
      <c r="ES30" s="4">
        <v>14.157913125</v>
      </c>
      <c r="ET30" s="4">
        <v>1213.476241389315</v>
      </c>
      <c r="EU30" s="4">
        <v>12.154369124999999</v>
      </c>
      <c r="EV30" s="7">
        <v>4503.761469</v>
      </c>
      <c r="EW30" s="7">
        <v>83.233101000000005</v>
      </c>
      <c r="EX30" s="7">
        <v>3702.0057260276581</v>
      </c>
      <c r="EY30" s="7">
        <v>76.32491125</v>
      </c>
      <c r="EZ30" s="7">
        <v>1059.996516514303</v>
      </c>
      <c r="FA30" s="7">
        <v>27.412380374999998</v>
      </c>
      <c r="FB30" s="7">
        <v>935.63677775949054</v>
      </c>
      <c r="FC30" s="7">
        <v>34.748274500000001</v>
      </c>
      <c r="FD30" s="4">
        <v>1180.776132050114</v>
      </c>
      <c r="FE30" s="4">
        <v>31.936471500000003</v>
      </c>
      <c r="FF30" s="4">
        <v>31.936471500000003</v>
      </c>
      <c r="FG30" s="4">
        <v>35.921265249999998</v>
      </c>
      <c r="FH30" s="4">
        <v>34.244132749999999</v>
      </c>
      <c r="FI30" s="4">
        <v>32.738923054173803</v>
      </c>
      <c r="FK30" s="4">
        <v>1048.8096339407177</v>
      </c>
      <c r="FL30" s="4">
        <v>30.844710289062505</v>
      </c>
      <c r="FM30" s="4">
        <v>1293.9264829056992</v>
      </c>
      <c r="FN30" s="4">
        <v>31.870527193290751</v>
      </c>
      <c r="FP30" s="4">
        <v>1315.317788594273</v>
      </c>
      <c r="FQ30" s="4">
        <v>32.824043539062501</v>
      </c>
      <c r="FR30" s="4">
        <v>1180.776132050114</v>
      </c>
      <c r="FS30" s="4">
        <v>32.738923054173803</v>
      </c>
    </row>
    <row r="31" spans="1:175" ht="13" customHeight="1" x14ac:dyDescent="0.15">
      <c r="A31" s="235"/>
      <c r="B31" s="38">
        <v>160</v>
      </c>
      <c r="C31" s="129">
        <f>Anchor!L136</f>
        <v>1512.7174359999999</v>
      </c>
      <c r="D31" s="129">
        <f>Anchor!M136</f>
        <v>31.522214999999999</v>
      </c>
      <c r="E31" s="129">
        <f>Anchor!N136</f>
        <v>36.033979000000002</v>
      </c>
      <c r="F31" s="129">
        <f>Anchor!O136</f>
        <v>34.240354000000004</v>
      </c>
      <c r="G31" s="130">
        <f>('Summary (Full)'!$B$34*D31+'Summary (Full)'!$B$35*E31+'Summary (Full)'!$B$36*F31)/'Summary (Full)'!$B$37</f>
        <v>31.974083937500001</v>
      </c>
      <c r="H31" s="129">
        <f>Anchor!P136</f>
        <v>13.189598</v>
      </c>
      <c r="I31" s="129">
        <f>Anchor!Q136</f>
        <v>11.824225</v>
      </c>
      <c r="J31" s="129">
        <f>Anchor!R136</f>
        <v>43.489508000000001</v>
      </c>
      <c r="K31" s="129">
        <f>Anchor!S136</f>
        <v>41.695416000000002</v>
      </c>
      <c r="L31" s="129">
        <f>Anchor!T136</f>
        <v>27.270403999999999</v>
      </c>
      <c r="M31" s="129">
        <f>Anchor!U136</f>
        <v>35.415286000000002</v>
      </c>
      <c r="N31" s="129">
        <f>Anchor!V136</f>
        <v>31.438275999999998</v>
      </c>
      <c r="O31" s="129">
        <f>Anchor!W136</f>
        <v>35.900039999999997</v>
      </c>
      <c r="P31" s="129">
        <f>Anchor!X136</f>
        <v>34.040388</v>
      </c>
      <c r="Q31" s="131">
        <f>10*LOG10(1/(('Summary (Full)'!$B$41/10^(N31/10)+'Summary (Full)'!$B$42/10^(O31/10)+'Summary (Full)'!$B$43/10^(P31/10))/'Summary (Full)'!$B$44))</f>
        <v>32.311429048546849</v>
      </c>
      <c r="R31" s="129">
        <f>Anchor!Y136</f>
        <v>1.8774169999999999</v>
      </c>
      <c r="S31" s="129">
        <f>Anchor!Z136</f>
        <v>3936.19</v>
      </c>
      <c r="T31" s="132"/>
      <c r="U31" s="129">
        <f>Test!L136</f>
        <v>1421.527396</v>
      </c>
      <c r="V31" s="129">
        <f>Test!M136</f>
        <v>32.215676000000002</v>
      </c>
      <c r="W31" s="129">
        <f>Test!N136</f>
        <v>36.612817</v>
      </c>
      <c r="X31" s="129">
        <f>Test!O136</f>
        <v>34.909185000000001</v>
      </c>
      <c r="Y31" s="129">
        <f>('Summary (Full)'!$B$34*V31+'Summary (Full)'!$B$35*W31+'Summary (Full)'!$B$36*X31)/'Summary (Full)'!$B$37</f>
        <v>32.658841625000001</v>
      </c>
      <c r="Z31" s="129">
        <f>Test!P136</f>
        <v>14.171389</v>
      </c>
      <c r="AA31" s="129">
        <f>Test!Q136</f>
        <v>12.510908000000001</v>
      </c>
      <c r="AB31" s="129">
        <f>Test!R136</f>
        <v>49.607605999999997</v>
      </c>
      <c r="AC31" s="129">
        <f>Test!S136</f>
        <v>47.493882999999997</v>
      </c>
      <c r="AD31" s="129">
        <f>Test!T136</f>
        <v>28.079757000000001</v>
      </c>
      <c r="AE31" s="129">
        <f>Test!U136</f>
        <v>36.074849</v>
      </c>
      <c r="AF31" s="129">
        <f>Test!V136</f>
        <v>32.157915000000003</v>
      </c>
      <c r="AG31" s="129">
        <f>Test!W136</f>
        <v>36.502367999999997</v>
      </c>
      <c r="AH31" s="129">
        <f>Test!X136</f>
        <v>34.750892999999998</v>
      </c>
      <c r="AI31" s="129">
        <f>10*LOG10(1/(('Summary (Full)'!$B$41/10^(AF31/10)+'Summary (Full)'!$B$42/10^(AG31/10)+'Summary (Full)'!$B$43/10^(AH31/10))/'Summary (Full)'!$B$44))</f>
        <v>33.021381684275987</v>
      </c>
      <c r="AJ31" s="129">
        <f>Test!Y136</f>
        <v>2.077963</v>
      </c>
      <c r="AK31" s="129">
        <f>Test!Z136</f>
        <v>0</v>
      </c>
      <c r="AL31" s="129">
        <f t="shared" si="2"/>
        <v>1.1068201683483212</v>
      </c>
      <c r="AM31" s="129">
        <f t="shared" si="3"/>
        <v>0</v>
      </c>
      <c r="AO31" s="242" t="s">
        <v>14</v>
      </c>
      <c r="AP31" s="166">
        <f t="array" ref="AP31">bdRateExtend($C30:$C33,D30:D33,$U30:$U33,V30:V33)</f>
        <v>-0.26581237702742533</v>
      </c>
      <c r="AQ31" s="164"/>
      <c r="AR31" s="164"/>
      <c r="AS31" s="164"/>
      <c r="AT31" s="166">
        <f t="array" ref="AT31">bdRateExtend($C30:$C33,H30:H33,$U30:$U33,Z30:Z33)</f>
        <v>-0.25921833133068028</v>
      </c>
      <c r="AU31" s="164"/>
      <c r="AV31" s="166">
        <f t="array" ref="AV31">bdRateExtend($C30:$C33,I30:I33,$U30:$U33,AA30:AA33)</f>
        <v>-0.27190132432026681</v>
      </c>
      <c r="AW31" s="164"/>
      <c r="AX31" s="166">
        <f t="array" ref="AX31">bdRateExtend($C30:$C33,J30:J33,$U30:$U33,AB30:AB33,"None", FALSE,1)</f>
        <v>-0.32054010334898431</v>
      </c>
      <c r="AY31" s="170"/>
      <c r="AZ31" s="244">
        <f t="array" ref="AZ31">testVMAFRange($C30:$C33,J30:J33,$U30:$U33,AB30:AB33)</f>
        <v>0</v>
      </c>
      <c r="BA31" s="170"/>
      <c r="CL31" s="4">
        <v>944.25697400000001</v>
      </c>
      <c r="CM31" s="4">
        <v>30.061367000000001</v>
      </c>
      <c r="CN31" s="4">
        <v>30.061367000000001</v>
      </c>
      <c r="CO31" s="4">
        <v>34.383057000000001</v>
      </c>
      <c r="CP31" s="4">
        <v>32.451942000000003</v>
      </c>
      <c r="CQ31" s="4">
        <v>30.480883562500004</v>
      </c>
      <c r="CR31" s="4">
        <v>11.274561</v>
      </c>
      <c r="CS31" s="4">
        <v>10.517408</v>
      </c>
      <c r="CT31" s="4">
        <v>33.942512999999998</v>
      </c>
      <c r="CU31" s="4">
        <v>32.488821000000002</v>
      </c>
      <c r="CV31" s="4">
        <v>25.623688999999999</v>
      </c>
      <c r="CW31" s="4">
        <v>33.741878999999997</v>
      </c>
      <c r="CX31" s="4">
        <v>29.941697999999999</v>
      </c>
      <c r="CY31" s="4">
        <v>34.227193999999997</v>
      </c>
      <c r="CZ31" s="4">
        <v>32.203034000000002</v>
      </c>
      <c r="DA31" s="4">
        <v>30.762367291824869</v>
      </c>
      <c r="DB31" s="4">
        <v>1.8668279999999999</v>
      </c>
      <c r="DC31" s="4">
        <v>5197.3999999999996</v>
      </c>
      <c r="DE31" s="4">
        <v>1803.2650609027753</v>
      </c>
      <c r="DF31" s="4">
        <v>14.166053</v>
      </c>
      <c r="DH31" s="4">
        <v>1596.329485336656</v>
      </c>
      <c r="DI31" s="4">
        <v>11.991467999999999</v>
      </c>
      <c r="DK31" s="4">
        <v>9775.4961918021345</v>
      </c>
      <c r="DL31" s="4">
        <v>92.260837750000007</v>
      </c>
      <c r="DM31" s="4">
        <v>9775.4961918021345</v>
      </c>
      <c r="DN31" s="4">
        <v>90.246296125000001</v>
      </c>
      <c r="DO31" s="4">
        <v>1437.1962275626536</v>
      </c>
      <c r="DP31" s="4">
        <v>27.300291000000001</v>
      </c>
      <c r="DQ31" s="4">
        <v>1360.619407745914</v>
      </c>
      <c r="DR31" s="4">
        <v>35.065045375000004</v>
      </c>
      <c r="DS31" s="4">
        <v>1293.9264829056992</v>
      </c>
      <c r="DT31" s="4">
        <v>31.027179374999999</v>
      </c>
      <c r="DU31" s="4">
        <v>31.027179374999999</v>
      </c>
      <c r="DV31" s="4">
        <v>35.352006500000002</v>
      </c>
      <c r="DW31" s="4">
        <v>33.461262125000005</v>
      </c>
      <c r="DX31" s="4">
        <v>31.870527193290751</v>
      </c>
      <c r="DZ31" s="4">
        <v>1180.776132050114</v>
      </c>
      <c r="EA31" s="4">
        <v>32.040781500000001</v>
      </c>
      <c r="EB31" s="4">
        <v>32.040781500000001</v>
      </c>
      <c r="EC31" s="4">
        <v>36.056983000000002</v>
      </c>
      <c r="ED31" s="4">
        <v>34.450721250000001</v>
      </c>
      <c r="EE31" s="4">
        <v>32.442415328125001</v>
      </c>
      <c r="EF31" s="4">
        <v>13.17697675</v>
      </c>
      <c r="EG31" s="4">
        <v>12.00458325</v>
      </c>
      <c r="EH31" s="4">
        <v>51.944016750000003</v>
      </c>
      <c r="EI31" s="4">
        <v>49.575901250000001</v>
      </c>
      <c r="EJ31" s="4">
        <v>27.836552249999997</v>
      </c>
      <c r="EK31" s="4">
        <v>35.444481749999994</v>
      </c>
      <c r="EL31" s="4">
        <v>31.936471500000003</v>
      </c>
      <c r="EM31" s="4">
        <v>35.921265249999998</v>
      </c>
      <c r="EN31" s="4">
        <v>34.244132749999999</v>
      </c>
      <c r="EO31" s="4">
        <v>32.738923054173803</v>
      </c>
      <c r="EP31" s="4">
        <v>1.7431705</v>
      </c>
      <c r="EQ31" s="4">
        <v>0</v>
      </c>
      <c r="ER31" s="4">
        <v>1540.5855454450723</v>
      </c>
      <c r="ES31" s="4">
        <v>14.55285275</v>
      </c>
      <c r="ET31" s="4">
        <v>1345.8186530852222</v>
      </c>
      <c r="EU31" s="4">
        <v>12.4519175</v>
      </c>
      <c r="EV31" s="7">
        <v>4969.0935231106378</v>
      </c>
      <c r="EW31" s="7">
        <v>84.834049125000007</v>
      </c>
      <c r="EX31" s="7">
        <v>4083.2524716089679</v>
      </c>
      <c r="EY31" s="7">
        <v>78.537141124999991</v>
      </c>
      <c r="EZ31" s="7">
        <v>1180.776132050114</v>
      </c>
      <c r="FA31" s="7">
        <v>27.836552249999997</v>
      </c>
      <c r="FB31" s="7">
        <v>986.55373804695</v>
      </c>
      <c r="FC31" s="7">
        <v>34.919274999999999</v>
      </c>
      <c r="FD31" s="4">
        <v>1315.317788594273</v>
      </c>
      <c r="FE31" s="4">
        <v>32.313725750000003</v>
      </c>
      <c r="FF31" s="4">
        <v>32.313725750000003</v>
      </c>
      <c r="FG31" s="4">
        <v>36.314620124999998</v>
      </c>
      <c r="FH31" s="4">
        <v>34.673426374999998</v>
      </c>
      <c r="FI31" s="4">
        <v>33.123734119316786</v>
      </c>
      <c r="FK31" s="4">
        <v>1164.9388657275231</v>
      </c>
      <c r="FL31" s="4">
        <v>31.208537015625005</v>
      </c>
      <c r="FM31" s="4">
        <v>1437.1962275626536</v>
      </c>
      <c r="FN31" s="4">
        <v>32.239913827112709</v>
      </c>
      <c r="FP31" s="4">
        <v>1465.18958</v>
      </c>
      <c r="FQ31" s="4">
        <v>33.20567175</v>
      </c>
      <c r="FR31" s="4">
        <v>1315.317788594273</v>
      </c>
      <c r="FS31" s="4">
        <v>33.123734119316786</v>
      </c>
    </row>
    <row r="32" spans="1:175" x14ac:dyDescent="0.15">
      <c r="A32" s="235"/>
      <c r="B32" s="38">
        <v>185</v>
      </c>
      <c r="C32" s="129">
        <f>Anchor!L137</f>
        <v>648.02028700000005</v>
      </c>
      <c r="D32" s="129">
        <f>Anchor!M137</f>
        <v>28.885110999999998</v>
      </c>
      <c r="E32" s="129">
        <f>Anchor!N137</f>
        <v>33.240357000000003</v>
      </c>
      <c r="F32" s="129">
        <f>Anchor!O137</f>
        <v>31.143077999999999</v>
      </c>
      <c r="G32" s="130">
        <f>('Summary (Full)'!$B$34*D32+'Summary (Full)'!$B$35*E32+'Summary (Full)'!$B$36*F32)/'Summary (Full)'!$B$37</f>
        <v>29.2984368125</v>
      </c>
      <c r="H32" s="129">
        <f>Anchor!P137</f>
        <v>10.165433</v>
      </c>
      <c r="I32" s="129">
        <f>Anchor!Q137</f>
        <v>9.6622780000000006</v>
      </c>
      <c r="J32" s="129">
        <f>Anchor!R137</f>
        <v>23.763013999999998</v>
      </c>
      <c r="K32" s="129">
        <f>Anchor!S137</f>
        <v>22.742079</v>
      </c>
      <c r="L32" s="129">
        <f>Anchor!T137</f>
        <v>24.339751</v>
      </c>
      <c r="M32" s="129">
        <f>Anchor!U137</f>
        <v>32.613360999999998</v>
      </c>
      <c r="N32" s="129">
        <f>Anchor!V137</f>
        <v>28.781293000000002</v>
      </c>
      <c r="O32" s="129">
        <f>Anchor!W137</f>
        <v>33.090345999999997</v>
      </c>
      <c r="P32" s="129">
        <f>Anchor!X137</f>
        <v>30.893937000000001</v>
      </c>
      <c r="Q32" s="131">
        <f>10*LOG10(1/(('Summary (Full)'!$B$41/10^(N32/10)+'Summary (Full)'!$B$42/10^(O32/10)+'Summary (Full)'!$B$43/10^(P32/10))/'Summary (Full)'!$B$44))</f>
        <v>29.585662525849568</v>
      </c>
      <c r="R32" s="129">
        <f>Anchor!Y137</f>
        <v>1.88828</v>
      </c>
      <c r="S32" s="129">
        <f>Anchor!Z137</f>
        <v>2628.8</v>
      </c>
      <c r="T32" s="132"/>
      <c r="U32" s="129">
        <f>Test!L137</f>
        <v>615.82786399999998</v>
      </c>
      <c r="V32" s="129">
        <f>Test!M137</f>
        <v>29.727449</v>
      </c>
      <c r="W32" s="129">
        <f>Test!N137</f>
        <v>33.873033999999997</v>
      </c>
      <c r="X32" s="129">
        <f>Test!O137</f>
        <v>31.966798000000001</v>
      </c>
      <c r="Y32" s="129">
        <f>('Summary (Full)'!$B$34*V32+'Summary (Full)'!$B$35*W32+'Summary (Full)'!$B$36*X32)/'Summary (Full)'!$B$37</f>
        <v>30.126507374999999</v>
      </c>
      <c r="Z32" s="129">
        <f>Test!P137</f>
        <v>10.994251</v>
      </c>
      <c r="AA32" s="129">
        <f>Test!Q137</f>
        <v>10.324913</v>
      </c>
      <c r="AB32" s="129">
        <f>Test!R137</f>
        <v>32.205354</v>
      </c>
      <c r="AC32" s="129">
        <f>Test!S137</f>
        <v>30.624903</v>
      </c>
      <c r="AD32" s="129">
        <f>Test!T137</f>
        <v>25.241983000000001</v>
      </c>
      <c r="AE32" s="129">
        <f>Test!U137</f>
        <v>33.421700000000001</v>
      </c>
      <c r="AF32" s="129">
        <f>Test!V137</f>
        <v>29.650407999999999</v>
      </c>
      <c r="AG32" s="129">
        <f>Test!W137</f>
        <v>33.748897999999997</v>
      </c>
      <c r="AH32" s="129">
        <f>Test!X137</f>
        <v>31.770167000000001</v>
      </c>
      <c r="AI32" s="129">
        <f>10*LOG10(1/(('Summary (Full)'!$B$41/10^(AF32/10)+'Summary (Full)'!$B$42/10^(AG32/10)+'Summary (Full)'!$B$43/10^(AH32/10))/'Summary (Full)'!$B$44))</f>
        <v>30.439635873843475</v>
      </c>
      <c r="AJ32" s="129">
        <f>Test!Y137</f>
        <v>2.2630840000000001</v>
      </c>
      <c r="AK32" s="129">
        <f>Test!Z137</f>
        <v>0</v>
      </c>
      <c r="AL32" s="129">
        <f t="shared" si="2"/>
        <v>1.198489630775097</v>
      </c>
      <c r="AM32" s="129">
        <f t="shared" si="3"/>
        <v>0</v>
      </c>
      <c r="AO32" s="179"/>
      <c r="AP32" s="165"/>
      <c r="AQ32" s="164"/>
      <c r="AR32" s="164"/>
      <c r="AS32" s="164"/>
      <c r="AT32" s="165"/>
      <c r="AU32" s="164"/>
      <c r="AV32" s="165"/>
      <c r="AW32" s="164"/>
      <c r="AX32" s="165"/>
      <c r="AY32" s="170"/>
      <c r="AZ32" s="165"/>
      <c r="BA32" s="170"/>
      <c r="CL32" s="4">
        <v>1048.8096339407177</v>
      </c>
      <c r="CM32" s="4">
        <v>30.421022499999999</v>
      </c>
      <c r="CN32" s="4">
        <v>30.421022499999999</v>
      </c>
      <c r="CO32" s="4">
        <v>34.755353374999999</v>
      </c>
      <c r="CP32" s="4">
        <v>32.865696249999999</v>
      </c>
      <c r="CQ32" s="4">
        <v>30.844710289062505</v>
      </c>
      <c r="CR32" s="4">
        <v>11.679766875</v>
      </c>
      <c r="CS32" s="4">
        <v>10.81222</v>
      </c>
      <c r="CT32" s="4">
        <v>36.643419874999999</v>
      </c>
      <c r="CU32" s="4">
        <v>35.109870624999999</v>
      </c>
      <c r="CV32" s="4">
        <v>26.042839499999999</v>
      </c>
      <c r="CW32" s="4">
        <v>34.099513375000001</v>
      </c>
      <c r="CX32" s="4">
        <v>30.303525125</v>
      </c>
      <c r="CY32" s="4">
        <v>34.602131499999999</v>
      </c>
      <c r="CZ32" s="4">
        <v>32.622443375000003</v>
      </c>
      <c r="DA32" s="4">
        <v>31.13175392564683</v>
      </c>
      <c r="DB32" s="4">
        <v>1.8487654999999998</v>
      </c>
      <c r="DC32" s="4">
        <v>5212.8362499999994</v>
      </c>
      <c r="DE32" s="4">
        <v>2180.5016988388106</v>
      </c>
      <c r="DF32" s="4">
        <v>14.963294375</v>
      </c>
      <c r="DH32" s="4">
        <v>1773.0827404666989</v>
      </c>
      <c r="DI32" s="4">
        <v>12.28628</v>
      </c>
      <c r="DK32" s="4">
        <v>10771.789441000001</v>
      </c>
      <c r="DL32" s="4">
        <v>94.240159000000006</v>
      </c>
      <c r="DM32" s="4">
        <v>10771.789441000001</v>
      </c>
      <c r="DN32" s="4">
        <v>92.289535999999998</v>
      </c>
      <c r="DO32" s="4">
        <v>1596.329485336656</v>
      </c>
      <c r="DP32" s="4">
        <v>27.719441499999999</v>
      </c>
      <c r="DQ32" s="4">
        <v>1512.7174359999999</v>
      </c>
      <c r="DR32" s="4">
        <v>35.415286000000002</v>
      </c>
      <c r="DS32" s="4">
        <v>1437.1962275626536</v>
      </c>
      <c r="DT32" s="4">
        <v>31.389006500000001</v>
      </c>
      <c r="DU32" s="4">
        <v>31.389006500000001</v>
      </c>
      <c r="DV32" s="4">
        <v>35.726944000000003</v>
      </c>
      <c r="DW32" s="4">
        <v>33.880671500000005</v>
      </c>
      <c r="DX32" s="4">
        <v>32.239913827112709</v>
      </c>
      <c r="DZ32" s="4">
        <v>1315.317788594273</v>
      </c>
      <c r="EA32" s="4">
        <v>32.418563250000005</v>
      </c>
      <c r="EB32" s="4">
        <v>32.418563250000005</v>
      </c>
      <c r="EC32" s="4">
        <v>36.448662499999998</v>
      </c>
      <c r="ED32" s="4">
        <v>34.876148624999999</v>
      </c>
      <c r="EE32" s="4">
        <v>32.824043539062501</v>
      </c>
      <c r="EF32" s="4">
        <v>13.578926375</v>
      </c>
      <c r="EG32" s="4">
        <v>12.300806625</v>
      </c>
      <c r="EH32" s="4">
        <v>54.575861375000002</v>
      </c>
      <c r="EI32" s="4">
        <v>52.116019125000001</v>
      </c>
      <c r="EJ32" s="4">
        <v>28.260724124999999</v>
      </c>
      <c r="EK32" s="4">
        <v>35.822441874999996</v>
      </c>
      <c r="EL32" s="4">
        <v>32.313725750000003</v>
      </c>
      <c r="EM32" s="4">
        <v>36.314620124999998</v>
      </c>
      <c r="EN32" s="4">
        <v>34.673426374999998</v>
      </c>
      <c r="EO32" s="4">
        <v>33.123734119316786</v>
      </c>
      <c r="EP32" s="4">
        <v>1.7338657500000001</v>
      </c>
      <c r="EQ32" s="4">
        <v>0</v>
      </c>
      <c r="ER32" s="4">
        <v>1733.806410855128</v>
      </c>
      <c r="ES32" s="4">
        <v>15.026273999999999</v>
      </c>
      <c r="ET32" s="4">
        <v>1492.5944037589381</v>
      </c>
      <c r="EU32" s="4">
        <v>12.749465875</v>
      </c>
      <c r="EV32" s="7">
        <v>5843.2970316079891</v>
      </c>
      <c r="EW32" s="7">
        <v>87.634983500000004</v>
      </c>
      <c r="EX32" s="7">
        <v>4503.761469</v>
      </c>
      <c r="EY32" s="7">
        <v>80.749370999999996</v>
      </c>
      <c r="EZ32" s="7">
        <v>1315.317788594273</v>
      </c>
      <c r="FA32" s="7">
        <v>28.260724124999999</v>
      </c>
      <c r="FB32" s="7">
        <v>1094.1478519714744</v>
      </c>
      <c r="FC32" s="7">
        <v>35.265667000000001</v>
      </c>
      <c r="FD32" s="4">
        <v>1500.1733803145512</v>
      </c>
      <c r="FE32" s="4">
        <v>32.783295875</v>
      </c>
      <c r="FF32" s="4">
        <v>32.783295875</v>
      </c>
      <c r="FG32" s="4">
        <v>36.669359749999998</v>
      </c>
      <c r="FH32" s="4">
        <v>35.104401250000002</v>
      </c>
      <c r="FI32" s="4">
        <v>33.579188175537638</v>
      </c>
      <c r="FK32" s="4">
        <v>1293.9264829056992</v>
      </c>
      <c r="FL32" s="4">
        <v>31.572363742187502</v>
      </c>
      <c r="FM32" s="4">
        <v>1596.329485336656</v>
      </c>
      <c r="FN32" s="4">
        <v>32.609300460934669</v>
      </c>
      <c r="FP32" s="4">
        <v>1620.0326132635125</v>
      </c>
      <c r="FQ32" s="4">
        <v>33.5807424609375</v>
      </c>
      <c r="FR32" s="4">
        <v>1465.18958</v>
      </c>
      <c r="FS32" s="4">
        <v>33.508545184459763</v>
      </c>
    </row>
    <row r="33" spans="1:175" ht="13" customHeight="1" x14ac:dyDescent="0.15">
      <c r="A33" s="235"/>
      <c r="B33" s="38">
        <v>210</v>
      </c>
      <c r="C33" s="129">
        <f>Anchor!L138</f>
        <v>247.76823200000001</v>
      </c>
      <c r="D33" s="129">
        <f>Anchor!M138</f>
        <v>26.079073000000001</v>
      </c>
      <c r="E33" s="129">
        <f>Anchor!N138</f>
        <v>30.639240999999998</v>
      </c>
      <c r="F33" s="129">
        <f>Anchor!O138</f>
        <v>28.192831000000002</v>
      </c>
      <c r="G33" s="130">
        <f>('Summary (Full)'!$B$34*D33+'Summary (Full)'!$B$35*E33+'Summary (Full)'!$B$36*F33)/'Summary (Full)'!$B$37</f>
        <v>26.496193375000001</v>
      </c>
      <c r="H33" s="129">
        <f>Anchor!P138</f>
        <v>7.6066240000000001</v>
      </c>
      <c r="I33" s="129">
        <f>Anchor!Q138</f>
        <v>7.7225630000000001</v>
      </c>
      <c r="J33" s="129">
        <f>Anchor!R138</f>
        <v>6.0221359999999997</v>
      </c>
      <c r="K33" s="129">
        <f>Anchor!S138</f>
        <v>5.7385710000000003</v>
      </c>
      <c r="L33" s="129">
        <f>Anchor!T138</f>
        <v>21.503716000000001</v>
      </c>
      <c r="M33" s="129">
        <f>Anchor!U138</f>
        <v>29.793279999999999</v>
      </c>
      <c r="N33" s="129">
        <f>Anchor!V138</f>
        <v>25.976489999999998</v>
      </c>
      <c r="O33" s="129">
        <f>Anchor!W138</f>
        <v>30.491806</v>
      </c>
      <c r="P33" s="129">
        <f>Anchor!X138</f>
        <v>27.930886000000001</v>
      </c>
      <c r="Q33" s="131">
        <f>10*LOG10(1/(('Summary (Full)'!$B$41/10^(N33/10)+'Summary (Full)'!$B$42/10^(O33/10)+'Summary (Full)'!$B$43/10^(P33/10))/'Summary (Full)'!$B$44))</f>
        <v>26.77596839933587</v>
      </c>
      <c r="R33" s="129">
        <f>Anchor!Y138</f>
        <v>1.993608</v>
      </c>
      <c r="S33" s="129">
        <f>Anchor!Z138</f>
        <v>1765.1</v>
      </c>
      <c r="T33" s="132"/>
      <c r="U33" s="129">
        <f>Test!L138</f>
        <v>244.03903800000001</v>
      </c>
      <c r="V33" s="129">
        <f>Test!M138</f>
        <v>26.984919999999999</v>
      </c>
      <c r="W33" s="129">
        <f>Test!N138</f>
        <v>31.218995</v>
      </c>
      <c r="X33" s="129">
        <f>Test!O138</f>
        <v>29.1068</v>
      </c>
      <c r="Y33" s="129">
        <f>('Summary (Full)'!$B$34*V33+'Summary (Full)'!$B$35*W33+'Summary (Full)'!$B$36*X33)/'Summary (Full)'!$B$37</f>
        <v>27.382167187500002</v>
      </c>
      <c r="Z33" s="129">
        <f>Test!P138</f>
        <v>8.259131</v>
      </c>
      <c r="AA33" s="129">
        <f>Test!Q138</f>
        <v>8.3015500000000007</v>
      </c>
      <c r="AB33" s="129">
        <f>Test!R138</f>
        <v>14.077226</v>
      </c>
      <c r="AC33" s="129">
        <f>Test!S138</f>
        <v>13.286514</v>
      </c>
      <c r="AD33" s="129">
        <f>Test!T138</f>
        <v>22.417114999999999</v>
      </c>
      <c r="AE33" s="129">
        <f>Test!U138</f>
        <v>30.613432</v>
      </c>
      <c r="AF33" s="129">
        <f>Test!V138</f>
        <v>26.901257000000001</v>
      </c>
      <c r="AG33" s="129">
        <f>Test!W138</f>
        <v>31.089455999999998</v>
      </c>
      <c r="AH33" s="129">
        <f>Test!X138</f>
        <v>28.877434999999998</v>
      </c>
      <c r="AI33" s="129">
        <f>10*LOG10(1/(('Summary (Full)'!$B$41/10^(AF33/10)+'Summary (Full)'!$B$42/10^(AG33/10)+'Summary (Full)'!$B$43/10^(AH33/10))/'Summary (Full)'!$B$44))</f>
        <v>27.679495822212218</v>
      </c>
      <c r="AJ33" s="129">
        <f>Test!Y138</f>
        <v>2.3318669999999999</v>
      </c>
      <c r="AK33" s="129">
        <f>Test!Z138</f>
        <v>0</v>
      </c>
      <c r="AL33" s="129">
        <f t="shared" si="2"/>
        <v>1.1696717709800522</v>
      </c>
      <c r="AM33" s="129">
        <f t="shared" si="3"/>
        <v>0</v>
      </c>
      <c r="AO33" s="242" t="s">
        <v>15</v>
      </c>
      <c r="AP33" s="166">
        <f t="array" ref="AP33">bdRateExtend($C31:$C34,D31:D34,$U31:$U34,V31:V34)</f>
        <v>-0.2822928019841604</v>
      </c>
      <c r="AQ33" s="164"/>
      <c r="AR33" s="164"/>
      <c r="AS33" s="164"/>
      <c r="AT33" s="166">
        <f t="array" ref="AT33">bdRateExtend($C31:$C34,H31:H34,$U31:$U34,Z31:Z34)</f>
        <v>-0.26128046144119743</v>
      </c>
      <c r="AU33" s="164"/>
      <c r="AV33" s="166">
        <f t="array" ref="AV33">bdRateExtend($C31:$C34,I31:I34,$U31:$U34,AA31:AA34)</f>
        <v>-0.28248901317310227</v>
      </c>
      <c r="AW33" s="164"/>
      <c r="AX33" s="166">
        <f t="array" ref="AX33">bdRateExtend($C31:$C34,J31:J34,$U31:$U34,AB31:AB34,"None", FALSE,1)</f>
        <v>-0.38550273871816032</v>
      </c>
      <c r="AY33" s="170"/>
      <c r="AZ33" s="244">
        <f t="array" ref="AZ33">testVMAFRange($C31:$C34,J31:J34,$U31:$U34,AB31:AB34)</f>
        <v>0</v>
      </c>
      <c r="BA33" s="170"/>
      <c r="CL33" s="4">
        <v>1164.9388657275231</v>
      </c>
      <c r="CM33" s="4">
        <v>30.780678000000002</v>
      </c>
      <c r="CN33" s="4">
        <v>30.780678000000002</v>
      </c>
      <c r="CO33" s="4">
        <v>35.127649750000003</v>
      </c>
      <c r="CP33" s="4">
        <v>33.279450500000003</v>
      </c>
      <c r="CQ33" s="4">
        <v>31.208537015625005</v>
      </c>
      <c r="CR33" s="4">
        <v>12.08497275</v>
      </c>
      <c r="CS33" s="4">
        <v>11.107032</v>
      </c>
      <c r="CT33" s="4">
        <v>39.34432675</v>
      </c>
      <c r="CU33" s="4">
        <v>37.730920249999997</v>
      </c>
      <c r="CV33" s="4">
        <v>26.46199</v>
      </c>
      <c r="CW33" s="4">
        <v>34.457147749999997</v>
      </c>
      <c r="CX33" s="4">
        <v>30.665352249999998</v>
      </c>
      <c r="CY33" s="4">
        <v>34.977069</v>
      </c>
      <c r="CZ33" s="4">
        <v>33.041852750000004</v>
      </c>
      <c r="DA33" s="4">
        <v>31.501140559468791</v>
      </c>
      <c r="DB33" s="4">
        <v>1.830703</v>
      </c>
      <c r="DC33" s="4">
        <v>5228.2725</v>
      </c>
      <c r="DE33" s="4">
        <v>2381.4942481462508</v>
      </c>
      <c r="DF33" s="4">
        <v>15.363008750000001</v>
      </c>
      <c r="DH33" s="4">
        <v>1969.406963549188</v>
      </c>
      <c r="DI33" s="4">
        <v>12.581092</v>
      </c>
      <c r="DK33" s="4">
        <v>16222.465534000001</v>
      </c>
      <c r="DL33" s="4">
        <v>98.322954999999993</v>
      </c>
      <c r="DM33" s="4">
        <v>16222.465534000001</v>
      </c>
      <c r="DN33" s="4">
        <v>96.943241</v>
      </c>
      <c r="DO33" s="4">
        <v>1773.0827404666989</v>
      </c>
      <c r="DP33" s="4">
        <v>28.138591999999999</v>
      </c>
      <c r="DQ33" s="4">
        <v>1673.3652164526004</v>
      </c>
      <c r="DR33" s="4">
        <v>35.742752500000002</v>
      </c>
      <c r="DS33" s="4">
        <v>1596.329485336656</v>
      </c>
      <c r="DT33" s="4">
        <v>31.750833624999999</v>
      </c>
      <c r="DU33" s="4">
        <v>31.750833624999999</v>
      </c>
      <c r="DV33" s="4">
        <v>36.101881499999998</v>
      </c>
      <c r="DW33" s="4">
        <v>34.300080874999999</v>
      </c>
      <c r="DX33" s="4">
        <v>32.609300460934669</v>
      </c>
      <c r="DZ33" s="4">
        <v>1500.1733803145512</v>
      </c>
      <c r="EA33" s="4">
        <v>32.891979374999998</v>
      </c>
      <c r="EB33" s="4">
        <v>32.891979374999998</v>
      </c>
      <c r="EC33" s="4">
        <v>36.803718125000003</v>
      </c>
      <c r="ED33" s="4">
        <v>35.308350000000004</v>
      </c>
      <c r="EE33" s="4">
        <v>33.287486210937502</v>
      </c>
      <c r="EF33" s="4">
        <v>14.008042124999999</v>
      </c>
      <c r="EG33" s="4">
        <v>12.6299905</v>
      </c>
      <c r="EH33" s="4">
        <v>57.755324999999999</v>
      </c>
      <c r="EI33" s="4">
        <v>55.340062375000002</v>
      </c>
      <c r="EJ33" s="4">
        <v>28.797710375000001</v>
      </c>
      <c r="EK33" s="4">
        <v>36.120326124999998</v>
      </c>
      <c r="EL33" s="4">
        <v>32.783295875</v>
      </c>
      <c r="EM33" s="4">
        <v>36.669359749999998</v>
      </c>
      <c r="EN33" s="4">
        <v>35.104401250000002</v>
      </c>
      <c r="EO33" s="4">
        <v>33.579188175537638</v>
      </c>
      <c r="EP33" s="4">
        <v>1.6228580000000001</v>
      </c>
      <c r="EQ33" s="4">
        <v>0</v>
      </c>
      <c r="ER33" s="4">
        <v>1914.7994307932277</v>
      </c>
      <c r="ES33" s="4">
        <v>15.453716499999999</v>
      </c>
      <c r="ET33" s="4">
        <v>1655.3776015998085</v>
      </c>
      <c r="EU33" s="4">
        <v>13.04701425</v>
      </c>
      <c r="EV33" s="7">
        <v>6436.0228713528495</v>
      </c>
      <c r="EW33" s="7">
        <v>89.529755749999993</v>
      </c>
      <c r="EX33" s="7">
        <v>4969.0935231106378</v>
      </c>
      <c r="EY33" s="7">
        <v>82.438775875000005</v>
      </c>
      <c r="EZ33" s="7">
        <v>1500.1733803145512</v>
      </c>
      <c r="FA33" s="7">
        <v>28.797710375000001</v>
      </c>
      <c r="FB33" s="7">
        <v>1213.476241389315</v>
      </c>
      <c r="FC33" s="7">
        <v>35.612059000000002</v>
      </c>
      <c r="FD33" s="4">
        <v>1666.3582285457942</v>
      </c>
      <c r="FE33" s="4">
        <v>33.17463025</v>
      </c>
      <c r="FF33" s="4">
        <v>33.17463025</v>
      </c>
      <c r="FG33" s="4">
        <v>37.078767499999998</v>
      </c>
      <c r="FH33" s="4">
        <v>35.550271500000001</v>
      </c>
      <c r="FI33" s="4">
        <v>33.9784738699855</v>
      </c>
      <c r="FK33" s="4">
        <v>1437.1962275626536</v>
      </c>
      <c r="FL33" s="4">
        <v>31.936190468750002</v>
      </c>
      <c r="FM33" s="4">
        <v>1773.0827404666989</v>
      </c>
      <c r="FN33" s="4">
        <v>32.97868709475663</v>
      </c>
      <c r="FP33" s="4">
        <v>1666.3582285457942</v>
      </c>
      <c r="FQ33" s="4">
        <v>33.682782265625001</v>
      </c>
      <c r="FR33" s="4">
        <v>1620.0326132635125</v>
      </c>
      <c r="FS33" s="4">
        <v>33.88874802210939</v>
      </c>
    </row>
    <row r="34" spans="1:175" ht="14" customHeight="1" thickBot="1" x14ac:dyDescent="0.2">
      <c r="A34" s="236"/>
      <c r="B34" s="38">
        <v>235</v>
      </c>
      <c r="C34" s="129">
        <f>Anchor!L139</f>
        <v>87.031122999999994</v>
      </c>
      <c r="D34" s="129">
        <f>Anchor!M139</f>
        <v>23.479586999999999</v>
      </c>
      <c r="E34" s="129">
        <f>Anchor!N139</f>
        <v>28.381042000000001</v>
      </c>
      <c r="F34" s="129">
        <f>Anchor!O139</f>
        <v>25.791751000000001</v>
      </c>
      <c r="G34" s="130">
        <f>('Summary (Full)'!$B$34*D34+'Summary (Full)'!$B$35*E34+'Summary (Full)'!$B$36*F34)/'Summary (Full)'!$B$37</f>
        <v>23.930438187499995</v>
      </c>
      <c r="H34" s="129">
        <f>Anchor!P139</f>
        <v>5.6899100000000002</v>
      </c>
      <c r="I34" s="129">
        <f>Anchor!Q139</f>
        <v>6.1730669999999996</v>
      </c>
      <c r="J34" s="129">
        <f>Anchor!R139</f>
        <v>0.63631000000000004</v>
      </c>
      <c r="K34" s="129">
        <f>Anchor!S139</f>
        <v>0.61821199999999998</v>
      </c>
      <c r="L34" s="129">
        <f>Anchor!T139</f>
        <v>19.040306999999999</v>
      </c>
      <c r="M34" s="129">
        <f>Anchor!U139</f>
        <v>27.166429000000001</v>
      </c>
      <c r="N34" s="129">
        <f>Anchor!V139</f>
        <v>23.393138</v>
      </c>
      <c r="O34" s="129">
        <f>Anchor!W139</f>
        <v>28.227941999999999</v>
      </c>
      <c r="P34" s="129">
        <f>Anchor!X139</f>
        <v>25.523904999999999</v>
      </c>
      <c r="Q34" s="131">
        <f>10*LOG10(1/(('Summary (Full)'!$B$41/10^(N34/10)+'Summary (Full)'!$B$42/10^(O34/10)+'Summary (Full)'!$B$43/10^(P34/10))/'Summary (Full)'!$B$44))</f>
        <v>24.236739006033503</v>
      </c>
      <c r="R34" s="129">
        <f>Anchor!Y139</f>
        <v>2.0007329999999999</v>
      </c>
      <c r="S34" s="129">
        <f>Anchor!Z139</f>
        <v>1003.07</v>
      </c>
      <c r="T34" s="132"/>
      <c r="U34" s="129">
        <f>Test!L139</f>
        <v>86.116344999999995</v>
      </c>
      <c r="V34" s="129">
        <f>Test!M139</f>
        <v>24.244357999999998</v>
      </c>
      <c r="W34" s="129">
        <f>Test!N139</f>
        <v>28.864447999999999</v>
      </c>
      <c r="X34" s="129">
        <f>Test!O139</f>
        <v>26.489939</v>
      </c>
      <c r="Y34" s="129">
        <f>('Summary (Full)'!$B$34*V34+'Summary (Full)'!$B$35*W34+'Summary (Full)'!$B$36*X34)/'Summary (Full)'!$B$37</f>
        <v>24.673462437499996</v>
      </c>
      <c r="Z34" s="129">
        <f>Test!P139</f>
        <v>6.1628930000000004</v>
      </c>
      <c r="AA34" s="129">
        <f>Test!Q139</f>
        <v>6.6148790000000002</v>
      </c>
      <c r="AB34" s="129">
        <f>Test!R139</f>
        <v>1.9216200000000001</v>
      </c>
      <c r="AC34" s="129">
        <f>Test!S139</f>
        <v>1.848541</v>
      </c>
      <c r="AD34" s="129">
        <f>Test!T139</f>
        <v>19.771940000000001</v>
      </c>
      <c r="AE34" s="129">
        <f>Test!U139</f>
        <v>27.869997999999999</v>
      </c>
      <c r="AF34" s="129">
        <f>Test!V139</f>
        <v>24.165877999999999</v>
      </c>
      <c r="AG34" s="129">
        <f>Test!W139</f>
        <v>28.734750999999999</v>
      </c>
      <c r="AH34" s="129">
        <f>Test!X139</f>
        <v>26.234548</v>
      </c>
      <c r="AI34" s="129">
        <f>10*LOG10(1/(('Summary (Full)'!$B$41/10^(AF34/10)+'Summary (Full)'!$B$42/10^(AG34/10)+'Summary (Full)'!$B$43/10^(AH34/10))/'Summary (Full)'!$B$44))</f>
        <v>24.9835730988056</v>
      </c>
      <c r="AJ34" s="129">
        <f>Test!Y139</f>
        <v>2.4496220000000002</v>
      </c>
      <c r="AK34" s="129">
        <f>Test!Z139</f>
        <v>0</v>
      </c>
      <c r="AL34" s="129">
        <f t="shared" si="2"/>
        <v>1.2243622712275952</v>
      </c>
      <c r="AM34" s="129">
        <f t="shared" si="3"/>
        <v>0</v>
      </c>
      <c r="AO34" s="179"/>
      <c r="AP34" s="165"/>
      <c r="AQ34" s="165"/>
      <c r="AR34" s="165"/>
      <c r="AS34" s="165"/>
      <c r="AT34" s="165"/>
      <c r="AU34" s="165"/>
      <c r="AV34" s="165"/>
      <c r="AW34" s="165"/>
      <c r="AX34" s="165"/>
      <c r="AY34" s="171"/>
      <c r="AZ34" s="165"/>
      <c r="BA34" s="171"/>
      <c r="CL34" s="4">
        <v>1293.9264829056992</v>
      </c>
      <c r="CM34" s="4">
        <v>31.140333500000001</v>
      </c>
      <c r="CN34" s="4">
        <v>31.140333500000001</v>
      </c>
      <c r="CO34" s="4">
        <v>35.499946125000001</v>
      </c>
      <c r="CP34" s="4">
        <v>33.69320475</v>
      </c>
      <c r="CQ34" s="4">
        <v>31.572363742187502</v>
      </c>
      <c r="CR34" s="4">
        <v>12.490178625</v>
      </c>
      <c r="CS34" s="4">
        <v>11.401844000000001</v>
      </c>
      <c r="CT34" s="4">
        <v>42.045233624999995</v>
      </c>
      <c r="CU34" s="4">
        <v>40.351969875000002</v>
      </c>
      <c r="CV34" s="4">
        <v>26.881140500000001</v>
      </c>
      <c r="CW34" s="4">
        <v>34.814782124999994</v>
      </c>
      <c r="CX34" s="4">
        <v>31.027179374999999</v>
      </c>
      <c r="CY34" s="4">
        <v>35.352006500000002</v>
      </c>
      <c r="CZ34" s="4">
        <v>33.461262125000005</v>
      </c>
      <c r="DA34" s="4">
        <v>31.870527193290751</v>
      </c>
      <c r="DB34" s="4">
        <v>1.8126405000000001</v>
      </c>
      <c r="DC34" s="4">
        <v>5243.7087499999998</v>
      </c>
      <c r="DE34" s="4">
        <v>2601.0137286175636</v>
      </c>
      <c r="DF34" s="4">
        <v>15.762723125000001</v>
      </c>
      <c r="DH34" s="4">
        <v>2047.6540575028255</v>
      </c>
      <c r="DI34" s="4">
        <v>12.688948</v>
      </c>
      <c r="DK34" s="4">
        <v>17408.498577999999</v>
      </c>
      <c r="DL34" s="4">
        <v>98.835673</v>
      </c>
      <c r="DM34" s="4">
        <v>17408.498577999999</v>
      </c>
      <c r="DN34" s="4">
        <v>97.782669999999996</v>
      </c>
      <c r="DO34" s="4">
        <v>2142.2105458156375</v>
      </c>
      <c r="DP34" s="4">
        <v>28.949267499999998</v>
      </c>
      <c r="DQ34" s="4">
        <v>1851.073492639681</v>
      </c>
      <c r="DR34" s="4">
        <v>36.070219000000002</v>
      </c>
      <c r="DS34" s="4">
        <v>1773.0827404666989</v>
      </c>
      <c r="DT34" s="4">
        <v>32.112660749999996</v>
      </c>
      <c r="DU34" s="4">
        <v>32.112660749999996</v>
      </c>
      <c r="DV34" s="4">
        <v>36.476818999999999</v>
      </c>
      <c r="DW34" s="4">
        <v>34.71949025</v>
      </c>
      <c r="DX34" s="4">
        <v>32.97868709475663</v>
      </c>
      <c r="DZ34" s="4">
        <v>1666.3582285457942</v>
      </c>
      <c r="EA34" s="4">
        <v>33.283176249999997</v>
      </c>
      <c r="EB34" s="4">
        <v>33.283176249999997</v>
      </c>
      <c r="EC34" s="4">
        <v>37.211210749999999</v>
      </c>
      <c r="ED34" s="4">
        <v>35.748838000000006</v>
      </c>
      <c r="EE34" s="4">
        <v>33.682782265625001</v>
      </c>
      <c r="EF34" s="4">
        <v>14.43506275</v>
      </c>
      <c r="EG34" s="4">
        <v>12.942513</v>
      </c>
      <c r="EH34" s="4">
        <v>60.388653999999995</v>
      </c>
      <c r="EI34" s="4">
        <v>57.910552250000002</v>
      </c>
      <c r="EJ34" s="4">
        <v>29.248949250000003</v>
      </c>
      <c r="EK34" s="4">
        <v>36.501810750000004</v>
      </c>
      <c r="EL34" s="4">
        <v>33.17463025</v>
      </c>
      <c r="EM34" s="4">
        <v>37.078767499999998</v>
      </c>
      <c r="EN34" s="4">
        <v>35.550271500000001</v>
      </c>
      <c r="EO34" s="4">
        <v>33.9784738699855</v>
      </c>
      <c r="EP34" s="4">
        <v>1.6134330000000001</v>
      </c>
      <c r="EQ34" s="4">
        <v>0</v>
      </c>
      <c r="ER34" s="4">
        <v>2114.6864132067303</v>
      </c>
      <c r="ES34" s="4">
        <v>15.881159</v>
      </c>
      <c r="ET34" s="4">
        <v>1835.9140279350152</v>
      </c>
      <c r="EU34" s="4">
        <v>13.344562625</v>
      </c>
      <c r="EV34" s="7">
        <v>7088.8729729999995</v>
      </c>
      <c r="EW34" s="7">
        <v>91.424527999999995</v>
      </c>
      <c r="EX34" s="7">
        <v>5482.5040383194591</v>
      </c>
      <c r="EY34" s="7">
        <v>84.128180749999999</v>
      </c>
      <c r="EZ34" s="7">
        <v>1620.0326132635125</v>
      </c>
      <c r="FA34" s="7">
        <v>29.144983749999998</v>
      </c>
      <c r="FB34" s="7">
        <v>1345.8186530852222</v>
      </c>
      <c r="FC34" s="7">
        <v>35.958450999999997</v>
      </c>
      <c r="FD34" s="4">
        <v>1850.9525514044635</v>
      </c>
      <c r="FE34" s="4">
        <v>33.565964624999999</v>
      </c>
      <c r="FF34" s="4">
        <v>33.565964624999999</v>
      </c>
      <c r="FG34" s="4">
        <v>37.488175249999998</v>
      </c>
      <c r="FH34" s="4">
        <v>35.99614175</v>
      </c>
      <c r="FI34" s="4">
        <v>34.377759564433354</v>
      </c>
      <c r="FK34" s="4">
        <v>1596.329485336656</v>
      </c>
      <c r="FL34" s="4">
        <v>32.300017195312499</v>
      </c>
      <c r="FM34" s="4">
        <v>1969.406963549188</v>
      </c>
      <c r="FN34" s="4">
        <v>33.348073728578591</v>
      </c>
      <c r="FP34" s="4">
        <v>1791.2396483446221</v>
      </c>
      <c r="FQ34" s="4">
        <v>33.955813171875</v>
      </c>
      <c r="FR34" s="4">
        <v>1791.2396483446221</v>
      </c>
      <c r="FS34" s="4">
        <v>34.268950859759016</v>
      </c>
    </row>
    <row r="35" spans="1:175" ht="13" customHeight="1" x14ac:dyDescent="0.15">
      <c r="A35" s="234" t="s">
        <v>86</v>
      </c>
      <c r="B35" s="38">
        <v>110</v>
      </c>
      <c r="C35" s="129">
        <f>Anchor!L140</f>
        <v>4042.1105050000001</v>
      </c>
      <c r="D35" s="129">
        <f>Anchor!M140</f>
        <v>32.670409999999997</v>
      </c>
      <c r="E35" s="129">
        <f>Anchor!N140</f>
        <v>38.881079</v>
      </c>
      <c r="F35" s="129">
        <f>Anchor!O140</f>
        <v>36.890472000000003</v>
      </c>
      <c r="G35" s="130">
        <f>('Summary (Full)'!$B$34*D35+'Summary (Full)'!$B$35*E35+'Summary (Full)'!$B$36*F35)/'Summary (Full)'!$B$37</f>
        <v>33.322330687499999</v>
      </c>
      <c r="H35" s="129">
        <f>Anchor!P140</f>
        <v>17.761295</v>
      </c>
      <c r="I35" s="129">
        <f>Anchor!Q140</f>
        <v>13.936194</v>
      </c>
      <c r="J35" s="129">
        <f>Anchor!R140</f>
        <v>51.418362000000002</v>
      </c>
      <c r="K35" s="129">
        <f>Anchor!S140</f>
        <v>49.540979999999998</v>
      </c>
      <c r="L35" s="129">
        <f>Anchor!T140</f>
        <v>28.566596000000001</v>
      </c>
      <c r="M35" s="129">
        <f>Anchor!U140</f>
        <v>37.936652000000002</v>
      </c>
      <c r="N35" s="129">
        <f>Anchor!V140</f>
        <v>32.641888000000002</v>
      </c>
      <c r="O35" s="129">
        <f>Anchor!W140</f>
        <v>38.831820999999998</v>
      </c>
      <c r="P35" s="129">
        <f>Anchor!X140</f>
        <v>36.816293999999999</v>
      </c>
      <c r="Q35" s="131">
        <f>10*LOG10(1/(('Summary (Full)'!$B$41/10^(N35/10)+'Summary (Full)'!$B$42/10^(O35/10)+'Summary (Full)'!$B$43/10^(P35/10))/'Summary (Full)'!$B$44))</f>
        <v>33.774277545756732</v>
      </c>
      <c r="R35" s="129">
        <f>Anchor!Y140</f>
        <v>1.7030320000000001</v>
      </c>
      <c r="S35" s="129">
        <f>Anchor!Z140</f>
        <v>4853.8100000000004</v>
      </c>
      <c r="T35" s="132"/>
      <c r="U35" s="129">
        <f>Test!L140</f>
        <v>3795.024668</v>
      </c>
      <c r="V35" s="129">
        <f>Test!M140</f>
        <v>32.783515999999999</v>
      </c>
      <c r="W35" s="129">
        <f>Test!N140</f>
        <v>39.139128999999997</v>
      </c>
      <c r="X35" s="129">
        <f>Test!O140</f>
        <v>37.049773999999999</v>
      </c>
      <c r="Y35" s="129">
        <f>('Summary (Full)'!$B$34*V35+'Summary (Full)'!$B$35*W35+'Summary (Full)'!$B$36*X35)/'Summary (Full)'!$B$37</f>
        <v>33.447382937499995</v>
      </c>
      <c r="Z35" s="129">
        <f>Test!P140</f>
        <v>18.350724</v>
      </c>
      <c r="AA35" s="129">
        <f>Test!Q140</f>
        <v>14.177139</v>
      </c>
      <c r="AB35" s="129">
        <f>Test!R140</f>
        <v>53.213850000000001</v>
      </c>
      <c r="AC35" s="129">
        <f>Test!S140</f>
        <v>51.266604000000001</v>
      </c>
      <c r="AD35" s="129">
        <f>Test!T140</f>
        <v>28.708603</v>
      </c>
      <c r="AE35" s="129">
        <f>Test!U140</f>
        <v>38.171455000000002</v>
      </c>
      <c r="AF35" s="129">
        <f>Test!V140</f>
        <v>32.754351999999997</v>
      </c>
      <c r="AG35" s="129">
        <f>Test!W140</f>
        <v>39.096865000000001</v>
      </c>
      <c r="AH35" s="129">
        <f>Test!X140</f>
        <v>36.978977</v>
      </c>
      <c r="AI35" s="129">
        <f>10*LOG10(1/(('Summary (Full)'!$B$41/10^(AF35/10)+'Summary (Full)'!$B$42/10^(AG35/10)+'Summary (Full)'!$B$43/10^(AH35/10))/'Summary (Full)'!$B$44))</f>
        <v>33.8986865338358</v>
      </c>
      <c r="AJ35" s="129">
        <f>Test!Y140</f>
        <v>1.739849</v>
      </c>
      <c r="AK35" s="129">
        <f>Test!Z140</f>
        <v>0</v>
      </c>
      <c r="AL35" s="129">
        <f t="shared" si="2"/>
        <v>1.0216185015901051</v>
      </c>
      <c r="AM35" s="129">
        <f t="shared" si="3"/>
        <v>0</v>
      </c>
      <c r="AO35" s="245" t="s">
        <v>13</v>
      </c>
      <c r="AP35" s="172">
        <f t="array" ref="AP35">bdRateExtend($C35:$C38,D35:D38,$U35:$U38,V35:V38)</f>
        <v>-0.21845146438941043</v>
      </c>
      <c r="AQ35" s="172">
        <f t="array" ref="AQ35">bdRateExtend($C35:$C40,D35:D40,$U35:$U40,V35:V40)</f>
        <v>-0.24477375528845979</v>
      </c>
      <c r="AR35" s="172">
        <f t="array" ref="AR35">bdRateExtend($C35:$C40,E35:E40,$U35:$U40,W35:W40)</f>
        <v>-0.18685059069345955</v>
      </c>
      <c r="AS35" s="172">
        <f t="array" ref="AS35">bdRateExtend($C35:$C40,F35:F40,$U35:$U40,X35:X40)</f>
        <v>-0.22252780210304679</v>
      </c>
      <c r="AT35" s="172">
        <f t="array" ref="AT35">bdRateExtend($C35:$C38,H35:H38,$U35:$U38,Z35:Z38)</f>
        <v>-0.22224113016252101</v>
      </c>
      <c r="AU35" s="172">
        <f t="array" ref="AU35">bdRateExtend($C35:$C40,H35:H40,$U35:$U40,Z35:Z40)</f>
        <v>-0.23139931254993762</v>
      </c>
      <c r="AV35" s="172">
        <f t="array" ref="AV35">bdRateExtend($C35:$C38,I35:I38,$U35:$U38,AA35:AA38)</f>
        <v>-0.22597887880786804</v>
      </c>
      <c r="AW35" s="172">
        <f t="array" ref="AW35">bdRateExtend($C35:$C40,I35:I40,$U35:$U40,AA35:AA40)</f>
        <v>-0.24368923547201149</v>
      </c>
      <c r="AX35" s="172">
        <f t="array" ref="AX35">bdRateExtend($C35:$C38,J35:J38,$U35:$U38,AB35:AB38,"None", FALSE,1)</f>
        <v>-0.25014239523256365</v>
      </c>
      <c r="AY35" s="188">
        <f t="array" ref="AY35">bdRateExtend($C35:$C40,J35:J40,$U35:$U40,AB35:AB40,"None", FALSE,TRUE)</f>
        <v>-0.29355316266922782</v>
      </c>
      <c r="AZ35" s="241">
        <f t="array" ref="AZ35">testVMAFRange($C35:$C38,J35:J38,$U35:$U38,AB35:AB38)</f>
        <v>0</v>
      </c>
      <c r="BA35" s="190">
        <f t="array" ref="BA35">testVMAFRange($C35:$C40,J35:J40,$U35:$U40,AB35:AB40)</f>
        <v>0</v>
      </c>
      <c r="CL35" s="4">
        <v>1437.1962275626536</v>
      </c>
      <c r="CM35" s="4">
        <v>31.499988999999999</v>
      </c>
      <c r="CN35" s="4">
        <v>31.499988999999999</v>
      </c>
      <c r="CO35" s="4">
        <v>35.872242499999999</v>
      </c>
      <c r="CP35" s="4">
        <v>34.106959000000003</v>
      </c>
      <c r="CQ35" s="4">
        <v>31.936190468750002</v>
      </c>
      <c r="CR35" s="4">
        <v>12.8953845</v>
      </c>
      <c r="CS35" s="4">
        <v>11.696656000000001</v>
      </c>
      <c r="CT35" s="4">
        <v>44.746140499999996</v>
      </c>
      <c r="CU35" s="4">
        <v>42.973019499999999</v>
      </c>
      <c r="CV35" s="4">
        <v>27.300291000000001</v>
      </c>
      <c r="CW35" s="4">
        <v>35.172416499999997</v>
      </c>
      <c r="CX35" s="4">
        <v>31.389006500000001</v>
      </c>
      <c r="CY35" s="4">
        <v>35.726944000000003</v>
      </c>
      <c r="CZ35" s="4">
        <v>33.880671500000005</v>
      </c>
      <c r="DA35" s="4">
        <v>32.239913827112709</v>
      </c>
      <c r="DB35" s="4">
        <v>1.794578</v>
      </c>
      <c r="DC35" s="4">
        <v>5259.1450000000004</v>
      </c>
      <c r="DE35" s="4">
        <v>2840.7679009609724</v>
      </c>
      <c r="DF35" s="4">
        <v>16.162437499999999</v>
      </c>
      <c r="DH35" s="4">
        <v>2416.6871118835652</v>
      </c>
      <c r="DI35" s="4">
        <v>13.188600624999999</v>
      </c>
      <c r="DK35" s="4">
        <v>22866.800890999999</v>
      </c>
      <c r="DL35" s="4">
        <v>99.798449000000005</v>
      </c>
      <c r="DM35" s="4">
        <v>22866.800890999999</v>
      </c>
      <c r="DN35" s="4">
        <v>99.357192999999995</v>
      </c>
      <c r="DO35" s="4">
        <v>2372.7295150098298</v>
      </c>
      <c r="DP35" s="4">
        <v>29.422832</v>
      </c>
      <c r="DQ35" s="4">
        <v>2047.6540575028255</v>
      </c>
      <c r="DR35" s="4">
        <v>36.397685500000001</v>
      </c>
      <c r="DS35" s="4">
        <v>2142.2105458156375</v>
      </c>
      <c r="DT35" s="4">
        <v>32.805252124999996</v>
      </c>
      <c r="DU35" s="4">
        <v>32.805252124999996</v>
      </c>
      <c r="DV35" s="4">
        <v>37.069257375000007</v>
      </c>
      <c r="DW35" s="4">
        <v>35.425385250000005</v>
      </c>
      <c r="DX35" s="4">
        <v>33.66522484906033</v>
      </c>
      <c r="DZ35" s="4">
        <v>1850.9525514044635</v>
      </c>
      <c r="EA35" s="4">
        <v>33.674373125000002</v>
      </c>
      <c r="EB35" s="4">
        <v>33.674373125000002</v>
      </c>
      <c r="EC35" s="4">
        <v>37.618703374999996</v>
      </c>
      <c r="ED35" s="4">
        <v>36.189326000000001</v>
      </c>
      <c r="EE35" s="4">
        <v>34.0780783203125</v>
      </c>
      <c r="EF35" s="4">
        <v>14.862083375000001</v>
      </c>
      <c r="EG35" s="4">
        <v>13.2550355</v>
      </c>
      <c r="EH35" s="4">
        <v>63.021982999999992</v>
      </c>
      <c r="EI35" s="4">
        <v>60.481042125000002</v>
      </c>
      <c r="EJ35" s="4">
        <v>29.700188125</v>
      </c>
      <c r="EK35" s="4">
        <v>36.883295375000003</v>
      </c>
      <c r="EL35" s="4">
        <v>33.565964624999999</v>
      </c>
      <c r="EM35" s="4">
        <v>37.488175249999998</v>
      </c>
      <c r="EN35" s="4">
        <v>35.99614175</v>
      </c>
      <c r="EO35" s="4">
        <v>34.377759564433354</v>
      </c>
      <c r="EP35" s="4">
        <v>1.6040080000000001</v>
      </c>
      <c r="EQ35" s="4">
        <v>0</v>
      </c>
      <c r="ER35" s="4">
        <v>2335.4397093948451</v>
      </c>
      <c r="ES35" s="4">
        <v>16.308601499999998</v>
      </c>
      <c r="ET35" s="4">
        <v>2036.13986</v>
      </c>
      <c r="EU35" s="4">
        <v>13.642111</v>
      </c>
      <c r="EV35" s="7">
        <v>9889.8498419999996</v>
      </c>
      <c r="EW35" s="7">
        <v>96.040685999999994</v>
      </c>
      <c r="EX35" s="7">
        <v>6436.0228713528495</v>
      </c>
      <c r="EY35" s="7">
        <v>87.252951375000009</v>
      </c>
      <c r="EZ35" s="7">
        <v>1791.2396483446221</v>
      </c>
      <c r="FA35" s="7">
        <v>29.605071499999998</v>
      </c>
      <c r="FB35" s="7">
        <v>1492.5944037589381</v>
      </c>
      <c r="FC35" s="7">
        <v>36.304842999999998</v>
      </c>
      <c r="FD35" s="4">
        <v>2055.9956969999998</v>
      </c>
      <c r="FE35" s="4">
        <v>33.957298999999999</v>
      </c>
      <c r="FF35" s="4">
        <v>33.957298999999999</v>
      </c>
      <c r="FG35" s="4">
        <v>37.897582999999997</v>
      </c>
      <c r="FH35" s="4">
        <v>36.442011999999998</v>
      </c>
      <c r="FI35" s="4">
        <v>34.777045258881216</v>
      </c>
      <c r="FK35" s="4">
        <v>1773.0827404666989</v>
      </c>
      <c r="FL35" s="4">
        <v>32.663843921874999</v>
      </c>
      <c r="FM35" s="4">
        <v>2142.2105458156375</v>
      </c>
      <c r="FN35" s="4">
        <v>33.66522484906033</v>
      </c>
      <c r="FP35" s="4">
        <v>1850.9525514044635</v>
      </c>
      <c r="FQ35" s="4">
        <v>34.0780783203125</v>
      </c>
      <c r="FR35" s="4">
        <v>1980.5400530414329</v>
      </c>
      <c r="FS35" s="4">
        <v>34.649153697408643</v>
      </c>
    </row>
    <row r="36" spans="1:175" x14ac:dyDescent="0.15">
      <c r="A36" s="235"/>
      <c r="B36" s="38">
        <v>135</v>
      </c>
      <c r="C36" s="129">
        <f>Anchor!L141</f>
        <v>1996.4724510000001</v>
      </c>
      <c r="D36" s="129">
        <f>Anchor!M141</f>
        <v>31.530360999999999</v>
      </c>
      <c r="E36" s="129">
        <f>Anchor!N141</f>
        <v>36.691392999999998</v>
      </c>
      <c r="F36" s="129">
        <f>Anchor!O141</f>
        <v>34.823194000000001</v>
      </c>
      <c r="G36" s="130">
        <f>('Summary (Full)'!$B$34*D36+'Summary (Full)'!$B$35*E36+'Summary (Full)'!$B$36*F36)/'Summary (Full)'!$B$37</f>
        <v>32.058727562499996</v>
      </c>
      <c r="H36" s="129">
        <f>Anchor!P141</f>
        <v>14.56358</v>
      </c>
      <c r="I36" s="129">
        <f>Anchor!Q141</f>
        <v>12.331136000000001</v>
      </c>
      <c r="J36" s="129">
        <f>Anchor!R141</f>
        <v>38.920909000000002</v>
      </c>
      <c r="K36" s="129">
        <f>Anchor!S141</f>
        <v>37.330849999999998</v>
      </c>
      <c r="L36" s="129">
        <f>Anchor!T141</f>
        <v>27.170805000000001</v>
      </c>
      <c r="M36" s="129">
        <f>Anchor!U141</f>
        <v>36.044378999999999</v>
      </c>
      <c r="N36" s="129">
        <f>Anchor!V141</f>
        <v>31.495961999999999</v>
      </c>
      <c r="O36" s="129">
        <f>Anchor!W141</f>
        <v>36.600085999999997</v>
      </c>
      <c r="P36" s="129">
        <f>Anchor!X141</f>
        <v>34.698023999999997</v>
      </c>
      <c r="Q36" s="131">
        <f>10*LOG10(1/(('Summary (Full)'!$B$41/10^(N36/10)+'Summary (Full)'!$B$42/10^(O36/10)+'Summary (Full)'!$B$43/10^(P36/10))/'Summary (Full)'!$B$44))</f>
        <v>32.476714008379382</v>
      </c>
      <c r="R36" s="129">
        <f>Anchor!Y141</f>
        <v>1.879807</v>
      </c>
      <c r="S36" s="129">
        <f>Anchor!Z141</f>
        <v>3901.76</v>
      </c>
      <c r="T36" s="132"/>
      <c r="U36" s="129">
        <f>Test!L141</f>
        <v>1884.4878200000001</v>
      </c>
      <c r="V36" s="129">
        <f>Test!M141</f>
        <v>31.815624</v>
      </c>
      <c r="W36" s="129">
        <f>Test!N141</f>
        <v>37.071209000000003</v>
      </c>
      <c r="X36" s="129">
        <f>Test!O141</f>
        <v>35.155130999999997</v>
      </c>
      <c r="Y36" s="129">
        <f>('Summary (Full)'!$B$34*V36+'Summary (Full)'!$B$35*W36+'Summary (Full)'!$B$36*X36)/'Summary (Full)'!$B$37</f>
        <v>32.352817250000001</v>
      </c>
      <c r="Z36" s="129">
        <f>Test!P141</f>
        <v>15.342732</v>
      </c>
      <c r="AA36" s="129">
        <f>Test!Q141</f>
        <v>12.737546</v>
      </c>
      <c r="AB36" s="129">
        <f>Test!R141</f>
        <v>42.048350999999997</v>
      </c>
      <c r="AC36" s="129">
        <f>Test!S141</f>
        <v>40.291597000000003</v>
      </c>
      <c r="AD36" s="129">
        <f>Test!T141</f>
        <v>27.495359000000001</v>
      </c>
      <c r="AE36" s="129">
        <f>Test!U141</f>
        <v>36.458672999999997</v>
      </c>
      <c r="AF36" s="129">
        <f>Test!V141</f>
        <v>31.786483</v>
      </c>
      <c r="AG36" s="129">
        <f>Test!W141</f>
        <v>36.996110999999999</v>
      </c>
      <c r="AH36" s="129">
        <f>Test!X141</f>
        <v>35.047792000000001</v>
      </c>
      <c r="AI36" s="129">
        <f>10*LOG10(1/(('Summary (Full)'!$B$41/10^(AF36/10)+'Summary (Full)'!$B$42/10^(AG36/10)+'Summary (Full)'!$B$43/10^(AH36/10))/'Summary (Full)'!$B$44))</f>
        <v>32.779856247568382</v>
      </c>
      <c r="AJ36" s="129">
        <f>Test!Y141</f>
        <v>1.9663580000000001</v>
      </c>
      <c r="AK36" s="129">
        <f>Test!Z141</f>
        <v>0</v>
      </c>
      <c r="AL36" s="129">
        <f t="shared" si="2"/>
        <v>1.0460424926601508</v>
      </c>
      <c r="AM36" s="129">
        <f t="shared" si="3"/>
        <v>0</v>
      </c>
      <c r="AO36" s="179"/>
      <c r="AP36" s="165"/>
      <c r="AQ36" s="164"/>
      <c r="AR36" s="164"/>
      <c r="AS36" s="164"/>
      <c r="AT36" s="165"/>
      <c r="AU36" s="164"/>
      <c r="AV36" s="165"/>
      <c r="AW36" s="164"/>
      <c r="AX36" s="165"/>
      <c r="AY36" s="170"/>
      <c r="AZ36" s="165"/>
      <c r="BA36" s="170"/>
      <c r="CL36" s="4">
        <v>1596.329485336656</v>
      </c>
      <c r="CM36" s="4">
        <v>31.859644500000002</v>
      </c>
      <c r="CN36" s="4">
        <v>31.859644500000002</v>
      </c>
      <c r="CO36" s="4">
        <v>36.244538874999996</v>
      </c>
      <c r="CP36" s="4">
        <v>34.52071325</v>
      </c>
      <c r="CQ36" s="4">
        <v>32.300017195312499</v>
      </c>
      <c r="CR36" s="4">
        <v>13.300590375000001</v>
      </c>
      <c r="CS36" s="4">
        <v>11.991467999999999</v>
      </c>
      <c r="CT36" s="4">
        <v>47.447047374999997</v>
      </c>
      <c r="CU36" s="4">
        <v>45.594069124999997</v>
      </c>
      <c r="CV36" s="4">
        <v>27.719441499999999</v>
      </c>
      <c r="CW36" s="4">
        <v>35.530050875000001</v>
      </c>
      <c r="CX36" s="4">
        <v>31.750833624999999</v>
      </c>
      <c r="CY36" s="4">
        <v>36.101881499999998</v>
      </c>
      <c r="CZ36" s="4">
        <v>34.300080874999999</v>
      </c>
      <c r="DA36" s="4">
        <v>32.609300460934669</v>
      </c>
      <c r="DB36" s="4">
        <v>1.7765154999999999</v>
      </c>
      <c r="DC36" s="4">
        <v>5274.5812500000002</v>
      </c>
      <c r="DE36" s="4">
        <v>3102.6219424913879</v>
      </c>
      <c r="DF36" s="4">
        <v>16.562151875000001</v>
      </c>
      <c r="DH36" s="4">
        <v>2669.9241026662362</v>
      </c>
      <c r="DI36" s="4">
        <v>13.50129725</v>
      </c>
      <c r="DK36" s="4">
        <v>38304.73588</v>
      </c>
      <c r="DL36" s="4">
        <v>99.976800999999995</v>
      </c>
      <c r="DM36" s="4">
        <v>38304.73588</v>
      </c>
      <c r="DN36" s="4">
        <v>99.971024</v>
      </c>
      <c r="DO36" s="4">
        <v>2628.0541669424179</v>
      </c>
      <c r="DP36" s="4">
        <v>29.896396500000002</v>
      </c>
      <c r="DQ36" s="4">
        <v>2265.1111130269696</v>
      </c>
      <c r="DR36" s="4">
        <v>36.725152000000001</v>
      </c>
      <c r="DS36" s="4">
        <v>2372.7295150098298</v>
      </c>
      <c r="DT36" s="4">
        <v>33.198653499999999</v>
      </c>
      <c r="DU36" s="4">
        <v>33.198653499999999</v>
      </c>
      <c r="DV36" s="4">
        <v>37.472148500000003</v>
      </c>
      <c r="DW36" s="4">
        <v>35.870675000000006</v>
      </c>
      <c r="DX36" s="4">
        <v>34.065056461680683</v>
      </c>
      <c r="DZ36" s="4">
        <v>2055.9956969999998</v>
      </c>
      <c r="EA36" s="4">
        <v>34.065570000000001</v>
      </c>
      <c r="EB36" s="4">
        <v>34.065570000000001</v>
      </c>
      <c r="EC36" s="4">
        <v>38.026195999999999</v>
      </c>
      <c r="ED36" s="4">
        <v>36.629814000000003</v>
      </c>
      <c r="EE36" s="4">
        <v>34.473374374999999</v>
      </c>
      <c r="EF36" s="4">
        <v>15.289104</v>
      </c>
      <c r="EG36" s="4">
        <v>13.567558</v>
      </c>
      <c r="EH36" s="4">
        <v>65.655311999999995</v>
      </c>
      <c r="EI36" s="4">
        <v>63.051532000000002</v>
      </c>
      <c r="EJ36" s="4">
        <v>30.151427000000002</v>
      </c>
      <c r="EK36" s="4">
        <v>37.264780000000002</v>
      </c>
      <c r="EL36" s="4">
        <v>33.957298999999999</v>
      </c>
      <c r="EM36" s="4">
        <v>37.897582999999997</v>
      </c>
      <c r="EN36" s="4">
        <v>36.442011999999998</v>
      </c>
      <c r="EO36" s="4">
        <v>34.777045258881216</v>
      </c>
      <c r="EP36" s="4">
        <v>1.5945830000000001</v>
      </c>
      <c r="EQ36" s="4">
        <v>0</v>
      </c>
      <c r="ER36" s="4">
        <v>2579.2375655108876</v>
      </c>
      <c r="ES36" s="4">
        <v>16.736044</v>
      </c>
      <c r="ET36" s="4">
        <v>2245.9801577032281</v>
      </c>
      <c r="EU36" s="4">
        <v>13.93480375</v>
      </c>
      <c r="EV36" s="7">
        <v>15124.946438000001</v>
      </c>
      <c r="EW36" s="7">
        <v>98.841667999999999</v>
      </c>
      <c r="EX36" s="7">
        <v>7088.8729729999995</v>
      </c>
      <c r="EY36" s="7">
        <v>89.204841000000002</v>
      </c>
      <c r="EZ36" s="7">
        <v>1980.5400530414329</v>
      </c>
      <c r="FA36" s="7">
        <v>30.065159249999997</v>
      </c>
      <c r="FB36" s="7">
        <v>1655.3776015998085</v>
      </c>
      <c r="FC36" s="7">
        <v>36.651235</v>
      </c>
      <c r="FD36" s="4">
        <v>2267.7300179113608</v>
      </c>
      <c r="FE36" s="4">
        <v>34.330705999999999</v>
      </c>
      <c r="FF36" s="4">
        <v>34.330705999999999</v>
      </c>
      <c r="FG36" s="4">
        <v>38.296491249999995</v>
      </c>
      <c r="FH36" s="4">
        <v>36.870366750000002</v>
      </c>
      <c r="FI36" s="4">
        <v>35.158471324010989</v>
      </c>
      <c r="FK36" s="4">
        <v>1934.0873005428605</v>
      </c>
      <c r="FL36" s="4">
        <v>32.980232156250004</v>
      </c>
      <c r="FM36" s="4">
        <v>2372.7295150098298</v>
      </c>
      <c r="FN36" s="4">
        <v>34.065056461680683</v>
      </c>
      <c r="FP36" s="4">
        <v>1980.5400530414329</v>
      </c>
      <c r="FQ36" s="4">
        <v>34.3308838828125</v>
      </c>
      <c r="FR36" s="4">
        <v>2189.8459568636604</v>
      </c>
      <c r="FS36" s="4">
        <v>35.02935653505827</v>
      </c>
    </row>
    <row r="37" spans="1:175" ht="13" customHeight="1" x14ac:dyDescent="0.15">
      <c r="A37" s="235"/>
      <c r="B37" s="38">
        <v>160</v>
      </c>
      <c r="C37" s="129">
        <f>Anchor!L142</f>
        <v>884.36855500000001</v>
      </c>
      <c r="D37" s="129">
        <f>Anchor!M142</f>
        <v>29.607436</v>
      </c>
      <c r="E37" s="129">
        <f>Anchor!N142</f>
        <v>34.146574999999999</v>
      </c>
      <c r="F37" s="129">
        <f>Anchor!O142</f>
        <v>32.141883</v>
      </c>
      <c r="G37" s="130">
        <f>('Summary (Full)'!$B$34*D37+'Summary (Full)'!$B$35*E37+'Summary (Full)'!$B$36*F37)/'Summary (Full)'!$B$37</f>
        <v>30.049535124999998</v>
      </c>
      <c r="H37" s="129">
        <f>Anchor!P142</f>
        <v>11.383364</v>
      </c>
      <c r="I37" s="129">
        <f>Anchor!Q142</f>
        <v>10.397781999999999</v>
      </c>
      <c r="J37" s="129">
        <f>Anchor!R142</f>
        <v>23.762081999999999</v>
      </c>
      <c r="K37" s="129">
        <f>Anchor!S142</f>
        <v>22.731418000000001</v>
      </c>
      <c r="L37" s="129">
        <f>Anchor!T142</f>
        <v>25.035025999999998</v>
      </c>
      <c r="M37" s="129">
        <f>Anchor!U142</f>
        <v>33.629227999999998</v>
      </c>
      <c r="N37" s="129">
        <f>Anchor!V142</f>
        <v>29.546612</v>
      </c>
      <c r="O37" s="129">
        <f>Anchor!W142</f>
        <v>34.023833000000003</v>
      </c>
      <c r="P37" s="129">
        <f>Anchor!X142</f>
        <v>31.950804000000002</v>
      </c>
      <c r="Q37" s="131">
        <f>10*LOG10(1/(('Summary (Full)'!$B$41/10^(N37/10)+'Summary (Full)'!$B$42/10^(O37/10)+'Summary (Full)'!$B$43/10^(P37/10))/'Summary (Full)'!$B$44))</f>
        <v>30.398277714103603</v>
      </c>
      <c r="R37" s="129">
        <f>Anchor!Y142</f>
        <v>2.0767959999999999</v>
      </c>
      <c r="S37" s="129">
        <f>Anchor!Z142</f>
        <v>2880.79</v>
      </c>
      <c r="T37" s="132"/>
      <c r="U37" s="129">
        <f>Test!L142</f>
        <v>841.71151899999995</v>
      </c>
      <c r="V37" s="129">
        <f>Test!M142</f>
        <v>30.141341000000001</v>
      </c>
      <c r="W37" s="129">
        <f>Test!N142</f>
        <v>34.593226999999999</v>
      </c>
      <c r="X37" s="129">
        <f>Test!O142</f>
        <v>32.711613</v>
      </c>
      <c r="Y37" s="129">
        <f>('Summary (Full)'!$B$34*V37+'Summary (Full)'!$B$35*W37+'Summary (Full)'!$B$36*X37)/'Summary (Full)'!$B$37</f>
        <v>30.580225875</v>
      </c>
      <c r="Z37" s="129">
        <f>Test!P142</f>
        <v>12.183215000000001</v>
      </c>
      <c r="AA37" s="129">
        <f>Test!Q142</f>
        <v>10.925894</v>
      </c>
      <c r="AB37" s="129">
        <f>Test!R142</f>
        <v>28.634329999999999</v>
      </c>
      <c r="AC37" s="129">
        <f>Test!S142</f>
        <v>27.297367000000001</v>
      </c>
      <c r="AD37" s="129">
        <f>Test!T142</f>
        <v>25.597421000000001</v>
      </c>
      <c r="AE37" s="129">
        <f>Test!U142</f>
        <v>34.195621000000003</v>
      </c>
      <c r="AF37" s="129">
        <f>Test!V142</f>
        <v>30.097158</v>
      </c>
      <c r="AG37" s="129">
        <f>Test!W142</f>
        <v>34.489566000000003</v>
      </c>
      <c r="AH37" s="129">
        <f>Test!X142</f>
        <v>32.555176000000003</v>
      </c>
      <c r="AI37" s="129">
        <f>10*LOG10(1/(('Summary (Full)'!$B$41/10^(AF37/10)+'Summary (Full)'!$B$42/10^(AG37/10)+'Summary (Full)'!$B$43/10^(AH37/10))/'Summary (Full)'!$B$44))</f>
        <v>30.948865166063577</v>
      </c>
      <c r="AJ37" s="129">
        <f>Test!Y142</f>
        <v>2.2559520000000002</v>
      </c>
      <c r="AK37" s="129">
        <f>Test!Z142</f>
        <v>0</v>
      </c>
      <c r="AL37" s="129">
        <f t="shared" si="2"/>
        <v>1.0862655744714456</v>
      </c>
      <c r="AM37" s="129">
        <f t="shared" si="3"/>
        <v>0</v>
      </c>
      <c r="AO37" s="242" t="s">
        <v>14</v>
      </c>
      <c r="AP37" s="166">
        <f t="array" ref="AP37">bdRateExtend($C36:$C39,D36:D39,$U36:$U39,V36:V39)</f>
        <v>-0.24407302677259812</v>
      </c>
      <c r="AQ37" s="164"/>
      <c r="AR37" s="164"/>
      <c r="AS37" s="164"/>
      <c r="AT37" s="166">
        <f t="array" ref="AT37">bdRateExtend($C36:$C39,H36:H39,$U36:$U39,Z36:Z39)</f>
        <v>-0.23713233221904273</v>
      </c>
      <c r="AU37" s="164"/>
      <c r="AV37" s="166">
        <f t="array" ref="AV37">bdRateExtend($C36:$C39,I36:I39,$U36:$U39,AA36:AA39)</f>
        <v>-0.2476795257059351</v>
      </c>
      <c r="AW37" s="164"/>
      <c r="AX37" s="166">
        <f t="array" ref="AX37">bdRateExtend($C36:$C39,J36:J39,$U36:$U39,AB36:AB39,"None", FALSE,1)</f>
        <v>-0.32123832244476691</v>
      </c>
      <c r="AY37" s="170"/>
      <c r="AZ37" s="244">
        <f t="array" ref="AZ37">testVMAFRange($C36:$C39,J36:J39,$U36:$U39,AB36:AB39)</f>
        <v>0</v>
      </c>
      <c r="BA37" s="170"/>
      <c r="CL37" s="4">
        <v>1934.0873005428605</v>
      </c>
      <c r="CM37" s="4">
        <v>32.546916750000001</v>
      </c>
      <c r="CN37" s="4">
        <v>32.546916750000001</v>
      </c>
      <c r="CO37" s="4">
        <v>36.816878250000002</v>
      </c>
      <c r="CP37" s="4">
        <v>35.210001749999996</v>
      </c>
      <c r="CQ37" s="4">
        <v>32.980232156250004</v>
      </c>
      <c r="CR37" s="4">
        <v>13.8216105</v>
      </c>
      <c r="CS37" s="4">
        <v>12.40508075</v>
      </c>
      <c r="CT37" s="4">
        <v>53.343889749999995</v>
      </c>
      <c r="CU37" s="4">
        <v>51.312125250000001</v>
      </c>
      <c r="CV37" s="4">
        <v>28.475702999999999</v>
      </c>
      <c r="CW37" s="4">
        <v>36.036717500000002</v>
      </c>
      <c r="CX37" s="4">
        <v>32.411850749999999</v>
      </c>
      <c r="CY37" s="4">
        <v>36.666366250000003</v>
      </c>
      <c r="CZ37" s="4">
        <v>34.980095500000004</v>
      </c>
      <c r="DA37" s="4">
        <v>33.265393236439984</v>
      </c>
      <c r="DB37" s="4">
        <v>1.6846725</v>
      </c>
      <c r="DC37" s="4">
        <v>9153.6624999999985</v>
      </c>
      <c r="DE37" s="4">
        <v>3388.6129573530734</v>
      </c>
      <c r="DF37" s="4">
        <v>16.96186625</v>
      </c>
      <c r="DH37" s="4">
        <v>2949.6969959185822</v>
      </c>
      <c r="DI37" s="4">
        <v>13.813993875000001</v>
      </c>
      <c r="DO37" s="4">
        <v>2910.8537912526444</v>
      </c>
      <c r="DP37" s="4">
        <v>30.369961</v>
      </c>
      <c r="DQ37" s="4">
        <v>2416.6871118835652</v>
      </c>
      <c r="DR37" s="4">
        <v>36.947831749999999</v>
      </c>
      <c r="DS37" s="4">
        <v>2628.0541669424179</v>
      </c>
      <c r="DT37" s="4">
        <v>33.592054875000002</v>
      </c>
      <c r="DU37" s="4">
        <v>33.592054875000002</v>
      </c>
      <c r="DV37" s="4">
        <v>37.875039624999999</v>
      </c>
      <c r="DW37" s="4">
        <v>36.315964749999999</v>
      </c>
      <c r="DX37" s="4">
        <v>34.46488807430103</v>
      </c>
      <c r="DZ37" s="4">
        <v>2267.7300179113608</v>
      </c>
      <c r="EA37" s="4">
        <v>34.436968749999998</v>
      </c>
      <c r="EB37" s="4">
        <v>34.436968749999998</v>
      </c>
      <c r="EC37" s="4">
        <v>38.421549499999998</v>
      </c>
      <c r="ED37" s="4">
        <v>37.052727875000002</v>
      </c>
      <c r="EE37" s="4">
        <v>34.8494899921875</v>
      </c>
      <c r="EF37" s="4">
        <v>15.719601624999999</v>
      </c>
      <c r="EG37" s="4">
        <v>13.879531</v>
      </c>
      <c r="EH37" s="4">
        <v>67.852535625000002</v>
      </c>
      <c r="EI37" s="4">
        <v>65.263761875</v>
      </c>
      <c r="EJ37" s="4">
        <v>30.622653000000003</v>
      </c>
      <c r="EK37" s="4">
        <v>37.615291124999999</v>
      </c>
      <c r="EL37" s="4">
        <v>34.330705999999999</v>
      </c>
      <c r="EM37" s="4">
        <v>38.296491249999995</v>
      </c>
      <c r="EN37" s="4">
        <v>36.870366750000002</v>
      </c>
      <c r="EO37" s="4">
        <v>35.158471324010989</v>
      </c>
      <c r="EP37" s="4">
        <v>1.5798652500000001</v>
      </c>
      <c r="EQ37" s="4">
        <v>0</v>
      </c>
      <c r="ER37" s="4">
        <v>2848.4856160411409</v>
      </c>
      <c r="ES37" s="4">
        <v>17.163486499999998</v>
      </c>
      <c r="ET37" s="4">
        <v>2421.2715655146626</v>
      </c>
      <c r="EU37" s="4">
        <v>14.161819375</v>
      </c>
      <c r="EV37" s="7">
        <v>16169.389995</v>
      </c>
      <c r="EW37" s="7">
        <v>99.330065000000005</v>
      </c>
      <c r="EX37" s="7">
        <v>9889.8498419999996</v>
      </c>
      <c r="EY37" s="7">
        <v>94.264610000000005</v>
      </c>
      <c r="EZ37" s="7">
        <v>2189.8459568636604</v>
      </c>
      <c r="FA37" s="7">
        <v>30.525247</v>
      </c>
      <c r="FB37" s="7">
        <v>1835.9140279350152</v>
      </c>
      <c r="FC37" s="7">
        <v>36.997627000000001</v>
      </c>
      <c r="FD37" s="4">
        <v>2501.269551118256</v>
      </c>
      <c r="FE37" s="4">
        <v>34.704113</v>
      </c>
      <c r="FF37" s="4">
        <v>34.704113</v>
      </c>
      <c r="FG37" s="4">
        <v>38.695399500000001</v>
      </c>
      <c r="FH37" s="4">
        <v>37.298721499999999</v>
      </c>
      <c r="FI37" s="4">
        <v>35.539897389140755</v>
      </c>
      <c r="FK37" s="4">
        <v>2142.2105458156375</v>
      </c>
      <c r="FL37" s="4">
        <v>33.375219609375002</v>
      </c>
      <c r="FM37" s="4">
        <v>2628.0541669424179</v>
      </c>
      <c r="FN37" s="4">
        <v>34.46488807430103</v>
      </c>
      <c r="FP37" s="4">
        <v>2055.9956969999998</v>
      </c>
      <c r="FQ37" s="4">
        <v>34.473374374999999</v>
      </c>
      <c r="FR37" s="4">
        <v>2267.7300179113608</v>
      </c>
      <c r="FS37" s="4">
        <v>35.158471324010989</v>
      </c>
    </row>
    <row r="38" spans="1:175" x14ac:dyDescent="0.15">
      <c r="A38" s="235"/>
      <c r="B38" s="38">
        <v>185</v>
      </c>
      <c r="C38" s="129">
        <f>Anchor!L143</f>
        <v>370.12894799999998</v>
      </c>
      <c r="D38" s="129">
        <f>Anchor!M143</f>
        <v>27.230875999999999</v>
      </c>
      <c r="E38" s="129">
        <f>Anchor!N143</f>
        <v>31.720105</v>
      </c>
      <c r="F38" s="129">
        <f>Anchor!O143</f>
        <v>29.435572000000001</v>
      </c>
      <c r="G38" s="130">
        <f>('Summary (Full)'!$B$34*D38+'Summary (Full)'!$B$35*E38+'Summary (Full)'!$B$36*F38)/'Summary (Full)'!$B$37</f>
        <v>27.649246312499997</v>
      </c>
      <c r="H38" s="129">
        <f>Anchor!P143</f>
        <v>8.6899460000000008</v>
      </c>
      <c r="I38" s="129">
        <f>Anchor!Q143</f>
        <v>8.5241260000000008</v>
      </c>
      <c r="J38" s="129">
        <f>Anchor!R143</f>
        <v>8.3312240000000006</v>
      </c>
      <c r="K38" s="129">
        <f>Anchor!S143</f>
        <v>7.9409270000000003</v>
      </c>
      <c r="L38" s="129">
        <f>Anchor!T143</f>
        <v>22.613585</v>
      </c>
      <c r="M38" s="129">
        <f>Anchor!U143</f>
        <v>31.036788000000001</v>
      </c>
      <c r="N38" s="129">
        <f>Anchor!V143</f>
        <v>27.143796999999999</v>
      </c>
      <c r="O38" s="129">
        <f>Anchor!W143</f>
        <v>31.578956000000002</v>
      </c>
      <c r="P38" s="129">
        <f>Anchor!X143</f>
        <v>29.194208</v>
      </c>
      <c r="Q38" s="131">
        <f>10*LOG10(1/(('Summary (Full)'!$B$41/10^(N38/10)+'Summary (Full)'!$B$42/10^(O38/10)+'Summary (Full)'!$B$43/10^(P38/10))/'Summary (Full)'!$B$44))</f>
        <v>27.949680462860901</v>
      </c>
      <c r="R38" s="129">
        <f>Anchor!Y143</f>
        <v>2.060568</v>
      </c>
      <c r="S38" s="129">
        <f>Anchor!Z143</f>
        <v>2050.1799999999998</v>
      </c>
      <c r="T38" s="132"/>
      <c r="U38" s="129">
        <f>Test!L143</f>
        <v>358.36962999999997</v>
      </c>
      <c r="V38" s="129">
        <f>Test!M143</f>
        <v>27.943200999999998</v>
      </c>
      <c r="W38" s="129">
        <f>Test!N143</f>
        <v>32.187455999999997</v>
      </c>
      <c r="X38" s="129">
        <f>Test!O143</f>
        <v>30.126971999999999</v>
      </c>
      <c r="Y38" s="129">
        <f>('Summary (Full)'!$B$34*V38+'Summary (Full)'!$B$35*W38+'Summary (Full)'!$B$36*X38)/'Summary (Full)'!$B$37</f>
        <v>28.344952625000001</v>
      </c>
      <c r="Z38" s="129">
        <f>Test!P143</f>
        <v>9.3544330000000002</v>
      </c>
      <c r="AA38" s="129">
        <f>Test!Q143</f>
        <v>9.0461639999999992</v>
      </c>
      <c r="AB38" s="129">
        <f>Test!R143</f>
        <v>14.998295000000001</v>
      </c>
      <c r="AC38" s="129">
        <f>Test!S143</f>
        <v>14.251348</v>
      </c>
      <c r="AD38" s="129">
        <f>Test!T143</f>
        <v>23.322710000000001</v>
      </c>
      <c r="AE38" s="129">
        <f>Test!U143</f>
        <v>31.75216</v>
      </c>
      <c r="AF38" s="129">
        <f>Test!V143</f>
        <v>27.880184</v>
      </c>
      <c r="AG38" s="129">
        <f>Test!W143</f>
        <v>32.066433000000004</v>
      </c>
      <c r="AH38" s="129">
        <f>Test!X143</f>
        <v>29.931068</v>
      </c>
      <c r="AI38" s="129">
        <f>10*LOG10(1/(('Summary (Full)'!$B$41/10^(AF38/10)+'Summary (Full)'!$B$42/10^(AG38/10)+'Summary (Full)'!$B$43/10^(AH38/10))/'Summary (Full)'!$B$44))</f>
        <v>28.667653099794698</v>
      </c>
      <c r="AJ38" s="129">
        <f>Test!Y143</f>
        <v>2.4562490000000001</v>
      </c>
      <c r="AK38" s="129">
        <f>Test!Z143</f>
        <v>0</v>
      </c>
      <c r="AL38" s="129">
        <f t="shared" si="2"/>
        <v>1.1920252085832646</v>
      </c>
      <c r="AM38" s="129">
        <f t="shared" si="3"/>
        <v>0</v>
      </c>
      <c r="AO38" s="179"/>
      <c r="AP38" s="165"/>
      <c r="AQ38" s="164"/>
      <c r="AR38" s="164"/>
      <c r="AS38" s="164"/>
      <c r="AT38" s="165"/>
      <c r="AU38" s="164"/>
      <c r="AV38" s="165"/>
      <c r="AW38" s="164"/>
      <c r="AX38" s="165"/>
      <c r="AY38" s="170"/>
      <c r="AZ38" s="165"/>
      <c r="BA38" s="170"/>
      <c r="CL38" s="4">
        <v>2142.2105458156375</v>
      </c>
      <c r="CM38" s="4">
        <v>32.938414625</v>
      </c>
      <c r="CN38" s="4">
        <v>32.938414625</v>
      </c>
      <c r="CO38" s="4">
        <v>37.216367875000003</v>
      </c>
      <c r="CP38" s="4">
        <v>35.649341124999999</v>
      </c>
      <c r="CQ38" s="4">
        <v>33.375219609375002</v>
      </c>
      <c r="CR38" s="4">
        <v>14.25559325</v>
      </c>
      <c r="CS38" s="4">
        <v>12.722812625</v>
      </c>
      <c r="CT38" s="4">
        <v>56.125264125000001</v>
      </c>
      <c r="CU38" s="4">
        <v>54.032690375000001</v>
      </c>
      <c r="CV38" s="4">
        <v>28.949267499999998</v>
      </c>
      <c r="CW38" s="4">
        <v>36.407280749999998</v>
      </c>
      <c r="CX38" s="4">
        <v>32.805252124999996</v>
      </c>
      <c r="CY38" s="4">
        <v>37.069257375000007</v>
      </c>
      <c r="CZ38" s="4">
        <v>35.425385250000005</v>
      </c>
      <c r="DA38" s="4">
        <v>33.66522484906033</v>
      </c>
      <c r="DB38" s="4">
        <v>1.66664425</v>
      </c>
      <c r="DC38" s="4">
        <v>9449.6387500000001</v>
      </c>
      <c r="DE38" s="4">
        <v>3700.9658242539858</v>
      </c>
      <c r="DF38" s="4">
        <v>17.361580625000002</v>
      </c>
      <c r="DH38" s="4">
        <v>3258.7864048428992</v>
      </c>
      <c r="DI38" s="4">
        <v>14.1266905</v>
      </c>
      <c r="DO38" s="4">
        <v>3224.0849144703129</v>
      </c>
      <c r="DP38" s="4">
        <v>30.843525499999998</v>
      </c>
      <c r="DQ38" s="4">
        <v>2669.9241026662362</v>
      </c>
      <c r="DR38" s="4">
        <v>37.292709500000001</v>
      </c>
      <c r="DS38" s="4">
        <v>2910.8537912526444</v>
      </c>
      <c r="DT38" s="4">
        <v>33.985456249999999</v>
      </c>
      <c r="DU38" s="4">
        <v>33.985456249999999</v>
      </c>
      <c r="DV38" s="4">
        <v>38.277930750000003</v>
      </c>
      <c r="DW38" s="4">
        <v>36.7612545</v>
      </c>
      <c r="DX38" s="4">
        <v>34.864719686921376</v>
      </c>
      <c r="DZ38" s="4">
        <v>2501.269551118256</v>
      </c>
      <c r="EA38" s="4">
        <v>34.808367500000003</v>
      </c>
      <c r="EB38" s="4">
        <v>34.808367500000003</v>
      </c>
      <c r="EC38" s="4">
        <v>38.816902999999996</v>
      </c>
      <c r="ED38" s="4">
        <v>37.475641750000001</v>
      </c>
      <c r="EE38" s="4">
        <v>35.225605609375002</v>
      </c>
      <c r="EF38" s="4">
        <v>16.15009925</v>
      </c>
      <c r="EG38" s="4">
        <v>14.191504</v>
      </c>
      <c r="EH38" s="4">
        <v>70.049759249999994</v>
      </c>
      <c r="EI38" s="4">
        <v>67.475991750000006</v>
      </c>
      <c r="EJ38" s="4">
        <v>31.093879000000001</v>
      </c>
      <c r="EK38" s="4">
        <v>37.965802250000003</v>
      </c>
      <c r="EL38" s="4">
        <v>34.704113</v>
      </c>
      <c r="EM38" s="4">
        <v>38.695399500000001</v>
      </c>
      <c r="EN38" s="4">
        <v>37.298721499999999</v>
      </c>
      <c r="EO38" s="4">
        <v>35.539897389140755</v>
      </c>
      <c r="EP38" s="4">
        <v>1.5651475000000001</v>
      </c>
      <c r="EQ38" s="4">
        <v>0</v>
      </c>
      <c r="ER38" s="4">
        <v>3145.8406209999998</v>
      </c>
      <c r="ES38" s="4">
        <v>17.590928999999999</v>
      </c>
      <c r="ET38" s="4">
        <v>2677.1545165516104</v>
      </c>
      <c r="EU38" s="4">
        <v>14.474777249999999</v>
      </c>
      <c r="EV38" s="7">
        <v>21742.017367</v>
      </c>
      <c r="EW38" s="7">
        <v>99.898534999999995</v>
      </c>
      <c r="EX38" s="7">
        <v>16169.389995</v>
      </c>
      <c r="EY38" s="7">
        <v>98.558122999999995</v>
      </c>
      <c r="EZ38" s="7">
        <v>2421.2715655146626</v>
      </c>
      <c r="FA38" s="7">
        <v>30.98533475</v>
      </c>
      <c r="FB38" s="7">
        <v>1980.5400530414329</v>
      </c>
      <c r="FC38" s="7">
        <v>37.260552124999997</v>
      </c>
      <c r="FD38" s="4">
        <v>2758.8598809983496</v>
      </c>
      <c r="FE38" s="4">
        <v>35.07752</v>
      </c>
      <c r="FF38" s="4">
        <v>35.07752</v>
      </c>
      <c r="FG38" s="4">
        <v>39.094307749999999</v>
      </c>
      <c r="FH38" s="4">
        <v>37.727076249999996</v>
      </c>
      <c r="FI38" s="4">
        <v>35.921323454270521</v>
      </c>
      <c r="FK38" s="4">
        <v>2372.7295150098298</v>
      </c>
      <c r="FL38" s="4">
        <v>33.770207062500006</v>
      </c>
      <c r="FM38" s="4">
        <v>2910.8537912526444</v>
      </c>
      <c r="FN38" s="4">
        <v>34.864719686921376</v>
      </c>
      <c r="FP38" s="4">
        <v>2267.7300179113608</v>
      </c>
      <c r="FQ38" s="4">
        <v>34.8494899921875</v>
      </c>
      <c r="FR38" s="4">
        <v>2421.2715655146626</v>
      </c>
      <c r="FS38" s="4">
        <v>35.409559372707889</v>
      </c>
    </row>
    <row r="39" spans="1:175" ht="13" customHeight="1" x14ac:dyDescent="0.15">
      <c r="A39" s="235"/>
      <c r="B39" s="38">
        <v>210</v>
      </c>
      <c r="C39" s="129">
        <f>Anchor!L144</f>
        <v>134.93706299999999</v>
      </c>
      <c r="D39" s="129">
        <f>Anchor!M144</f>
        <v>24.605733000000001</v>
      </c>
      <c r="E39" s="129">
        <f>Anchor!N144</f>
        <v>29.449698999999999</v>
      </c>
      <c r="F39" s="129">
        <f>Anchor!O144</f>
        <v>26.875091000000001</v>
      </c>
      <c r="G39" s="130">
        <f>('Summary (Full)'!$B$34*D39+'Summary (Full)'!$B$35*E39+'Summary (Full)'!$B$36*F39)/'Summary (Full)'!$B$37</f>
        <v>25.050315750000003</v>
      </c>
      <c r="H39" s="129">
        <f>Anchor!P144</f>
        <v>6.4600799999999996</v>
      </c>
      <c r="I39" s="129">
        <f>Anchor!Q144</f>
        <v>6.8088220000000002</v>
      </c>
      <c r="J39" s="129">
        <f>Anchor!R144</f>
        <v>1.0653550000000001</v>
      </c>
      <c r="K39" s="129">
        <f>Anchor!S144</f>
        <v>1.0442549999999999</v>
      </c>
      <c r="L39" s="129">
        <f>Anchor!T144</f>
        <v>20.100954999999999</v>
      </c>
      <c r="M39" s="129">
        <f>Anchor!U144</f>
        <v>28.409609</v>
      </c>
      <c r="N39" s="129">
        <f>Anchor!V144</f>
        <v>24.514802</v>
      </c>
      <c r="O39" s="129">
        <f>Anchor!W144</f>
        <v>29.309065</v>
      </c>
      <c r="P39" s="129">
        <f>Anchor!X144</f>
        <v>26.615473999999999</v>
      </c>
      <c r="Q39" s="131">
        <f>10*LOG10(1/(('Summary (Full)'!$B$41/10^(N39/10)+'Summary (Full)'!$B$42/10^(O39/10)+'Summary (Full)'!$B$43/10^(P39/10))/'Summary (Full)'!$B$44))</f>
        <v>25.351957529290576</v>
      </c>
      <c r="R39" s="129">
        <f>Anchor!Y144</f>
        <v>2.2540049999999998</v>
      </c>
      <c r="S39" s="129">
        <f>Anchor!Z144</f>
        <v>915.56</v>
      </c>
      <c r="T39" s="132"/>
      <c r="U39" s="129">
        <f>Test!L144</f>
        <v>134.71205699999999</v>
      </c>
      <c r="V39" s="129">
        <f>Test!M144</f>
        <v>25.374417000000001</v>
      </c>
      <c r="W39" s="129">
        <f>Test!N144</f>
        <v>29.945558999999999</v>
      </c>
      <c r="X39" s="129">
        <f>Test!O144</f>
        <v>27.644801999999999</v>
      </c>
      <c r="Y39" s="129">
        <f>('Summary (Full)'!$B$34*V39+'Summary (Full)'!$B$35*W39+'Summary (Full)'!$B$36*X39)/'Summary (Full)'!$B$37</f>
        <v>25.802012437500004</v>
      </c>
      <c r="Z39" s="129">
        <f>Test!P144</f>
        <v>6.9964190000000004</v>
      </c>
      <c r="AA39" s="129">
        <f>Test!Q144</f>
        <v>7.285094</v>
      </c>
      <c r="AB39" s="129">
        <f>Test!R144</f>
        <v>3.0481919999999998</v>
      </c>
      <c r="AC39" s="129">
        <f>Test!S144</f>
        <v>2.9111199999999999</v>
      </c>
      <c r="AD39" s="129">
        <f>Test!T144</f>
        <v>20.844573</v>
      </c>
      <c r="AE39" s="129">
        <f>Test!U144</f>
        <v>29.116814999999999</v>
      </c>
      <c r="AF39" s="129">
        <f>Test!V144</f>
        <v>25.298893</v>
      </c>
      <c r="AG39" s="129">
        <f>Test!W144</f>
        <v>29.824293000000001</v>
      </c>
      <c r="AH39" s="129">
        <f>Test!X144</f>
        <v>27.415552000000002</v>
      </c>
      <c r="AI39" s="129">
        <f>10*LOG10(1/(('Summary (Full)'!$B$41/10^(AF39/10)+'Summary (Full)'!$B$42/10^(AG39/10)+'Summary (Full)'!$B$43/10^(AH39/10))/'Summary (Full)'!$B$44))</f>
        <v>26.119482574800085</v>
      </c>
      <c r="AJ39" s="129">
        <f>Test!Y144</f>
        <v>2.6445310000000002</v>
      </c>
      <c r="AK39" s="129">
        <f>Test!Z144</f>
        <v>0</v>
      </c>
      <c r="AL39" s="129">
        <f t="shared" si="2"/>
        <v>1.1732587106062322</v>
      </c>
      <c r="AM39" s="129">
        <f t="shared" si="3"/>
        <v>0</v>
      </c>
      <c r="AO39" s="242" t="s">
        <v>15</v>
      </c>
      <c r="AP39" s="166">
        <f t="array" ref="AP39">bdRateExtend($C37:$C40,D37:D40,$U37:$U40,V37:V40)</f>
        <v>-0.26370170551117145</v>
      </c>
      <c r="AQ39" s="164"/>
      <c r="AR39" s="164"/>
      <c r="AS39" s="164"/>
      <c r="AT39" s="166">
        <f t="array" ref="AT39">bdRateExtend($C37:$C40,H37:H40,$U37:$U40,Z37:Z40)</f>
        <v>-0.24725323923079001</v>
      </c>
      <c r="AU39" s="164"/>
      <c r="AV39" s="166">
        <f t="array" ref="AV39">bdRateExtend($C37:$C40,I37:I40,$U37:$U40,AA37:AA40)</f>
        <v>-0.26489911810273659</v>
      </c>
      <c r="AW39" s="164"/>
      <c r="AX39" s="166">
        <f t="array" ref="AX39">bdRateExtend($C37:$C40,J37:J40,$U37:$U40,AB37:AB40,"None", FALSE,1)</f>
        <v>-0.39129667058130169</v>
      </c>
      <c r="AY39" s="170"/>
      <c r="AZ39" s="244">
        <f t="array" ref="AZ39">testVMAFRange($C37:$C40,J37:J40,$U37:$U40,AB37:AB40)</f>
        <v>0</v>
      </c>
      <c r="BA39" s="170"/>
      <c r="CL39" s="4">
        <v>2372.7295150098298</v>
      </c>
      <c r="CM39" s="4">
        <v>33.329912499999999</v>
      </c>
      <c r="CN39" s="4">
        <v>33.329912499999999</v>
      </c>
      <c r="CO39" s="4">
        <v>37.615857500000004</v>
      </c>
      <c r="CP39" s="4">
        <v>36.088680499999995</v>
      </c>
      <c r="CQ39" s="4">
        <v>33.770207062500006</v>
      </c>
      <c r="CR39" s="4">
        <v>14.689575999999999</v>
      </c>
      <c r="CS39" s="4">
        <v>13.040544499999999</v>
      </c>
      <c r="CT39" s="4">
        <v>58.9066385</v>
      </c>
      <c r="CU39" s="4">
        <v>56.753255499999995</v>
      </c>
      <c r="CV39" s="4">
        <v>29.422832</v>
      </c>
      <c r="CW39" s="4">
        <v>36.777844000000002</v>
      </c>
      <c r="CX39" s="4">
        <v>33.198653499999999</v>
      </c>
      <c r="CY39" s="4">
        <v>37.472148500000003</v>
      </c>
      <c r="CZ39" s="4">
        <v>35.870675000000006</v>
      </c>
      <c r="DA39" s="4">
        <v>34.065056461680683</v>
      </c>
      <c r="DB39" s="4">
        <v>1.6486160000000001</v>
      </c>
      <c r="DC39" s="4">
        <v>9745.6149999999998</v>
      </c>
      <c r="DE39" s="4">
        <v>4042.1105050000001</v>
      </c>
      <c r="DF39" s="4">
        <v>17.761295</v>
      </c>
      <c r="DH39" s="4">
        <v>3600.2643142950246</v>
      </c>
      <c r="DI39" s="4">
        <v>14.439387125</v>
      </c>
      <c r="DO39" s="4">
        <v>3938.1569728229933</v>
      </c>
      <c r="DP39" s="4">
        <v>31.82395825</v>
      </c>
      <c r="DQ39" s="4">
        <v>2949.6969959185822</v>
      </c>
      <c r="DR39" s="4">
        <v>37.637587249999996</v>
      </c>
      <c r="DS39" s="4">
        <v>3224.0849144703129</v>
      </c>
      <c r="DT39" s="4">
        <v>34.378857624999995</v>
      </c>
      <c r="DU39" s="4">
        <v>34.378857624999995</v>
      </c>
      <c r="DV39" s="4">
        <v>38.680821875000007</v>
      </c>
      <c r="DW39" s="4">
        <v>37.20654425</v>
      </c>
      <c r="DX39" s="4">
        <v>35.264551299541722</v>
      </c>
      <c r="DZ39" s="4">
        <v>2758.8598809983496</v>
      </c>
      <c r="EA39" s="4">
        <v>35.17976625</v>
      </c>
      <c r="EB39" s="4">
        <v>35.17976625</v>
      </c>
      <c r="EC39" s="4">
        <v>39.212256500000002</v>
      </c>
      <c r="ED39" s="4">
        <v>37.898555625</v>
      </c>
      <c r="EE39" s="4">
        <v>35.601721226562503</v>
      </c>
      <c r="EF39" s="4">
        <v>16.580596874999998</v>
      </c>
      <c r="EG39" s="4">
        <v>14.503477</v>
      </c>
      <c r="EH39" s="4">
        <v>72.246982875</v>
      </c>
      <c r="EI39" s="4">
        <v>69.688221624999997</v>
      </c>
      <c r="EJ39" s="4">
        <v>31.565105000000003</v>
      </c>
      <c r="EK39" s="4">
        <v>38.316313375</v>
      </c>
      <c r="EL39" s="4">
        <v>35.07752</v>
      </c>
      <c r="EM39" s="4">
        <v>39.094307749999999</v>
      </c>
      <c r="EN39" s="4">
        <v>37.727076249999996</v>
      </c>
      <c r="EO39" s="4">
        <v>35.921323454270521</v>
      </c>
      <c r="EP39" s="4">
        <v>1.5504297500000002</v>
      </c>
      <c r="EQ39" s="4">
        <v>0</v>
      </c>
      <c r="ER39" s="4">
        <v>3436.2955935472837</v>
      </c>
      <c r="ES39" s="4">
        <v>17.9844495</v>
      </c>
      <c r="ET39" s="4">
        <v>2960.0794919380464</v>
      </c>
      <c r="EU39" s="4">
        <v>14.787735124999999</v>
      </c>
      <c r="EV39" s="7">
        <v>37335.331745000003</v>
      </c>
      <c r="EW39" s="7">
        <v>99.976366999999996</v>
      </c>
      <c r="EX39" s="7">
        <v>21742.017367</v>
      </c>
      <c r="EY39" s="7">
        <v>99.60427</v>
      </c>
      <c r="EZ39" s="7">
        <v>2677.1545165516104</v>
      </c>
      <c r="FA39" s="7">
        <v>31.445422499999999</v>
      </c>
      <c r="FB39" s="7">
        <v>2189.8459568636604</v>
      </c>
      <c r="FC39" s="7">
        <v>37.613935499999997</v>
      </c>
      <c r="FD39" s="4">
        <v>3042.9778508195536</v>
      </c>
      <c r="FE39" s="4">
        <v>35.450927</v>
      </c>
      <c r="FF39" s="4">
        <v>35.450927</v>
      </c>
      <c r="FG39" s="4">
        <v>39.493216000000004</v>
      </c>
      <c r="FH39" s="4">
        <v>38.155431</v>
      </c>
      <c r="FI39" s="4">
        <v>36.302749519400294</v>
      </c>
      <c r="FK39" s="4">
        <v>2628.0541669424179</v>
      </c>
      <c r="FL39" s="4">
        <v>34.165194515625004</v>
      </c>
      <c r="FM39" s="4">
        <v>3224.0849144703129</v>
      </c>
      <c r="FN39" s="4">
        <v>35.264551299541722</v>
      </c>
      <c r="FP39" s="4">
        <v>2501.269551118256</v>
      </c>
      <c r="FQ39" s="4">
        <v>35.225605609375002</v>
      </c>
      <c r="FR39" s="4">
        <v>2501.269551118256</v>
      </c>
      <c r="FS39" s="4">
        <v>35.539897389140755</v>
      </c>
    </row>
    <row r="40" spans="1:175" ht="14" customHeight="1" x14ac:dyDescent="0.15">
      <c r="A40" s="236"/>
      <c r="B40" s="38">
        <v>235</v>
      </c>
      <c r="C40" s="129">
        <f>Anchor!L145</f>
        <v>44.731884000000001</v>
      </c>
      <c r="D40" s="129">
        <f>Anchor!M145</f>
        <v>22.323923000000001</v>
      </c>
      <c r="E40" s="129">
        <f>Anchor!N145</f>
        <v>27.409652999999999</v>
      </c>
      <c r="F40" s="129">
        <f>Anchor!O145</f>
        <v>24.780761999999999</v>
      </c>
      <c r="G40" s="130">
        <f>('Summary (Full)'!$B$34*D40+'Summary (Full)'!$B$35*E40+'Summary (Full)'!$B$36*F40)/'Summary (Full)'!$B$37</f>
        <v>22.795333562499998</v>
      </c>
      <c r="H40" s="129">
        <f>Anchor!P145</f>
        <v>4.9914829999999997</v>
      </c>
      <c r="I40" s="129">
        <f>Anchor!Q145</f>
        <v>5.5720840000000003</v>
      </c>
      <c r="J40" s="129">
        <f>Anchor!R145</f>
        <v>0.13341700000000001</v>
      </c>
      <c r="K40" s="129">
        <f>Anchor!S145</f>
        <v>0.13400699999999999</v>
      </c>
      <c r="L40" s="129">
        <f>Anchor!T145</f>
        <v>17.982793999999998</v>
      </c>
      <c r="M40" s="129">
        <f>Anchor!U145</f>
        <v>25.968747</v>
      </c>
      <c r="N40" s="129">
        <f>Anchor!V145</f>
        <v>22.250467</v>
      </c>
      <c r="O40" s="129">
        <f>Anchor!W145</f>
        <v>27.239823999999999</v>
      </c>
      <c r="P40" s="129">
        <f>Anchor!X145</f>
        <v>24.500301</v>
      </c>
      <c r="Q40" s="131">
        <f>10*LOG10(1/(('Summary (Full)'!$B$41/10^(N40/10)+'Summary (Full)'!$B$42/10^(O40/10)+'Summary (Full)'!$B$43/10^(P40/10))/'Summary (Full)'!$B$44))</f>
        <v>23.118787149116837</v>
      </c>
      <c r="R40" s="129">
        <f>Anchor!Y145</f>
        <v>2.348935</v>
      </c>
      <c r="S40" s="129">
        <f>Anchor!Z145</f>
        <v>401.29</v>
      </c>
      <c r="T40" s="132"/>
      <c r="U40" s="129">
        <f>Test!L145</f>
        <v>43.962806</v>
      </c>
      <c r="V40" s="129">
        <f>Test!M145</f>
        <v>22.901945000000001</v>
      </c>
      <c r="W40" s="129">
        <f>Test!N145</f>
        <v>27.794274000000001</v>
      </c>
      <c r="X40" s="129">
        <f>Test!O145</f>
        <v>25.349934999999999</v>
      </c>
      <c r="Y40" s="129">
        <f>('Summary (Full)'!$B$34*V40+'Summary (Full)'!$B$35*W40+'Summary (Full)'!$B$36*X40)/'Summary (Full)'!$B$37</f>
        <v>23.360714937500003</v>
      </c>
      <c r="Z40" s="129">
        <f>Test!P145</f>
        <v>5.3140070000000001</v>
      </c>
      <c r="AA40" s="129">
        <f>Test!Q145</f>
        <v>5.871251</v>
      </c>
      <c r="AB40" s="129">
        <f>Test!R145</f>
        <v>0.27016800000000002</v>
      </c>
      <c r="AC40" s="129">
        <f>Test!S145</f>
        <v>0.26967400000000002</v>
      </c>
      <c r="AD40" s="129">
        <f>Test!T145</f>
        <v>18.524934999999999</v>
      </c>
      <c r="AE40" s="129">
        <f>Test!U145</f>
        <v>26.450758</v>
      </c>
      <c r="AF40" s="129">
        <f>Test!V145</f>
        <v>22.835602999999999</v>
      </c>
      <c r="AG40" s="129">
        <f>Test!W145</f>
        <v>27.665702</v>
      </c>
      <c r="AH40" s="129">
        <f>Test!X145</f>
        <v>25.093132000000001</v>
      </c>
      <c r="AI40" s="129">
        <f>10*LOG10(1/(('Summary (Full)'!$B$41/10^(AF40/10)+'Summary (Full)'!$B$42/10^(AG40/10)+'Summary (Full)'!$B$43/10^(AH40/10))/'Summary (Full)'!$B$44))</f>
        <v>23.694398554124291</v>
      </c>
      <c r="AJ40" s="129">
        <f>Test!Y145</f>
        <v>2.559399</v>
      </c>
      <c r="AK40" s="129">
        <f>Test!Z145</f>
        <v>0</v>
      </c>
      <c r="AL40" s="129">
        <f t="shared" si="2"/>
        <v>1.0895997547824865</v>
      </c>
      <c r="AM40" s="129">
        <f t="shared" si="3"/>
        <v>0</v>
      </c>
      <c r="AO40" s="179"/>
      <c r="AP40" s="165"/>
      <c r="AQ40" s="165"/>
      <c r="AR40" s="165"/>
      <c r="AS40" s="165"/>
      <c r="AT40" s="165"/>
      <c r="AU40" s="165"/>
      <c r="AV40" s="165"/>
      <c r="AW40" s="165"/>
      <c r="AX40" s="165"/>
      <c r="AY40" s="171"/>
      <c r="AZ40" s="165"/>
      <c r="BA40" s="171"/>
      <c r="CL40" s="4">
        <v>2628.0541669424179</v>
      </c>
      <c r="CM40" s="4">
        <v>33.721410374999998</v>
      </c>
      <c r="CN40" s="4">
        <v>33.721410374999998</v>
      </c>
      <c r="CO40" s="4">
        <v>38.015347124999998</v>
      </c>
      <c r="CP40" s="4">
        <v>36.528019874999998</v>
      </c>
      <c r="CQ40" s="4">
        <v>34.165194515625004</v>
      </c>
      <c r="CR40" s="4">
        <v>15.123558749999999</v>
      </c>
      <c r="CS40" s="4">
        <v>13.358276375000001</v>
      </c>
      <c r="CT40" s="4">
        <v>61.688012874999998</v>
      </c>
      <c r="CU40" s="4">
        <v>59.473820625000002</v>
      </c>
      <c r="CV40" s="4">
        <v>29.896396500000002</v>
      </c>
      <c r="CW40" s="4">
        <v>37.148407250000005</v>
      </c>
      <c r="CX40" s="4">
        <v>33.592054875000002</v>
      </c>
      <c r="CY40" s="4">
        <v>37.875039624999999</v>
      </c>
      <c r="CZ40" s="4">
        <v>36.315964749999999</v>
      </c>
      <c r="DA40" s="4">
        <v>34.46488807430103</v>
      </c>
      <c r="DB40" s="4">
        <v>1.6305877499999999</v>
      </c>
      <c r="DC40" s="4">
        <v>10041.591249999999</v>
      </c>
      <c r="DE40" s="4">
        <v>5275.4455188523052</v>
      </c>
      <c r="DF40" s="4">
        <v>18.840354999999999</v>
      </c>
      <c r="DH40" s="4">
        <v>3977.5246126973752</v>
      </c>
      <c r="DI40" s="4">
        <v>14.752083750000001</v>
      </c>
      <c r="DO40" s="4">
        <v>4343.0366530645088</v>
      </c>
      <c r="DP40" s="4">
        <v>32.330826500000001</v>
      </c>
      <c r="DQ40" s="4">
        <v>3258.7864048428992</v>
      </c>
      <c r="DR40" s="4">
        <v>37.982464999999998</v>
      </c>
      <c r="DS40" s="4">
        <v>3571.0222090000002</v>
      </c>
      <c r="DT40" s="4">
        <v>34.772258999999998</v>
      </c>
      <c r="DU40" s="4">
        <v>34.772258999999998</v>
      </c>
      <c r="DV40" s="4">
        <v>39.083713000000003</v>
      </c>
      <c r="DW40" s="4">
        <v>37.651834000000001</v>
      </c>
      <c r="DX40" s="4">
        <v>35.664382912162068</v>
      </c>
      <c r="DZ40" s="4">
        <v>3042.9778508195536</v>
      </c>
      <c r="EA40" s="4">
        <v>35.551164999999997</v>
      </c>
      <c r="EB40" s="4">
        <v>35.551164999999997</v>
      </c>
      <c r="EC40" s="4">
        <v>39.607610000000001</v>
      </c>
      <c r="ED40" s="4">
        <v>38.321469500000006</v>
      </c>
      <c r="EE40" s="4">
        <v>35.977836843749998</v>
      </c>
      <c r="EF40" s="4">
        <v>17.011094499999999</v>
      </c>
      <c r="EG40" s="4">
        <v>14.815449999999998</v>
      </c>
      <c r="EH40" s="4">
        <v>74.444206500000007</v>
      </c>
      <c r="EI40" s="4">
        <v>71.900451500000003</v>
      </c>
      <c r="EJ40" s="4">
        <v>32.036331000000004</v>
      </c>
      <c r="EK40" s="4">
        <v>38.666824500000004</v>
      </c>
      <c r="EL40" s="4">
        <v>35.450927</v>
      </c>
      <c r="EM40" s="4">
        <v>39.493216000000004</v>
      </c>
      <c r="EN40" s="4">
        <v>38.155431</v>
      </c>
      <c r="EO40" s="4">
        <v>36.302749519400294</v>
      </c>
      <c r="EP40" s="4">
        <v>1.5357120000000002</v>
      </c>
      <c r="EQ40" s="4">
        <v>0</v>
      </c>
      <c r="ER40" s="4">
        <v>3753.5682282845341</v>
      </c>
      <c r="ES40" s="4">
        <v>18.377969999999998</v>
      </c>
      <c r="ET40" s="4">
        <v>3272.9043259999999</v>
      </c>
      <c r="EU40" s="4">
        <v>15.100693</v>
      </c>
      <c r="EV40" s="7"/>
      <c r="EW40" s="7"/>
      <c r="EX40" s="7">
        <v>37335.331745000003</v>
      </c>
      <c r="EY40" s="7">
        <v>99.971480999999997</v>
      </c>
      <c r="EZ40" s="7">
        <v>2960.0794919380464</v>
      </c>
      <c r="FA40" s="7">
        <v>31.905510249999999</v>
      </c>
      <c r="FB40" s="7">
        <v>2421.2715655146626</v>
      </c>
      <c r="FC40" s="7">
        <v>37.967318875000004</v>
      </c>
      <c r="FD40" s="4">
        <v>3356.3553786673638</v>
      </c>
      <c r="FE40" s="4">
        <v>35.824334</v>
      </c>
      <c r="FF40" s="4">
        <v>35.824334</v>
      </c>
      <c r="FG40" s="4">
        <v>39.892124250000002</v>
      </c>
      <c r="FH40" s="4">
        <v>38.583785750000004</v>
      </c>
      <c r="FI40" s="4">
        <v>36.684175584530067</v>
      </c>
      <c r="FK40" s="4">
        <v>2910.8537912526444</v>
      </c>
      <c r="FL40" s="4">
        <v>34.560181968750001</v>
      </c>
      <c r="FM40" s="4">
        <v>3571.0222090000002</v>
      </c>
      <c r="FN40" s="4">
        <v>35.664382912162068</v>
      </c>
      <c r="FP40" s="4">
        <v>2758.8598809983496</v>
      </c>
      <c r="FQ40" s="4">
        <v>35.601721226562503</v>
      </c>
      <c r="FR40" s="4">
        <v>2758.8598809983496</v>
      </c>
      <c r="FS40" s="4">
        <v>35.921323454270521</v>
      </c>
    </row>
    <row r="41" spans="1:175" x14ac:dyDescent="0.15">
      <c r="CL41" s="4">
        <v>2910.8537912526444</v>
      </c>
      <c r="CM41" s="4">
        <v>34.112908250000004</v>
      </c>
      <c r="CN41" s="4">
        <v>34.112908250000004</v>
      </c>
      <c r="CO41" s="4">
        <v>38.414836749999999</v>
      </c>
      <c r="CP41" s="4">
        <v>36.967359250000001</v>
      </c>
      <c r="CQ41" s="4">
        <v>34.560181968750001</v>
      </c>
      <c r="CR41" s="4">
        <v>15.557541499999999</v>
      </c>
      <c r="CS41" s="4">
        <v>13.676008250000001</v>
      </c>
      <c r="CT41" s="4">
        <v>64.469387249999997</v>
      </c>
      <c r="CU41" s="4">
        <v>62.194385749999995</v>
      </c>
      <c r="CV41" s="4">
        <v>30.369961</v>
      </c>
      <c r="CW41" s="4">
        <v>37.518970500000002</v>
      </c>
      <c r="CX41" s="4">
        <v>33.985456249999999</v>
      </c>
      <c r="CY41" s="4">
        <v>38.277930750000003</v>
      </c>
      <c r="CZ41" s="4">
        <v>36.7612545</v>
      </c>
      <c r="DA41" s="4">
        <v>34.864719686921376</v>
      </c>
      <c r="DB41" s="4">
        <v>1.6125594999999999</v>
      </c>
      <c r="DC41" s="4">
        <v>10337.567500000001</v>
      </c>
      <c r="DE41" s="4">
        <v>5762.7095235599309</v>
      </c>
      <c r="DF41" s="4">
        <v>19.265988</v>
      </c>
      <c r="DH41" s="4">
        <v>4394.3168232944836</v>
      </c>
      <c r="DI41" s="4">
        <v>15.064780375000002</v>
      </c>
      <c r="DO41" s="4">
        <v>4789.5417831303184</v>
      </c>
      <c r="DP41" s="4">
        <v>32.837694749999997</v>
      </c>
      <c r="DQ41" s="4">
        <v>3600.2643142950246</v>
      </c>
      <c r="DR41" s="4">
        <v>38.32734275</v>
      </c>
      <c r="DS41" s="4">
        <v>3938.1569728229933</v>
      </c>
      <c r="DT41" s="4">
        <v>35.151271999999999</v>
      </c>
      <c r="DU41" s="4">
        <v>35.151271999999999</v>
      </c>
      <c r="DV41" s="4">
        <v>39.489406250000002</v>
      </c>
      <c r="DW41" s="4">
        <v>38.088280375000004</v>
      </c>
      <c r="DX41" s="4">
        <v>36.051173695870247</v>
      </c>
      <c r="DZ41" s="4">
        <v>3356.3553786673638</v>
      </c>
      <c r="EA41" s="4">
        <v>35.922563750000002</v>
      </c>
      <c r="EB41" s="4">
        <v>35.922563750000002</v>
      </c>
      <c r="EC41" s="4">
        <v>40.0029635</v>
      </c>
      <c r="ED41" s="4">
        <v>38.744383375000005</v>
      </c>
      <c r="EE41" s="4">
        <v>36.353952460937499</v>
      </c>
      <c r="EF41" s="4">
        <v>17.441592125</v>
      </c>
      <c r="EG41" s="4">
        <v>15.127422999999999</v>
      </c>
      <c r="EH41" s="4">
        <v>76.641430124999999</v>
      </c>
      <c r="EI41" s="4">
        <v>74.112681374999994</v>
      </c>
      <c r="EJ41" s="4">
        <v>32.507557000000006</v>
      </c>
      <c r="EK41" s="4">
        <v>39.017335625000001</v>
      </c>
      <c r="EL41" s="4">
        <v>35.824334</v>
      </c>
      <c r="EM41" s="4">
        <v>39.892124250000002</v>
      </c>
      <c r="EN41" s="4">
        <v>38.583785750000004</v>
      </c>
      <c r="EO41" s="4">
        <v>36.684175584530067</v>
      </c>
      <c r="EP41" s="4">
        <v>1.52099425</v>
      </c>
      <c r="EQ41" s="4">
        <v>0</v>
      </c>
      <c r="ER41" s="4">
        <v>4100.134595767634</v>
      </c>
      <c r="ES41" s="4">
        <v>18.771490499999999</v>
      </c>
      <c r="ET41" s="4">
        <v>3608.1178206578656</v>
      </c>
      <c r="EU41" s="4">
        <v>15.39752275</v>
      </c>
      <c r="EV41" s="7"/>
      <c r="EW41" s="7"/>
      <c r="EX41" s="7"/>
      <c r="EY41" s="7"/>
      <c r="EZ41" s="7">
        <v>3042.9778508195536</v>
      </c>
      <c r="FA41" s="7">
        <v>32.036331000000004</v>
      </c>
      <c r="FB41" s="7">
        <v>2677.1545165516104</v>
      </c>
      <c r="FC41" s="7">
        <v>38.320702250000004</v>
      </c>
      <c r="FD41" s="4">
        <v>3702.0057260276581</v>
      </c>
      <c r="FE41" s="4">
        <v>36.197741000000001</v>
      </c>
      <c r="FF41" s="4">
        <v>36.197741000000001</v>
      </c>
      <c r="FG41" s="4">
        <v>40.2910325</v>
      </c>
      <c r="FH41" s="4">
        <v>39.012140500000001</v>
      </c>
      <c r="FI41" s="4">
        <v>37.065601649659833</v>
      </c>
      <c r="FK41" s="4">
        <v>3224.0849144703129</v>
      </c>
      <c r="FL41" s="4">
        <v>34.955169421875006</v>
      </c>
      <c r="FM41" s="4">
        <v>3938.1569728229933</v>
      </c>
      <c r="FN41" s="4">
        <v>36.051173695870247</v>
      </c>
      <c r="FP41" s="4">
        <v>3042.9778508195536</v>
      </c>
      <c r="FQ41" s="4">
        <v>35.977836843749998</v>
      </c>
      <c r="FR41" s="4">
        <v>3042.9778508195536</v>
      </c>
      <c r="FS41" s="4">
        <v>36.302749519400294</v>
      </c>
    </row>
    <row r="42" spans="1:175" ht="14" customHeight="1" thickBot="1" x14ac:dyDescent="0.2">
      <c r="CL42" s="4">
        <v>3224.0849144703129</v>
      </c>
      <c r="CM42" s="4">
        <v>34.504406125000003</v>
      </c>
      <c r="CN42" s="4">
        <v>34.504406125000003</v>
      </c>
      <c r="CO42" s="4">
        <v>38.814326375</v>
      </c>
      <c r="CP42" s="4">
        <v>37.406698624999997</v>
      </c>
      <c r="CQ42" s="4">
        <v>34.955169421875006</v>
      </c>
      <c r="CR42" s="4">
        <v>15.991524249999999</v>
      </c>
      <c r="CS42" s="4">
        <v>13.993740125</v>
      </c>
      <c r="CT42" s="4">
        <v>67.250761624999996</v>
      </c>
      <c r="CU42" s="4">
        <v>64.914950875000002</v>
      </c>
      <c r="CV42" s="4">
        <v>30.843525499999998</v>
      </c>
      <c r="CW42" s="4">
        <v>37.889533749999998</v>
      </c>
      <c r="CX42" s="4">
        <v>34.378857624999995</v>
      </c>
      <c r="CY42" s="4">
        <v>38.680821875000007</v>
      </c>
      <c r="CZ42" s="4">
        <v>37.20654425</v>
      </c>
      <c r="DA42" s="4">
        <v>35.264551299541722</v>
      </c>
      <c r="DB42" s="4">
        <v>1.59453125</v>
      </c>
      <c r="DC42" s="4">
        <v>10633.543750000001</v>
      </c>
      <c r="DE42" s="4">
        <v>6294.9794352445469</v>
      </c>
      <c r="DF42" s="4">
        <v>19.691620999999998</v>
      </c>
      <c r="DH42" s="4">
        <v>4854.7833700000001</v>
      </c>
      <c r="DI42" s="4">
        <v>15.377477000000001</v>
      </c>
      <c r="DO42" s="4">
        <v>5281.951851860289</v>
      </c>
      <c r="DP42" s="4">
        <v>33.344563000000001</v>
      </c>
      <c r="DQ42" s="4">
        <v>3977.5246126973752</v>
      </c>
      <c r="DR42" s="4">
        <v>38.672220499999995</v>
      </c>
      <c r="DS42" s="4">
        <v>4062.3322148825218</v>
      </c>
      <c r="DT42" s="4">
        <v>35.268918499999998</v>
      </c>
      <c r="DU42" s="4">
        <v>35.268918499999998</v>
      </c>
      <c r="DV42" s="4">
        <v>39.471278499999997</v>
      </c>
      <c r="DW42" s="4">
        <v>38.110509999999998</v>
      </c>
      <c r="DX42" s="4">
        <v>36.148336381759115</v>
      </c>
      <c r="DZ42" s="4">
        <v>3702.0057260276581</v>
      </c>
      <c r="EA42" s="4">
        <v>36.293962499999999</v>
      </c>
      <c r="EB42" s="4">
        <v>36.293962499999999</v>
      </c>
      <c r="EC42" s="4">
        <v>40.398317000000006</v>
      </c>
      <c r="ED42" s="4">
        <v>39.167297250000004</v>
      </c>
      <c r="EE42" s="4">
        <v>36.730068078125001</v>
      </c>
      <c r="EF42" s="4">
        <v>17.872089750000001</v>
      </c>
      <c r="EG42" s="4">
        <v>15.439395999999999</v>
      </c>
      <c r="EH42" s="4">
        <v>78.838653750000006</v>
      </c>
      <c r="EI42" s="4">
        <v>76.32491125</v>
      </c>
      <c r="EJ42" s="4">
        <v>32.978783</v>
      </c>
      <c r="EK42" s="4">
        <v>39.367846749999998</v>
      </c>
      <c r="EL42" s="4">
        <v>36.197741000000001</v>
      </c>
      <c r="EM42" s="4">
        <v>40.2910325</v>
      </c>
      <c r="EN42" s="4">
        <v>39.012140500000001</v>
      </c>
      <c r="EO42" s="4">
        <v>37.065601649659833</v>
      </c>
      <c r="EP42" s="4">
        <v>1.5062765</v>
      </c>
      <c r="EQ42" s="4">
        <v>0</v>
      </c>
      <c r="ER42" s="4">
        <v>4478.699381759654</v>
      </c>
      <c r="ES42" s="4">
        <v>19.165011</v>
      </c>
      <c r="ET42" s="4">
        <v>3977.664151172879</v>
      </c>
      <c r="EU42" s="4">
        <v>15.694352500000001</v>
      </c>
      <c r="EV42" s="7"/>
      <c r="EW42" s="7"/>
      <c r="EX42" s="7"/>
      <c r="EY42" s="7"/>
      <c r="EZ42" s="7">
        <v>3356.3553786673638</v>
      </c>
      <c r="FA42" s="7">
        <v>32.507557000000006</v>
      </c>
      <c r="FB42" s="7">
        <v>2960.0794919380464</v>
      </c>
      <c r="FC42" s="7">
        <v>38.674085625000004</v>
      </c>
      <c r="FD42" s="4">
        <v>4083.2524716089679</v>
      </c>
      <c r="FE42" s="4">
        <v>36.571148000000001</v>
      </c>
      <c r="FF42" s="4">
        <v>36.571148000000001</v>
      </c>
      <c r="FG42" s="4">
        <v>40.689940750000005</v>
      </c>
      <c r="FH42" s="4">
        <v>39.440495249999998</v>
      </c>
      <c r="FI42" s="4">
        <v>37.447027714789598</v>
      </c>
      <c r="FK42" s="4">
        <v>3571.0222090000002</v>
      </c>
      <c r="FL42" s="4">
        <v>35.350156875000003</v>
      </c>
      <c r="FM42" s="4">
        <v>4343.0366530645088</v>
      </c>
      <c r="FN42" s="4">
        <v>36.437964479578426</v>
      </c>
      <c r="FP42" s="4">
        <v>3356.3553786673638</v>
      </c>
      <c r="FQ42" s="4">
        <v>36.353952460937499</v>
      </c>
      <c r="FR42" s="4">
        <v>3356.3553786673638</v>
      </c>
      <c r="FS42" s="4">
        <v>36.684175584530067</v>
      </c>
    </row>
    <row r="43" spans="1:175" ht="16" x14ac:dyDescent="0.2">
      <c r="A43" s="271" t="s">
        <v>120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60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CL43" s="4">
        <v>3571.0222090000002</v>
      </c>
      <c r="CM43" s="4">
        <v>34.895904000000002</v>
      </c>
      <c r="CN43" s="4">
        <v>34.895904000000002</v>
      </c>
      <c r="CO43" s="4">
        <v>39.213816000000001</v>
      </c>
      <c r="CP43" s="4">
        <v>37.846038</v>
      </c>
      <c r="CQ43" s="4">
        <v>35.350156875000003</v>
      </c>
      <c r="CR43" s="4">
        <v>16.425507</v>
      </c>
      <c r="CS43" s="4">
        <v>14.311472</v>
      </c>
      <c r="CT43" s="4">
        <v>70.032135999999994</v>
      </c>
      <c r="CU43" s="4">
        <v>67.635515999999996</v>
      </c>
      <c r="CV43" s="4">
        <v>31.31709</v>
      </c>
      <c r="CW43" s="4">
        <v>38.260097000000002</v>
      </c>
      <c r="CX43" s="4">
        <v>34.772258999999998</v>
      </c>
      <c r="CY43" s="4">
        <v>39.083713000000003</v>
      </c>
      <c r="CZ43" s="4">
        <v>37.651834000000001</v>
      </c>
      <c r="DA43" s="4">
        <v>35.664382912162068</v>
      </c>
      <c r="DB43" s="4">
        <v>1.576503</v>
      </c>
      <c r="DC43" s="4">
        <v>10929.52</v>
      </c>
      <c r="DE43" s="4">
        <v>6876.4122029999999</v>
      </c>
      <c r="DF43" s="4">
        <v>20.117253999999999</v>
      </c>
      <c r="DH43" s="4">
        <v>5308.038152487884</v>
      </c>
      <c r="DI43" s="4">
        <v>15.655880125000001</v>
      </c>
      <c r="DO43" s="4">
        <v>5824.9863199097554</v>
      </c>
      <c r="DP43" s="4">
        <v>33.851431250000005</v>
      </c>
      <c r="DQ43" s="4">
        <v>4394.3168232944836</v>
      </c>
      <c r="DR43" s="4">
        <v>39.017098249999997</v>
      </c>
      <c r="DS43" s="4">
        <v>4486.7871504354898</v>
      </c>
      <c r="DT43" s="4">
        <v>35.669348249999999</v>
      </c>
      <c r="DU43" s="4">
        <v>35.669348249999999</v>
      </c>
      <c r="DV43" s="4">
        <v>39.881123250000002</v>
      </c>
      <c r="DW43" s="4">
        <v>38.560329500000002</v>
      </c>
      <c r="DX43" s="4">
        <v>36.554843952452806</v>
      </c>
      <c r="DZ43" s="4">
        <v>4083.2524716089679</v>
      </c>
      <c r="EA43" s="4">
        <v>36.665361250000004</v>
      </c>
      <c r="EB43" s="4">
        <v>36.665361250000004</v>
      </c>
      <c r="EC43" s="4">
        <v>40.793670500000005</v>
      </c>
      <c r="ED43" s="4">
        <v>39.590211125000003</v>
      </c>
      <c r="EE43" s="4">
        <v>37.106183695312502</v>
      </c>
      <c r="EF43" s="4">
        <v>18.302587374999998</v>
      </c>
      <c r="EG43" s="4">
        <v>15.751368999999999</v>
      </c>
      <c r="EH43" s="4">
        <v>81.035877374999998</v>
      </c>
      <c r="EI43" s="4">
        <v>78.537141124999991</v>
      </c>
      <c r="EJ43" s="4">
        <v>33.450009000000001</v>
      </c>
      <c r="EK43" s="4">
        <v>39.718357875000002</v>
      </c>
      <c r="EL43" s="4">
        <v>36.571148000000001</v>
      </c>
      <c r="EM43" s="4">
        <v>40.689940750000005</v>
      </c>
      <c r="EN43" s="4">
        <v>39.440495249999998</v>
      </c>
      <c r="EO43" s="4">
        <v>37.447027714789598</v>
      </c>
      <c r="EP43" s="4">
        <v>1.49155875</v>
      </c>
      <c r="EQ43" s="4">
        <v>0</v>
      </c>
      <c r="ER43" s="4">
        <v>4892.2169952371623</v>
      </c>
      <c r="ES43" s="4">
        <v>19.558531500000001</v>
      </c>
      <c r="ET43" s="4">
        <v>4385.0597142199495</v>
      </c>
      <c r="EU43" s="4">
        <v>15.99118225</v>
      </c>
      <c r="EV43" s="7"/>
      <c r="EW43" s="7"/>
      <c r="EX43" s="7"/>
      <c r="EY43" s="7"/>
      <c r="EZ43" s="7">
        <v>3702.0057260276581</v>
      </c>
      <c r="FA43" s="7">
        <v>32.978783</v>
      </c>
      <c r="FB43" s="7">
        <v>3272.9043259999999</v>
      </c>
      <c r="FC43" s="7">
        <v>39.027469000000004</v>
      </c>
      <c r="FD43" s="4">
        <v>4503.761469</v>
      </c>
      <c r="FE43" s="4">
        <v>36.944555000000001</v>
      </c>
      <c r="FF43" s="4">
        <v>36.944555000000001</v>
      </c>
      <c r="FG43" s="4">
        <v>41.088849000000003</v>
      </c>
      <c r="FH43" s="4">
        <v>39.868850000000002</v>
      </c>
      <c r="FI43" s="4">
        <v>37.828453779919371</v>
      </c>
      <c r="FK43" s="4">
        <v>3938.1569728229933</v>
      </c>
      <c r="FL43" s="4">
        <v>35.729229859375003</v>
      </c>
      <c r="FM43" s="4">
        <v>4789.5417831303184</v>
      </c>
      <c r="FN43" s="4">
        <v>36.824755263286612</v>
      </c>
      <c r="FP43" s="4">
        <v>3702.0057260276581</v>
      </c>
      <c r="FQ43" s="4">
        <v>36.730068078125001</v>
      </c>
      <c r="FR43" s="4">
        <v>3702.0057260276581</v>
      </c>
      <c r="FS43" s="4">
        <v>37.065601649659833</v>
      </c>
    </row>
    <row r="44" spans="1:175" ht="16" x14ac:dyDescent="0.2">
      <c r="A44" s="272" t="s">
        <v>8</v>
      </c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40"/>
      <c r="M44" s="93"/>
      <c r="N44" s="93"/>
      <c r="O44" s="93"/>
      <c r="P44" s="93"/>
      <c r="Q44" s="249" t="s">
        <v>25</v>
      </c>
      <c r="R44" s="240"/>
      <c r="S44" s="249" t="s">
        <v>26</v>
      </c>
      <c r="T44" s="240"/>
      <c r="U44" s="249" t="s">
        <v>27</v>
      </c>
      <c r="V44" s="240"/>
      <c r="W44" s="249" t="s">
        <v>28</v>
      </c>
      <c r="X44" s="240"/>
      <c r="Y44" s="248" t="s">
        <v>78</v>
      </c>
      <c r="Z44" s="240"/>
      <c r="AA44" s="248" t="s">
        <v>99</v>
      </c>
      <c r="AB44" s="240"/>
      <c r="AC44" s="248" t="s">
        <v>100</v>
      </c>
      <c r="AD44" s="239"/>
      <c r="AE44" s="239"/>
      <c r="AF44" s="239"/>
      <c r="AG44" s="239"/>
      <c r="AH44" s="240"/>
      <c r="AI44" s="268" t="s">
        <v>8</v>
      </c>
      <c r="AJ44" s="240"/>
      <c r="AK44" s="246" t="s">
        <v>9</v>
      </c>
      <c r="AL44" s="247"/>
      <c r="CL44" s="4">
        <v>4062.3322148825218</v>
      </c>
      <c r="CM44" s="4">
        <v>35.399946499999999</v>
      </c>
      <c r="CN44" s="4">
        <v>35.399946499999999</v>
      </c>
      <c r="CO44" s="4">
        <v>39.598006750000003</v>
      </c>
      <c r="CP44" s="4">
        <v>38.29862</v>
      </c>
      <c r="CQ44" s="4">
        <v>35.843492359374999</v>
      </c>
      <c r="CR44" s="4">
        <v>16.929463249999998</v>
      </c>
      <c r="CS44" s="4">
        <v>14.66792575</v>
      </c>
      <c r="CT44" s="4">
        <v>73.04156325000001</v>
      </c>
      <c r="CU44" s="4">
        <v>70.663016249999998</v>
      </c>
      <c r="CV44" s="4">
        <v>31.910749500000001</v>
      </c>
      <c r="CW44" s="4">
        <v>38.596258999999996</v>
      </c>
      <c r="CX44" s="4">
        <v>35.268918499999998</v>
      </c>
      <c r="CY44" s="4">
        <v>39.471278499999997</v>
      </c>
      <c r="CZ44" s="4">
        <v>38.110509999999998</v>
      </c>
      <c r="DA44" s="4">
        <v>36.148336381759115</v>
      </c>
      <c r="DB44" s="4">
        <v>1.4460362500000001</v>
      </c>
      <c r="DC44" s="4">
        <v>19770.775000000001</v>
      </c>
      <c r="DE44" s="4">
        <v>9914.7849069999993</v>
      </c>
      <c r="DF44" s="4">
        <v>21.474488999999998</v>
      </c>
      <c r="DH44" s="4">
        <v>5803.6099411510859</v>
      </c>
      <c r="DI44" s="4">
        <v>15.93428325</v>
      </c>
      <c r="DO44" s="4">
        <v>6423.8498530018942</v>
      </c>
      <c r="DP44" s="4">
        <v>34.358299500000001</v>
      </c>
      <c r="DQ44" s="4">
        <v>4854.7833700000001</v>
      </c>
      <c r="DR44" s="4">
        <v>39.361975999999999</v>
      </c>
      <c r="DS44" s="4">
        <v>4955.5914849999999</v>
      </c>
      <c r="DT44" s="4">
        <v>36.069777999999999</v>
      </c>
      <c r="DU44" s="4">
        <v>36.069777999999999</v>
      </c>
      <c r="DV44" s="4">
        <v>40.290967999999999</v>
      </c>
      <c r="DW44" s="4">
        <v>39.010148999999998</v>
      </c>
      <c r="DX44" s="4">
        <v>36.961351523146497</v>
      </c>
      <c r="DZ44" s="4">
        <v>4503.761469</v>
      </c>
      <c r="EA44" s="4">
        <v>37.036760000000001</v>
      </c>
      <c r="EB44" s="4">
        <v>37.036760000000001</v>
      </c>
      <c r="EC44" s="4">
        <v>41.189024000000003</v>
      </c>
      <c r="ED44" s="4">
        <v>40.013125000000002</v>
      </c>
      <c r="EE44" s="4">
        <v>37.482299312500004</v>
      </c>
      <c r="EF44" s="4">
        <v>18.733084999999999</v>
      </c>
      <c r="EG44" s="4">
        <v>16.063341999999999</v>
      </c>
      <c r="EH44" s="4">
        <v>83.233101000000005</v>
      </c>
      <c r="EI44" s="4">
        <v>80.749370999999996</v>
      </c>
      <c r="EJ44" s="4">
        <v>33.921235000000003</v>
      </c>
      <c r="EK44" s="4">
        <v>40.068868999999999</v>
      </c>
      <c r="EL44" s="4">
        <v>36.944555000000001</v>
      </c>
      <c r="EM44" s="4">
        <v>41.088849000000003</v>
      </c>
      <c r="EN44" s="4">
        <v>39.868850000000002</v>
      </c>
      <c r="EO44" s="4">
        <v>37.828453779919371</v>
      </c>
      <c r="EP44" s="4">
        <v>1.4768410000000001</v>
      </c>
      <c r="EQ44" s="4">
        <v>0</v>
      </c>
      <c r="ER44" s="4">
        <v>5343.9146252955088</v>
      </c>
      <c r="ES44" s="4">
        <v>19.952052000000002</v>
      </c>
      <c r="ET44" s="4">
        <v>4834.1810586509182</v>
      </c>
      <c r="EU44" s="4">
        <v>16.288012000000002</v>
      </c>
      <c r="EV44" s="7"/>
      <c r="EW44" s="7"/>
      <c r="EX44" s="7"/>
      <c r="EY44" s="7"/>
      <c r="EZ44" s="7">
        <v>4083.2524716089679</v>
      </c>
      <c r="FA44" s="7">
        <v>33.450009000000001</v>
      </c>
      <c r="FB44" s="7">
        <v>3608.1178206578656</v>
      </c>
      <c r="FC44" s="7">
        <v>39.3506955</v>
      </c>
      <c r="FD44" s="4">
        <v>4969.0935231106378</v>
      </c>
      <c r="FE44" s="4">
        <v>37.285361000000002</v>
      </c>
      <c r="FF44" s="4">
        <v>37.285361000000002</v>
      </c>
      <c r="FG44" s="4">
        <v>41.474545875000004</v>
      </c>
      <c r="FH44" s="4">
        <v>40.279524250000001</v>
      </c>
      <c r="FI44" s="4">
        <v>38.179577019507299</v>
      </c>
      <c r="FK44" s="4">
        <v>4486.7871504354898</v>
      </c>
      <c r="FL44" s="4">
        <v>36.244988648437499</v>
      </c>
      <c r="FM44" s="4">
        <v>4955.5914849999999</v>
      </c>
      <c r="FN44" s="4">
        <v>36.961351523146497</v>
      </c>
      <c r="FP44" s="4">
        <v>4083.2524716089679</v>
      </c>
      <c r="FQ44" s="4">
        <v>37.106183695312502</v>
      </c>
      <c r="FR44" s="4">
        <v>4083.2524716089679</v>
      </c>
      <c r="FS44" s="4">
        <v>37.447027714789598</v>
      </c>
    </row>
    <row r="45" spans="1:175" ht="16" x14ac:dyDescent="0.2">
      <c r="A45" s="95"/>
      <c r="B45" s="93"/>
      <c r="C45" s="249" t="s">
        <v>8</v>
      </c>
      <c r="D45" s="239"/>
      <c r="E45" s="239"/>
      <c r="F45" s="240"/>
      <c r="G45" s="93"/>
      <c r="H45" s="93"/>
      <c r="I45" s="93"/>
      <c r="J45" s="93"/>
      <c r="K45" s="93"/>
      <c r="L45" s="93"/>
      <c r="M45" s="249" t="s">
        <v>9</v>
      </c>
      <c r="N45" s="239"/>
      <c r="O45" s="239"/>
      <c r="P45" s="240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CL45" s="4">
        <v>4486.7871504354898</v>
      </c>
      <c r="CM45" s="4">
        <v>35.798147749999998</v>
      </c>
      <c r="CN45" s="4">
        <v>35.798147749999998</v>
      </c>
      <c r="CO45" s="4">
        <v>40.003982375000007</v>
      </c>
      <c r="CP45" s="4">
        <v>38.741767499999995</v>
      </c>
      <c r="CQ45" s="4">
        <v>36.244988648437499</v>
      </c>
      <c r="CR45" s="4">
        <v>17.371864124999998</v>
      </c>
      <c r="CS45" s="4">
        <v>14.990973875</v>
      </c>
      <c r="CT45" s="4">
        <v>75.723576125000008</v>
      </c>
      <c r="CU45" s="4">
        <v>73.303316625000008</v>
      </c>
      <c r="CV45" s="4">
        <v>32.402381249999998</v>
      </c>
      <c r="CW45" s="4">
        <v>38.967202</v>
      </c>
      <c r="CX45" s="4">
        <v>35.669348249999999</v>
      </c>
      <c r="CY45" s="4">
        <v>39.881123250000002</v>
      </c>
      <c r="CZ45" s="4">
        <v>38.560329500000002</v>
      </c>
      <c r="DA45" s="4">
        <v>36.554843952452806</v>
      </c>
      <c r="DB45" s="4">
        <v>1.438646125</v>
      </c>
      <c r="DC45" s="4">
        <v>20139.497500000001</v>
      </c>
      <c r="DE45" s="4">
        <v>14806.478939520064</v>
      </c>
      <c r="DF45" s="4">
        <v>23.051246500000001</v>
      </c>
      <c r="DH45" s="4">
        <v>6345.4495580897374</v>
      </c>
      <c r="DI45" s="4">
        <v>16.212686375000001</v>
      </c>
      <c r="DO45" s="4">
        <v>7084.2822055849656</v>
      </c>
      <c r="DP45" s="4">
        <v>34.865167749999998</v>
      </c>
      <c r="DQ45" s="4">
        <v>5281.951851860289</v>
      </c>
      <c r="DR45" s="4">
        <v>39.654554000000005</v>
      </c>
      <c r="DS45" s="4">
        <v>5460.6525320728288</v>
      </c>
      <c r="DT45" s="4">
        <v>36.449895124999998</v>
      </c>
      <c r="DU45" s="4">
        <v>36.449895124999998</v>
      </c>
      <c r="DV45" s="4">
        <v>40.696098249999999</v>
      </c>
      <c r="DW45" s="4">
        <v>39.444400874999999</v>
      </c>
      <c r="DX45" s="4">
        <v>37.348767838899505</v>
      </c>
      <c r="DZ45" s="4">
        <v>4969.0935231106378</v>
      </c>
      <c r="EA45" s="4">
        <v>37.374942750000002</v>
      </c>
      <c r="EB45" s="4">
        <v>37.374942750000002</v>
      </c>
      <c r="EC45" s="4">
        <v>41.571088875000001</v>
      </c>
      <c r="ED45" s="4">
        <v>40.418842750000003</v>
      </c>
      <c r="EE45" s="4">
        <v>37.827445632812505</v>
      </c>
      <c r="EF45" s="4">
        <v>19.149110999999998</v>
      </c>
      <c r="EG45" s="4">
        <v>16.354791624999997</v>
      </c>
      <c r="EH45" s="4">
        <v>84.834049125000007</v>
      </c>
      <c r="EI45" s="4">
        <v>82.438775875000005</v>
      </c>
      <c r="EJ45" s="4">
        <v>34.396142000000005</v>
      </c>
      <c r="EK45" s="4">
        <v>40.387415625000003</v>
      </c>
      <c r="EL45" s="4">
        <v>37.285361000000002</v>
      </c>
      <c r="EM45" s="4">
        <v>41.474545875000004</v>
      </c>
      <c r="EN45" s="4">
        <v>40.279524250000001</v>
      </c>
      <c r="EO45" s="4">
        <v>38.179577019507299</v>
      </c>
      <c r="EP45" s="4">
        <v>1.4631195000000001</v>
      </c>
      <c r="EQ45" s="4">
        <v>0</v>
      </c>
      <c r="ER45" s="4">
        <v>5837.3174268944804</v>
      </c>
      <c r="ES45" s="4">
        <v>20.345572499999999</v>
      </c>
      <c r="ET45" s="4">
        <v>5329.3017725703821</v>
      </c>
      <c r="EU45" s="4">
        <v>16.584841749999999</v>
      </c>
      <c r="EV45" s="7"/>
      <c r="EW45" s="7"/>
      <c r="EX45" s="7"/>
      <c r="EY45" s="7"/>
      <c r="EZ45" s="7">
        <v>4385.0597142199495</v>
      </c>
      <c r="FA45" s="7">
        <v>33.788509625000003</v>
      </c>
      <c r="FB45" s="7">
        <v>3977.664151172879</v>
      </c>
      <c r="FC45" s="7">
        <v>39.673922000000005</v>
      </c>
      <c r="FD45" s="4">
        <v>5843.2970316079891</v>
      </c>
      <c r="FE45" s="4">
        <v>37.868237000000001</v>
      </c>
      <c r="FF45" s="4">
        <v>37.868237000000001</v>
      </c>
      <c r="FG45" s="4">
        <v>41.910171500000004</v>
      </c>
      <c r="FH45" s="4">
        <v>40.781363749999997</v>
      </c>
      <c r="FI45" s="4">
        <v>38.74220890465363</v>
      </c>
      <c r="FK45" s="4">
        <v>4955.5914849999999</v>
      </c>
      <c r="FL45" s="4">
        <v>36.646484937499999</v>
      </c>
      <c r="FM45" s="4">
        <v>5460.6525320728288</v>
      </c>
      <c r="FN45" s="4">
        <v>37.348767838899505</v>
      </c>
      <c r="FP45" s="4">
        <v>4503.761469</v>
      </c>
      <c r="FQ45" s="4">
        <v>37.482299312500004</v>
      </c>
      <c r="FR45" s="4">
        <v>4503.761469</v>
      </c>
      <c r="FS45" s="4">
        <v>37.828453779919371</v>
      </c>
    </row>
    <row r="46" spans="1:175" ht="17" customHeight="1" thickBot="1" x14ac:dyDescent="0.25">
      <c r="A46" s="250" t="s">
        <v>33</v>
      </c>
      <c r="B46" s="251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73" t="s">
        <v>36</v>
      </c>
      <c r="AJ46" s="251"/>
      <c r="AK46" s="274" t="s">
        <v>36</v>
      </c>
      <c r="AL46" s="275"/>
      <c r="CL46" s="4">
        <v>4955.5914849999999</v>
      </c>
      <c r="CM46" s="4">
        <v>36.196348999999998</v>
      </c>
      <c r="CN46" s="4">
        <v>36.196348999999998</v>
      </c>
      <c r="CO46" s="4">
        <v>40.409958000000003</v>
      </c>
      <c r="CP46" s="4">
        <v>39.184914999999997</v>
      </c>
      <c r="CQ46" s="4">
        <v>36.646484937499999</v>
      </c>
      <c r="CR46" s="4">
        <v>17.814264999999999</v>
      </c>
      <c r="CS46" s="4">
        <v>15.314022</v>
      </c>
      <c r="CT46" s="4">
        <v>78.405589000000006</v>
      </c>
      <c r="CU46" s="4">
        <v>75.943617000000003</v>
      </c>
      <c r="CV46" s="4">
        <v>32.894013000000001</v>
      </c>
      <c r="CW46" s="4">
        <v>39.338144999999997</v>
      </c>
      <c r="CX46" s="4">
        <v>36.069777999999999</v>
      </c>
      <c r="CY46" s="4">
        <v>40.290967999999999</v>
      </c>
      <c r="CZ46" s="4">
        <v>39.010148999999998</v>
      </c>
      <c r="DA46" s="4">
        <v>36.961351523146497</v>
      </c>
      <c r="DB46" s="4">
        <v>1.4312560000000001</v>
      </c>
      <c r="DC46" s="4">
        <v>20508.22</v>
      </c>
      <c r="DE46" s="4">
        <v>16222.465534000001</v>
      </c>
      <c r="DF46" s="4">
        <v>23.484310000000001</v>
      </c>
      <c r="DH46" s="4">
        <v>7084.2822055849656</v>
      </c>
      <c r="DI46" s="4">
        <v>16.567148500000002</v>
      </c>
      <c r="DO46" s="4">
        <v>7812.613233</v>
      </c>
      <c r="DP46" s="4">
        <v>35.372036000000001</v>
      </c>
      <c r="DQ46" s="4">
        <v>5824.9863199097554</v>
      </c>
      <c r="DR46" s="4">
        <v>40.003168250000002</v>
      </c>
      <c r="DS46" s="4">
        <v>6017.1880927415232</v>
      </c>
      <c r="DT46" s="4">
        <v>36.830012249999996</v>
      </c>
      <c r="DU46" s="4">
        <v>36.830012249999996</v>
      </c>
      <c r="DV46" s="4">
        <v>41.101228499999998</v>
      </c>
      <c r="DW46" s="4">
        <v>39.878652750000001</v>
      </c>
      <c r="DX46" s="4">
        <v>37.73618415465252</v>
      </c>
      <c r="DZ46" s="4">
        <v>5305.158306937722</v>
      </c>
      <c r="EA46" s="4">
        <v>37.606442749999999</v>
      </c>
      <c r="EB46" s="4">
        <v>37.606442749999999</v>
      </c>
      <c r="EC46" s="4">
        <v>41.604675999999998</v>
      </c>
      <c r="ED46" s="4">
        <v>40.493932999999998</v>
      </c>
      <c r="EE46" s="4">
        <v>38.036800468750002</v>
      </c>
      <c r="EF46" s="4">
        <v>19.258998625</v>
      </c>
      <c r="EG46" s="4">
        <v>16.451268875</v>
      </c>
      <c r="EH46" s="4">
        <v>85.740211250000002</v>
      </c>
      <c r="EI46" s="4">
        <v>83.349172124999996</v>
      </c>
      <c r="EJ46" s="4">
        <v>34.611007874999999</v>
      </c>
      <c r="EK46" s="4">
        <v>40.425400375000002</v>
      </c>
      <c r="EL46" s="4">
        <v>37.504022499999998</v>
      </c>
      <c r="EM46" s="4">
        <v>41.509489250000001</v>
      </c>
      <c r="EN46" s="4">
        <v>40.352785124999997</v>
      </c>
      <c r="EO46" s="4">
        <v>38.368144890806704</v>
      </c>
      <c r="EP46" s="4">
        <v>1.434269625</v>
      </c>
      <c r="EQ46" s="4">
        <v>0</v>
      </c>
      <c r="ER46" s="4">
        <v>6376.2760319999998</v>
      </c>
      <c r="ES46" s="4">
        <v>20.739093</v>
      </c>
      <c r="ET46" s="4">
        <v>5875.1331484153916</v>
      </c>
      <c r="EU46" s="4">
        <v>16.881671499999999</v>
      </c>
      <c r="EV46" s="7"/>
      <c r="EW46" s="7"/>
      <c r="EX46" s="7"/>
      <c r="EY46" s="7"/>
      <c r="EZ46" s="7">
        <v>4503.761469</v>
      </c>
      <c r="FA46" s="7">
        <v>33.921235000000003</v>
      </c>
      <c r="FB46" s="7">
        <v>4385.0597142199495</v>
      </c>
      <c r="FC46" s="7">
        <v>39.997148500000002</v>
      </c>
      <c r="FD46" s="4">
        <v>6436.0228713528495</v>
      </c>
      <c r="FE46" s="4">
        <v>38.232451499999996</v>
      </c>
      <c r="FF46" s="4">
        <v>38.232451499999996</v>
      </c>
      <c r="FG46" s="4">
        <v>42.31085375</v>
      </c>
      <c r="FH46" s="4">
        <v>41.209942374999997</v>
      </c>
      <c r="FI46" s="4">
        <v>39.116272918500563</v>
      </c>
      <c r="FK46" s="4">
        <v>5460.6525320728288</v>
      </c>
      <c r="FL46" s="4">
        <v>37.027299234375</v>
      </c>
      <c r="FM46" s="4">
        <v>6017.1880927415232</v>
      </c>
      <c r="FN46" s="4">
        <v>37.73618415465252</v>
      </c>
      <c r="FP46" s="4">
        <v>4969.0935231106378</v>
      </c>
      <c r="FQ46" s="4">
        <v>37.827445632812505</v>
      </c>
      <c r="FR46" s="4">
        <v>4969.0935231106378</v>
      </c>
      <c r="FS46" s="4">
        <v>38.179577019507299</v>
      </c>
    </row>
    <row r="47" spans="1:175" x14ac:dyDescent="0.15">
      <c r="A47" s="245" t="s">
        <v>13</v>
      </c>
      <c r="B47" s="172">
        <f>bdRateROI($CL5:$CL63,CM5:CM63,$DZ5:$DZ63,EA5:EA63,CJ11,CJ6,1, 0, TRUE)</f>
        <v>-0.2281388617170842</v>
      </c>
      <c r="C47" s="172">
        <f t="shared" ref="C47:H47" si="4">bdRateExtend($CL5:$CL63,CN5:CN63,$DZ5:$DZ63,EB5:EB63, "None", FALSE, 0, TRUE)</f>
        <v>-0.26614122107143412</v>
      </c>
      <c r="D47" s="172">
        <f t="shared" si="4"/>
        <v>-0.21426858577143038</v>
      </c>
      <c r="E47" s="172">
        <f t="shared" si="4"/>
        <v>-0.24274087136513212</v>
      </c>
      <c r="F47" s="172">
        <f t="shared" si="4"/>
        <v>-0.26164709146082543</v>
      </c>
      <c r="G47" s="172" t="e">
        <f t="shared" si="4"/>
        <v>#N/A</v>
      </c>
      <c r="H47" s="172">
        <f t="shared" si="4"/>
        <v>-0.25886312013558177</v>
      </c>
      <c r="I47" s="172" t="e">
        <f>bdRateExtend($CL5:$CL63,CT5:CT63,$DZ5:$DZ63,EH5:EH63,"None", FALSE,2,TRUE)</f>
        <v>#N/A</v>
      </c>
      <c r="J47" s="172" t="e">
        <f>bdRateExtend($CL5:$CL63,CU5:CU63,$DZ5:$DZ63,EI5:EI63,"None", FALSE,2,TRUE)</f>
        <v>#N/A</v>
      </c>
      <c r="K47" s="172">
        <f t="shared" ref="K47:P47" si="5">bdRateExtend($CL5:$CL63,CV5:CV63,$DZ5:$DZ63,EJ5:EJ63, "None", FALSE, 0, TRUE)</f>
        <v>-0.25649756631656673</v>
      </c>
      <c r="L47" s="172">
        <f t="shared" si="5"/>
        <v>-0.23595951696974793</v>
      </c>
      <c r="M47" s="172">
        <f t="shared" si="5"/>
        <v>-0.26978034375938931</v>
      </c>
      <c r="N47" s="172">
        <f t="shared" si="5"/>
        <v>-0.21801604883348924</v>
      </c>
      <c r="O47" s="172">
        <f t="shared" si="5"/>
        <v>-0.2470304184190425</v>
      </c>
      <c r="P47" s="172">
        <f t="shared" si="5"/>
        <v>-0.26354806577369494</v>
      </c>
      <c r="Q47" s="172">
        <f>bdRateROI($DE5:$DE63,DF5:DF63,$ER5:$ER63,ES5:ES63,CJ11,CJ6,1, 0, TRUE)</f>
        <v>-0.18526973007217307</v>
      </c>
      <c r="R47" s="172">
        <f>bdRateExtend($DE5:$DE63,DF5:DF63,$ER5:$ER63,ES5:ES63, "None", FALSE, 0, TRUE)</f>
        <v>-0.21016475333347095</v>
      </c>
      <c r="S47" s="172">
        <f>bdRateROI($DH5:$DH63,DI5:DI63,$ET5:$ET63,EU5:EU63,CJ11,CJ6,1, 0, TRUE)</f>
        <v>-0.2182335006443592</v>
      </c>
      <c r="T47" s="172">
        <f>bdRateExtend($DH5:$DH63,DI5:DI63,$ET5:$ET63,EU5:EU63, "None", FALSE, 0, TRUE)</f>
        <v>-0.25000569067487977</v>
      </c>
      <c r="U47" s="172">
        <f>bdRateROI($DK5:$DK63,DL5:DL63,$EV5:$EV63,EW5:EW63,$CJ11,$CJ6,1,2,TRUE)</f>
        <v>-0.24818130778761183</v>
      </c>
      <c r="V47" s="172">
        <f>bdRateExtend($DK5:$DK63,DL5:DL63,$EV5:$EV63,EW5:EW63,"None", FALSE,2,TRUE)</f>
        <v>-0.31115003812434838</v>
      </c>
      <c r="W47" s="172">
        <f>bdRateROI(DM5:DM63,DN5:DN63,EX5:EX63,EY5:EY63,$CJ11,$CJ6,1,2,TRUE)</f>
        <v>-0.25771708693440953</v>
      </c>
      <c r="X47" s="172">
        <f>bdRateExtend(DM5:DM63,DN5:DN63,EX5:EX63,EY5:EY63,"None", FALSE,2,TRUE)</f>
        <v>-0.30368150582956932</v>
      </c>
      <c r="Y47" s="172">
        <f>bdRateROI(DO5:DO63,DP5:DP63,EZ5:EZ63,FA5:FA63,$CJ11,$CJ6,1, 0, TRUE)</f>
        <v>-0.2123607566410074</v>
      </c>
      <c r="Z47" s="172">
        <f>bdRateExtend(DO5:DO63,DP5:DP63,EZ5:EZ63,FA5:FA63, "None", FALSE, 0, TRUE)</f>
        <v>-0.257987674753969</v>
      </c>
      <c r="AA47" s="172">
        <f>bdRateROI(DQ5:DQ63,DR5:DR63,FB5:FB63,FC5:FC63,$CJ11,$CJ6,1, 0, TRUE)</f>
        <v>-0.21439765339749428</v>
      </c>
      <c r="AB47" s="172">
        <f>bdRateExtend(DQ5:DQ63,DR5:DR63,FB5:FB63,FC5:FC63, "None", FALSE, 0, TRUE)</f>
        <v>-0.23558081164239009</v>
      </c>
      <c r="AC47" s="172">
        <f>bdRateROI(DS5:DS63,DT5:DT63,FD5:FD63,FE5:FE63,$CJ11,$CJ6,1, 0, TRUE)</f>
        <v>-0.23139415027649268</v>
      </c>
      <c r="AD47" s="172">
        <f>bdRateExtend(DS5:DS63,DT5:DT63,FD5:FD63,FE5:FE63, "None", FALSE, 0, TRUE)</f>
        <v>-0.26540693474401011</v>
      </c>
      <c r="AE47" s="172">
        <f>bdRateExtend($DS5:$DS63,DU5:DU63,$FD5:$FD63,FF5:FF63, "None", FALSE, 0, TRUE)</f>
        <v>-0.26540693474401011</v>
      </c>
      <c r="AF47" s="172" t="e">
        <f>bdRateExtend($DS5:$DS63,DV5:DV63,$FD5:$FD63,FG5:FG63, "None", FALSE, 0, TRUE)</f>
        <v>#N/A</v>
      </c>
      <c r="AG47" s="172">
        <f>bdRateExtend($DS5:$DS63,DW5:DW63,$FD5:$FD63,FH5:FH63, "None", FALSE, 0, TRUE)</f>
        <v>-0.24351880672838011</v>
      </c>
      <c r="AH47" s="172">
        <f>bdRateExtend($DS5:$DS63,DX5:DX63,$FD5:$FD63,FI5:FI63, "None", FALSE, 0, TRUE)</f>
        <v>-0.25941304693719414</v>
      </c>
      <c r="AI47" s="172">
        <f>bdRateROI($FK5:$FK63,FL5:FL63,$FP5:$FP63,FQ5:FQ63,$CJ11,$CJ6,1, 0, TRUE)</f>
        <v>-0.22571794860151206</v>
      </c>
      <c r="AJ47" s="172">
        <f>bdRateExtend($FK5:$FK63,FL5:FL63,$FP5:$FP63,FQ5:FQ63, "None", FALSE, 0, TRUE)</f>
        <v>-0.25978149766668079</v>
      </c>
      <c r="AK47" s="172">
        <f>bdRateROI($FM5:$FM63,FN5:FN63,$FR5:$FR63,FS5:FS63,$CJ11,$CJ6,1, 0, TRUE)</f>
        <v>-0.22737267332492939</v>
      </c>
      <c r="AL47" s="188">
        <f>bdRateExtend($FM5:$FM63,FN5:FN63,$FR5:$FR63,FS5:FS63, "None", FALSE, 0, TRUE)</f>
        <v>-0.2595569898591682</v>
      </c>
      <c r="CL47" s="4">
        <v>5460.6525320728288</v>
      </c>
      <c r="CM47" s="4">
        <v>36.572362124999998</v>
      </c>
      <c r="CN47" s="4">
        <v>36.572362124999998</v>
      </c>
      <c r="CO47" s="4">
        <v>40.810865375000006</v>
      </c>
      <c r="CP47" s="4">
        <v>39.612852624999995</v>
      </c>
      <c r="CQ47" s="4">
        <v>37.027299234375</v>
      </c>
      <c r="CR47" s="4">
        <v>18.263526374999998</v>
      </c>
      <c r="CS47" s="4">
        <v>15.633236125</v>
      </c>
      <c r="CT47" s="4">
        <v>80.384910250000004</v>
      </c>
      <c r="CU47" s="4">
        <v>77.986856875000001</v>
      </c>
      <c r="CV47" s="4">
        <v>33.403643000000002</v>
      </c>
      <c r="CW47" s="4">
        <v>39.680364874999995</v>
      </c>
      <c r="CX47" s="4">
        <v>36.449895124999998</v>
      </c>
      <c r="CY47" s="4">
        <v>40.696098249999999</v>
      </c>
      <c r="CZ47" s="4">
        <v>39.444400874999999</v>
      </c>
      <c r="DA47" s="4">
        <v>37.348767838899505</v>
      </c>
      <c r="DB47" s="4">
        <v>1.421367375</v>
      </c>
      <c r="DC47" s="4">
        <v>20762.502500000002</v>
      </c>
      <c r="DE47" s="4">
        <v>18944.189160653939</v>
      </c>
      <c r="DF47" s="4">
        <v>24.161183000000001</v>
      </c>
      <c r="DH47" s="4">
        <v>7812.613233</v>
      </c>
      <c r="DI47" s="4">
        <v>16.889388</v>
      </c>
      <c r="DO47" s="4">
        <v>8559.7561324679682</v>
      </c>
      <c r="DP47" s="4">
        <v>35.845929249999998</v>
      </c>
      <c r="DQ47" s="4">
        <v>6423.8498530018942</v>
      </c>
      <c r="DR47" s="4">
        <v>40.351782499999999</v>
      </c>
      <c r="DS47" s="4">
        <v>6630.4443160910405</v>
      </c>
      <c r="DT47" s="4">
        <v>37.210129375000001</v>
      </c>
      <c r="DU47" s="4">
        <v>37.210129375000001</v>
      </c>
      <c r="DV47" s="4">
        <v>41.506358749999997</v>
      </c>
      <c r="DW47" s="4">
        <v>40.312904625000002</v>
      </c>
      <c r="DX47" s="4">
        <v>38.123600470405528</v>
      </c>
      <c r="DZ47" s="4">
        <v>5843.2970316079891</v>
      </c>
      <c r="EA47" s="4">
        <v>37.969682500000005</v>
      </c>
      <c r="EB47" s="4">
        <v>37.969682500000005</v>
      </c>
      <c r="EC47" s="4">
        <v>42.001498999999995</v>
      </c>
      <c r="ED47" s="4">
        <v>40.916707000000002</v>
      </c>
      <c r="EE47" s="4">
        <v>38.405860062499997</v>
      </c>
      <c r="EF47" s="4">
        <v>19.683252750000001</v>
      </c>
      <c r="EG47" s="4">
        <v>16.754762249999999</v>
      </c>
      <c r="EH47" s="4">
        <v>87.634983500000004</v>
      </c>
      <c r="EI47" s="4">
        <v>85.301061750000002</v>
      </c>
      <c r="EJ47" s="4">
        <v>35.088466249999996</v>
      </c>
      <c r="EK47" s="4">
        <v>40.768195250000005</v>
      </c>
      <c r="EL47" s="4">
        <v>37.868237000000001</v>
      </c>
      <c r="EM47" s="4">
        <v>41.910171500000004</v>
      </c>
      <c r="EN47" s="4">
        <v>40.781363749999997</v>
      </c>
      <c r="EO47" s="4">
        <v>38.74220890465363</v>
      </c>
      <c r="EP47" s="4">
        <v>1.41950675</v>
      </c>
      <c r="EQ47" s="4">
        <v>0</v>
      </c>
      <c r="ER47" s="4">
        <v>9121.1065859999999</v>
      </c>
      <c r="ES47" s="4">
        <v>22.046810000000001</v>
      </c>
      <c r="ET47" s="4">
        <v>6476.8690129854031</v>
      </c>
      <c r="EU47" s="4">
        <v>17.17850125</v>
      </c>
      <c r="EV47" s="7"/>
      <c r="EW47" s="7"/>
      <c r="EX47" s="7"/>
      <c r="EY47" s="7"/>
      <c r="EZ47" s="7">
        <v>4834.1810586509182</v>
      </c>
      <c r="FA47" s="7">
        <v>34.2628135</v>
      </c>
      <c r="FB47" s="7">
        <v>4834.1810586509182</v>
      </c>
      <c r="FC47" s="7">
        <v>40.320374999999999</v>
      </c>
      <c r="FD47" s="4">
        <v>7088.8729729999995</v>
      </c>
      <c r="FE47" s="4">
        <v>38.596665999999999</v>
      </c>
      <c r="FF47" s="4">
        <v>38.596665999999999</v>
      </c>
      <c r="FG47" s="4">
        <v>42.711536000000002</v>
      </c>
      <c r="FH47" s="4">
        <v>41.638520999999997</v>
      </c>
      <c r="FI47" s="4">
        <v>39.490336932347489</v>
      </c>
      <c r="FK47" s="4">
        <v>6017.1880927415232</v>
      </c>
      <c r="FL47" s="4">
        <v>37.408113531249995</v>
      </c>
      <c r="FM47" s="4">
        <v>6630.4443160910405</v>
      </c>
      <c r="FN47" s="4">
        <v>38.123600470405528</v>
      </c>
      <c r="FP47" s="4">
        <v>5482.5040383194591</v>
      </c>
      <c r="FQ47" s="4">
        <v>38.172591953125007</v>
      </c>
      <c r="FR47" s="4">
        <v>5482.5040383194591</v>
      </c>
      <c r="FS47" s="4">
        <v>38.530700259095227</v>
      </c>
    </row>
    <row r="48" spans="1:175" x14ac:dyDescent="0.15">
      <c r="A48" s="179"/>
      <c r="B48" s="165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5"/>
      <c r="R48" s="164"/>
      <c r="S48" s="165"/>
      <c r="T48" s="164"/>
      <c r="U48" s="165"/>
      <c r="V48" s="164"/>
      <c r="W48" s="165"/>
      <c r="X48" s="164"/>
      <c r="Y48" s="165"/>
      <c r="Z48" s="164"/>
      <c r="AA48" s="165"/>
      <c r="AB48" s="164"/>
      <c r="AC48" s="165"/>
      <c r="AD48" s="164"/>
      <c r="AE48" s="164"/>
      <c r="AF48" s="164"/>
      <c r="AG48" s="164"/>
      <c r="AH48" s="164"/>
      <c r="AI48" s="165"/>
      <c r="AJ48" s="164"/>
      <c r="AK48" s="165"/>
      <c r="AL48" s="170"/>
      <c r="CL48" s="4">
        <v>6017.1880927415232</v>
      </c>
      <c r="CM48" s="4">
        <v>36.948375249999998</v>
      </c>
      <c r="CN48" s="4">
        <v>36.948375249999998</v>
      </c>
      <c r="CO48" s="4">
        <v>41.211772750000002</v>
      </c>
      <c r="CP48" s="4">
        <v>40.040790250000001</v>
      </c>
      <c r="CQ48" s="4">
        <v>37.408113531249995</v>
      </c>
      <c r="CR48" s="4">
        <v>18.71278775</v>
      </c>
      <c r="CS48" s="4">
        <v>15.95245025</v>
      </c>
      <c r="CT48" s="4">
        <v>82.364231500000002</v>
      </c>
      <c r="CU48" s="4">
        <v>80.030096749999998</v>
      </c>
      <c r="CV48" s="4">
        <v>33.913273000000004</v>
      </c>
      <c r="CW48" s="4">
        <v>40.02258475</v>
      </c>
      <c r="CX48" s="4">
        <v>36.830012249999996</v>
      </c>
      <c r="CY48" s="4">
        <v>41.101228499999998</v>
      </c>
      <c r="CZ48" s="4">
        <v>39.878652750000001</v>
      </c>
      <c r="DA48" s="4">
        <v>37.73618415465252</v>
      </c>
      <c r="DB48" s="4">
        <v>1.4114787500000001</v>
      </c>
      <c r="DC48" s="4">
        <v>21016.785</v>
      </c>
      <c r="DE48" s="4">
        <v>20813.289061993859</v>
      </c>
      <c r="DF48" s="4">
        <v>24.619987500000001</v>
      </c>
      <c r="DH48" s="4">
        <v>8559.7561324679682</v>
      </c>
      <c r="DI48" s="4">
        <v>17.183999374999999</v>
      </c>
      <c r="DO48" s="4">
        <v>9378.3504778961069</v>
      </c>
      <c r="DP48" s="4">
        <v>36.319822500000001</v>
      </c>
      <c r="DQ48" s="4">
        <v>7084.2822055849656</v>
      </c>
      <c r="DR48" s="4">
        <v>40.700396750000003</v>
      </c>
      <c r="DS48" s="4">
        <v>7306.202025131287</v>
      </c>
      <c r="DT48" s="4">
        <v>37.590246499999999</v>
      </c>
      <c r="DU48" s="4">
        <v>37.590246499999999</v>
      </c>
      <c r="DV48" s="4">
        <v>41.911489000000003</v>
      </c>
      <c r="DW48" s="4">
        <v>40.747156500000003</v>
      </c>
      <c r="DX48" s="4">
        <v>38.511016786158535</v>
      </c>
      <c r="DZ48" s="4">
        <v>6436.0228713528495</v>
      </c>
      <c r="EA48" s="4">
        <v>38.332922250000003</v>
      </c>
      <c r="EB48" s="4">
        <v>38.332922250000003</v>
      </c>
      <c r="EC48" s="4">
        <v>42.398322</v>
      </c>
      <c r="ED48" s="4">
        <v>41.339481000000006</v>
      </c>
      <c r="EE48" s="4">
        <v>38.774919656249999</v>
      </c>
      <c r="EF48" s="4">
        <v>20.107506874999999</v>
      </c>
      <c r="EG48" s="4">
        <v>17.058255625000001</v>
      </c>
      <c r="EH48" s="4">
        <v>89.529755749999993</v>
      </c>
      <c r="EI48" s="4">
        <v>87.252951375000009</v>
      </c>
      <c r="EJ48" s="4">
        <v>35.565924625000001</v>
      </c>
      <c r="EK48" s="4">
        <v>41.110990125000001</v>
      </c>
      <c r="EL48" s="4">
        <v>38.232451499999996</v>
      </c>
      <c r="EM48" s="4">
        <v>42.31085375</v>
      </c>
      <c r="EN48" s="4">
        <v>41.209942374999997</v>
      </c>
      <c r="EO48" s="4">
        <v>39.116272918500563</v>
      </c>
      <c r="EP48" s="4">
        <v>1.4047438749999999</v>
      </c>
      <c r="EQ48" s="4">
        <v>0</v>
      </c>
      <c r="ER48" s="4">
        <v>12537.141070789068</v>
      </c>
      <c r="ES48" s="4">
        <v>23.208437249999999</v>
      </c>
      <c r="ET48" s="4">
        <v>7140.2351490000001</v>
      </c>
      <c r="EU48" s="4">
        <v>17.475331000000001</v>
      </c>
      <c r="EV48" s="7"/>
      <c r="EW48" s="7"/>
      <c r="EX48" s="7"/>
      <c r="EY48" s="7"/>
      <c r="EZ48" s="7">
        <v>4969.0935231106378</v>
      </c>
      <c r="FA48" s="7">
        <v>34.396142000000005</v>
      </c>
      <c r="FB48" s="7">
        <v>5329.3017725703821</v>
      </c>
      <c r="FC48" s="7">
        <v>40.643601500000003</v>
      </c>
      <c r="FD48" s="4">
        <v>7858.5378533865241</v>
      </c>
      <c r="FE48" s="4">
        <v>38.951287000000001</v>
      </c>
      <c r="FF48" s="4">
        <v>38.951287000000001</v>
      </c>
      <c r="FG48" s="4">
        <v>43.088089125000003</v>
      </c>
      <c r="FH48" s="4">
        <v>42.040834499999995</v>
      </c>
      <c r="FI48" s="4">
        <v>39.851341933679322</v>
      </c>
      <c r="FK48" s="4">
        <v>6630.4443160910405</v>
      </c>
      <c r="FL48" s="4">
        <v>37.788927828124997</v>
      </c>
      <c r="FM48" s="4">
        <v>7306.202025131287</v>
      </c>
      <c r="FN48" s="4">
        <v>38.511016786158535</v>
      </c>
      <c r="FP48" s="4">
        <v>5843.2970316079891</v>
      </c>
      <c r="FQ48" s="4">
        <v>38.405860062499997</v>
      </c>
      <c r="FR48" s="4">
        <v>6048.960517727005</v>
      </c>
      <c r="FS48" s="4">
        <v>38.881823498683147</v>
      </c>
    </row>
    <row r="49" spans="1:175" x14ac:dyDescent="0.15">
      <c r="A49" s="242" t="s">
        <v>14</v>
      </c>
      <c r="B49" s="166">
        <f>bdRateROI($CL5:$CL63,CM5:CM63,$DZ5:$DZ63,EA5:EA63,CJ10,CJ11,1, 0, TRUE)</f>
        <v>-0.28840734851710625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6">
        <f>bdRateROI($DE5:$DE63,DF5:DF63,$ER5:$ER63,ES5:ES63,CJ10,CJ11,1, 0, TRUE)</f>
        <v>-0.23147320304662911</v>
      </c>
      <c r="R49" s="164"/>
      <c r="S49" s="166">
        <f>bdRateROI($DH5:$DH63,DI5:DI63,$ET5:$ET63,EU5:EU63,CJ10,CJ11,1, 0, TRUE)</f>
        <v>-0.27635321735480112</v>
      </c>
      <c r="T49" s="164"/>
      <c r="U49" s="166">
        <f>bdRateROI($DK5:$DK63,DL5:DL63,$EV5:$EV63,EW5:EW63,$CJ$10,$CJ$11,1,2,TRUE)</f>
        <v>-0.37299615261809749</v>
      </c>
      <c r="V49" s="164"/>
      <c r="W49" s="166">
        <f>bdRateROI(DM5:DM63,DN5:DN63,EX5:EX63,EY5:EY63,$CJ$10,$CJ$11,1,2,TRUE)</f>
        <v>-0.36553909630507753</v>
      </c>
      <c r="X49" s="164"/>
      <c r="Y49" s="166">
        <f>bdRateROI(DO5:DO63,DP5:DP63,EZ5:EZ63,FA5:FA63,$CJ$10,$CJ$11,1, 0, TRUE)</f>
        <v>-0.28443607945963711</v>
      </c>
      <c r="Z49" s="164"/>
      <c r="AA49" s="166">
        <f>bdRateROI(DQ5:DQ63,DR5:DR63,FB5:FB63,FC5:FC63,$CJ$10,$CJ$11,1, 0, TRUE)</f>
        <v>-0.24905826168701506</v>
      </c>
      <c r="AB49" s="164"/>
      <c r="AC49" s="166">
        <f>bdRateROI(DS5:DS63,DT5:DT63,FD5:FD63,FE5:FE63,$CJ$10,$CJ$11,1, 0, TRUE)</f>
        <v>-0.29171158611294468</v>
      </c>
      <c r="AD49" s="164"/>
      <c r="AE49" s="164"/>
      <c r="AF49" s="164"/>
      <c r="AG49" s="164"/>
      <c r="AH49" s="164"/>
      <c r="AI49" s="166">
        <f>bdRateROI($FK5:$FK63,FL5:FL63,$FP5:$FP63,FQ5:FQ63,$CJ$10,$CJ$11,1, 0, TRUE)</f>
        <v>-0.28230167468076062</v>
      </c>
      <c r="AJ49" s="164"/>
      <c r="AK49" s="166">
        <f>bdRateROI($FM5:$FM63,FN5:FN63,$FR5:$FR63,FS5:FS63,$CJ$10,$CJ$11,1, 0, TRUE)</f>
        <v>-0.28313672489256958</v>
      </c>
      <c r="AL49" s="170"/>
      <c r="CL49" s="4">
        <v>6630.4443160910405</v>
      </c>
      <c r="CM49" s="4">
        <v>37.324388374999998</v>
      </c>
      <c r="CN49" s="4">
        <v>37.324388374999998</v>
      </c>
      <c r="CO49" s="4">
        <v>41.612680124999997</v>
      </c>
      <c r="CP49" s="4">
        <v>40.468727874999999</v>
      </c>
      <c r="CQ49" s="4">
        <v>37.788927828124997</v>
      </c>
      <c r="CR49" s="4">
        <v>19.162049124999999</v>
      </c>
      <c r="CS49" s="4">
        <v>16.271664375</v>
      </c>
      <c r="CT49" s="4">
        <v>84.343552750000001</v>
      </c>
      <c r="CU49" s="4">
        <v>82.073336624999996</v>
      </c>
      <c r="CV49" s="4">
        <v>34.422902999999998</v>
      </c>
      <c r="CW49" s="4">
        <v>40.364804624999998</v>
      </c>
      <c r="CX49" s="4">
        <v>37.210129375000001</v>
      </c>
      <c r="CY49" s="4">
        <v>41.506358749999997</v>
      </c>
      <c r="CZ49" s="4">
        <v>40.312904625000002</v>
      </c>
      <c r="DA49" s="4">
        <v>38.123600470405528</v>
      </c>
      <c r="DB49" s="4">
        <v>1.401590125</v>
      </c>
      <c r="DC49" s="4">
        <v>21271.067500000001</v>
      </c>
      <c r="DE49" s="4">
        <v>22866.800890999999</v>
      </c>
      <c r="DF49" s="4">
        <v>25.078792</v>
      </c>
      <c r="DH49" s="4">
        <v>9378.3504778961069</v>
      </c>
      <c r="DI49" s="4">
        <v>17.478610750000001</v>
      </c>
      <c r="DO49" s="4">
        <v>10275.229378631264</v>
      </c>
      <c r="DP49" s="4">
        <v>36.793715750000004</v>
      </c>
      <c r="DQ49" s="4">
        <v>7812.613233</v>
      </c>
      <c r="DR49" s="4">
        <v>41.049011</v>
      </c>
      <c r="DS49" s="4">
        <v>8050.831209378588</v>
      </c>
      <c r="DT49" s="4">
        <v>37.970363624999997</v>
      </c>
      <c r="DU49" s="4">
        <v>37.970363624999997</v>
      </c>
      <c r="DV49" s="4">
        <v>42.316619250000002</v>
      </c>
      <c r="DW49" s="4">
        <v>41.181408374999997</v>
      </c>
      <c r="DX49" s="4">
        <v>38.898433101911543</v>
      </c>
      <c r="DZ49" s="4">
        <v>7088.8729729999995</v>
      </c>
      <c r="EA49" s="4">
        <v>38.696162000000001</v>
      </c>
      <c r="EB49" s="4">
        <v>38.696162000000001</v>
      </c>
      <c r="EC49" s="4">
        <v>42.795144999999998</v>
      </c>
      <c r="ED49" s="4">
        <v>41.762255000000003</v>
      </c>
      <c r="EE49" s="4">
        <v>39.143979250000001</v>
      </c>
      <c r="EF49" s="4">
        <v>20.531760999999999</v>
      </c>
      <c r="EG49" s="4">
        <v>17.361749</v>
      </c>
      <c r="EH49" s="4">
        <v>91.424527999999995</v>
      </c>
      <c r="EI49" s="4">
        <v>89.204841000000002</v>
      </c>
      <c r="EJ49" s="4">
        <v>36.043382999999999</v>
      </c>
      <c r="EK49" s="4">
        <v>41.453785000000003</v>
      </c>
      <c r="EL49" s="4">
        <v>38.596665999999999</v>
      </c>
      <c r="EM49" s="4">
        <v>42.711536000000002</v>
      </c>
      <c r="EN49" s="4">
        <v>41.638520999999997</v>
      </c>
      <c r="EO49" s="4">
        <v>39.490336932347489</v>
      </c>
      <c r="EP49" s="4">
        <v>1.3899809999999999</v>
      </c>
      <c r="EQ49" s="4">
        <v>0</v>
      </c>
      <c r="ER49" s="4">
        <v>13770.388054856496</v>
      </c>
      <c r="ES49" s="4">
        <v>23.614563125</v>
      </c>
      <c r="ET49" s="4">
        <v>7842.6020932113261</v>
      </c>
      <c r="EU49" s="4">
        <v>17.742886125000002</v>
      </c>
      <c r="EV49" s="7"/>
      <c r="EW49" s="7"/>
      <c r="EX49" s="7"/>
      <c r="EY49" s="7"/>
      <c r="EZ49" s="7">
        <v>5329.3017725703821</v>
      </c>
      <c r="FA49" s="7">
        <v>34.737117374999997</v>
      </c>
      <c r="FB49" s="7">
        <v>5875.1331484153916</v>
      </c>
      <c r="FC49" s="7">
        <v>40.966828</v>
      </c>
      <c r="FD49" s="4">
        <v>8711.768066422781</v>
      </c>
      <c r="FE49" s="4">
        <v>39.305908000000002</v>
      </c>
      <c r="FF49" s="4">
        <v>39.305908000000002</v>
      </c>
      <c r="FG49" s="4">
        <v>43.464642250000004</v>
      </c>
      <c r="FH49" s="4">
        <v>42.443147999999994</v>
      </c>
      <c r="FI49" s="4">
        <v>40.212346935011155</v>
      </c>
      <c r="FK49" s="4">
        <v>7306.202025131287</v>
      </c>
      <c r="FL49" s="4">
        <v>38.169742124999999</v>
      </c>
      <c r="FM49" s="4">
        <v>8050.831209378588</v>
      </c>
      <c r="FN49" s="4">
        <v>38.898433101911543</v>
      </c>
      <c r="FP49" s="4">
        <v>6436.0228713528495</v>
      </c>
      <c r="FQ49" s="4">
        <v>38.774919656249999</v>
      </c>
      <c r="FR49" s="4">
        <v>6436.0228713528495</v>
      </c>
      <c r="FS49" s="4">
        <v>39.116272918500563</v>
      </c>
    </row>
    <row r="50" spans="1:175" x14ac:dyDescent="0.15">
      <c r="A50" s="179"/>
      <c r="B50" s="165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5"/>
      <c r="R50" s="164"/>
      <c r="S50" s="165"/>
      <c r="T50" s="164"/>
      <c r="U50" s="165"/>
      <c r="V50" s="164"/>
      <c r="W50" s="165"/>
      <c r="X50" s="164"/>
      <c r="Y50" s="165"/>
      <c r="Z50" s="164"/>
      <c r="AA50" s="165"/>
      <c r="AB50" s="164"/>
      <c r="AC50" s="165"/>
      <c r="AD50" s="164"/>
      <c r="AE50" s="164"/>
      <c r="AF50" s="164"/>
      <c r="AG50" s="164"/>
      <c r="AH50" s="164"/>
      <c r="AI50" s="165"/>
      <c r="AJ50" s="164"/>
      <c r="AK50" s="165"/>
      <c r="AL50" s="170"/>
      <c r="CL50" s="4">
        <v>7306.202025131287</v>
      </c>
      <c r="CM50" s="4">
        <v>37.700401499999998</v>
      </c>
      <c r="CN50" s="4">
        <v>37.700401499999998</v>
      </c>
      <c r="CO50" s="4">
        <v>42.0135875</v>
      </c>
      <c r="CP50" s="4">
        <v>40.896665499999997</v>
      </c>
      <c r="CQ50" s="4">
        <v>38.169742124999999</v>
      </c>
      <c r="CR50" s="4">
        <v>19.611310500000002</v>
      </c>
      <c r="CS50" s="4">
        <v>16.590878499999999</v>
      </c>
      <c r="CT50" s="4">
        <v>86.322874000000013</v>
      </c>
      <c r="CU50" s="4">
        <v>84.116576500000008</v>
      </c>
      <c r="CV50" s="4">
        <v>34.932532999999999</v>
      </c>
      <c r="CW50" s="4">
        <v>40.707024500000003</v>
      </c>
      <c r="CX50" s="4">
        <v>37.590246499999999</v>
      </c>
      <c r="CY50" s="4">
        <v>41.911489000000003</v>
      </c>
      <c r="CZ50" s="4">
        <v>40.747156500000003</v>
      </c>
      <c r="DA50" s="4">
        <v>38.511016786158535</v>
      </c>
      <c r="DB50" s="4">
        <v>1.3917014999999999</v>
      </c>
      <c r="DC50" s="4">
        <v>21525.35</v>
      </c>
      <c r="DE50" s="4">
        <v>31450.654172325503</v>
      </c>
      <c r="DF50" s="4">
        <v>26.611603249999998</v>
      </c>
      <c r="DH50" s="4">
        <v>10275.229378631264</v>
      </c>
      <c r="DI50" s="4">
        <v>17.773222125</v>
      </c>
      <c r="DO50" s="4">
        <v>11257.879414117691</v>
      </c>
      <c r="DP50" s="4">
        <v>37.267609</v>
      </c>
      <c r="DQ50" s="4">
        <v>8559.7561324679682</v>
      </c>
      <c r="DR50" s="4">
        <v>41.350028000000002</v>
      </c>
      <c r="DS50" s="4">
        <v>8871.3510711797462</v>
      </c>
      <c r="DT50" s="4">
        <v>38.350480750000003</v>
      </c>
      <c r="DU50" s="4">
        <v>38.350480750000003</v>
      </c>
      <c r="DV50" s="4">
        <v>42.721749500000001</v>
      </c>
      <c r="DW50" s="4">
        <v>41.615660249999998</v>
      </c>
      <c r="DX50" s="4">
        <v>39.285849417664551</v>
      </c>
      <c r="DZ50" s="4">
        <v>7858.5378533865241</v>
      </c>
      <c r="EA50" s="4">
        <v>39.051215374999998</v>
      </c>
      <c r="EB50" s="4">
        <v>39.051215374999998</v>
      </c>
      <c r="EC50" s="4">
        <v>43.170300374999997</v>
      </c>
      <c r="ED50" s="4">
        <v>42.161454125000006</v>
      </c>
      <c r="EE50" s="4">
        <v>39.503048109375001</v>
      </c>
      <c r="EF50" s="4">
        <v>20.965608249999999</v>
      </c>
      <c r="EG50" s="4">
        <v>17.6552045</v>
      </c>
      <c r="EH50" s="4">
        <v>92.412720124999993</v>
      </c>
      <c r="EI50" s="4">
        <v>90.374001250000006</v>
      </c>
      <c r="EJ50" s="4">
        <v>36.516553000000002</v>
      </c>
      <c r="EK50" s="4">
        <v>41.773925625000004</v>
      </c>
      <c r="EL50" s="4">
        <v>38.951287000000001</v>
      </c>
      <c r="EM50" s="4">
        <v>43.088089125000003</v>
      </c>
      <c r="EN50" s="4">
        <v>42.040834499999995</v>
      </c>
      <c r="EO50" s="4">
        <v>39.851341933679322</v>
      </c>
      <c r="EP50" s="4">
        <v>1.3699291249999999</v>
      </c>
      <c r="EQ50" s="4">
        <v>0</v>
      </c>
      <c r="ER50" s="4">
        <v>15124.946438000001</v>
      </c>
      <c r="ES50" s="4">
        <v>24.020689000000001</v>
      </c>
      <c r="ET50" s="4">
        <v>8614.0591043499135</v>
      </c>
      <c r="EU50" s="4">
        <v>18.01044125</v>
      </c>
      <c r="EV50" s="7"/>
      <c r="EW50" s="7"/>
      <c r="EX50" s="7"/>
      <c r="EY50" s="7"/>
      <c r="EZ50" s="7">
        <v>5482.5040383194591</v>
      </c>
      <c r="FA50" s="7">
        <v>34.871048999999999</v>
      </c>
      <c r="FB50" s="7">
        <v>6476.8690129854031</v>
      </c>
      <c r="FC50" s="7">
        <v>41.290054500000004</v>
      </c>
      <c r="FD50" s="4">
        <v>9657.6366060816308</v>
      </c>
      <c r="FE50" s="4">
        <v>39.660528999999997</v>
      </c>
      <c r="FF50" s="4">
        <v>39.660528999999997</v>
      </c>
      <c r="FG50" s="4">
        <v>43.841195375000005</v>
      </c>
      <c r="FH50" s="4">
        <v>42.845461499999999</v>
      </c>
      <c r="FI50" s="4">
        <v>40.573351936342981</v>
      </c>
      <c r="FK50" s="4">
        <v>8050.831209378588</v>
      </c>
      <c r="FL50" s="4">
        <v>38.550556421875001</v>
      </c>
      <c r="FM50" s="4">
        <v>8871.3510711797462</v>
      </c>
      <c r="FN50" s="4">
        <v>39.285849417664551</v>
      </c>
      <c r="FP50" s="4">
        <v>7088.8729729999995</v>
      </c>
      <c r="FQ50" s="4">
        <v>39.143979250000001</v>
      </c>
      <c r="FR50" s="4">
        <v>7088.8729729999995</v>
      </c>
      <c r="FS50" s="4">
        <v>39.490336932347489</v>
      </c>
    </row>
    <row r="51" spans="1:175" x14ac:dyDescent="0.15">
      <c r="A51" s="242" t="s">
        <v>15</v>
      </c>
      <c r="B51" s="166">
        <f>bdRateROI($CL5:$CL63,CM5:CM63,$DZ5:$DZ63,EA5:EA63,CJ5,CJ10,1, 0, TRUE)</f>
        <v>-0.27153651432666004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6">
        <f>bdRateROI($DE5:$DE63,DF5:DF63,$ER5:$ER63,ES5:ES63,CJ5,CJ10,1, 0, TRUE)</f>
        <v>-0.2482128867747152</v>
      </c>
      <c r="R51" s="164"/>
      <c r="S51" s="166">
        <f>bdRateROI($DH5:$DH63,DI5:DI63,$ET5:$ET63,EU5:EU63,CJ5,CJ10,1, 0, TRUE)</f>
        <v>-0.26970628173070199</v>
      </c>
      <c r="T51" s="164"/>
      <c r="U51" s="166">
        <f>bdRateROI($DK5:$DK63,DL5:DL63,$EV5:$EV63,EW5:EW63,$CJ$5,$CJ$10,1,2,TRUE)</f>
        <v>-0.24574967510480561</v>
      </c>
      <c r="V51" s="164"/>
      <c r="W51" s="166">
        <f>bdRateROI(DM5:DM63,DN5:DN63,EX5:EX63,EY5:EY63,$CJ$5,$CJ$10,1,2,TRUE)</f>
        <v>-0.24299009789784309</v>
      </c>
      <c r="X51" s="164"/>
      <c r="Y51" s="166">
        <f>bdRateROI(DO5:DO63,DP5:DP63,EZ5:EZ63,FA5:FA63,$CJ$5,$CJ$10,1, 0, TRUE)</f>
        <v>-0.27693943814998156</v>
      </c>
      <c r="Z51" s="164"/>
      <c r="AA51" s="166">
        <f>bdRateROI(DQ5:DQ63,DR5:DR63,FB5:FB63,FC5:FC63,$CJ$5,$CJ$10,1, 0, TRUE)</f>
        <v>-0.23456783943185799</v>
      </c>
      <c r="AB51" s="164"/>
      <c r="AC51" s="166">
        <f>bdRateROI(DS5:DS63,DT5:DT63,FD5:FD63,FE5:FE63,$CJ$5,$CJ$10,1, 0, TRUE)</f>
        <v>-0.27548794674105426</v>
      </c>
      <c r="AD51" s="164"/>
      <c r="AE51" s="164"/>
      <c r="AF51" s="164"/>
      <c r="AG51" s="164"/>
      <c r="AH51" s="164"/>
      <c r="AI51" s="166">
        <f>bdRateROI($FK5:$FK63,FL5:FL63,$FP5:$FP63,FQ5:FQ63,$CJ$5,$CJ$10,1, 0, TRUE)</f>
        <v>-0.26834300379072074</v>
      </c>
      <c r="AJ51" s="164"/>
      <c r="AK51" s="166">
        <f>bdRateROI($FM5:$FM63,FN5:FN63,$FR5:$FR63,FS5:FS63,$CJ$5,$CJ$10,1, 0, TRUE)</f>
        <v>-0.27313808358064218</v>
      </c>
      <c r="AL51" s="170"/>
      <c r="CL51" s="4">
        <v>8050.831209378588</v>
      </c>
      <c r="CM51" s="4">
        <v>38.076414624999998</v>
      </c>
      <c r="CN51" s="4">
        <v>38.076414624999998</v>
      </c>
      <c r="CO51" s="4">
        <v>42.414494875000003</v>
      </c>
      <c r="CP51" s="4">
        <v>41.324603124999996</v>
      </c>
      <c r="CQ51" s="4">
        <v>38.550556421875001</v>
      </c>
      <c r="CR51" s="4">
        <v>20.060571875000001</v>
      </c>
      <c r="CS51" s="4">
        <v>16.910092625000001</v>
      </c>
      <c r="CT51" s="4">
        <v>88.302195250000011</v>
      </c>
      <c r="CU51" s="4">
        <v>86.159816375000005</v>
      </c>
      <c r="CV51" s="4">
        <v>35.442163000000001</v>
      </c>
      <c r="CW51" s="4">
        <v>41.049244375000001</v>
      </c>
      <c r="CX51" s="4">
        <v>37.970363624999997</v>
      </c>
      <c r="CY51" s="4">
        <v>42.316619250000002</v>
      </c>
      <c r="CZ51" s="4">
        <v>41.181408374999997</v>
      </c>
      <c r="DA51" s="4">
        <v>38.898433101911543</v>
      </c>
      <c r="DB51" s="4">
        <v>1.3818128750000001</v>
      </c>
      <c r="DC51" s="4">
        <v>21779.6325</v>
      </c>
      <c r="DE51" s="4">
        <v>34708.918181414811</v>
      </c>
      <c r="DF51" s="4">
        <v>27.141047125</v>
      </c>
      <c r="DH51" s="4">
        <v>11257.879414117691</v>
      </c>
      <c r="DI51" s="4">
        <v>18.067833499999999</v>
      </c>
      <c r="DO51" s="4">
        <v>12334.503127140615</v>
      </c>
      <c r="DP51" s="4">
        <v>37.741502249999996</v>
      </c>
      <c r="DQ51" s="4">
        <v>9378.3504778961069</v>
      </c>
      <c r="DR51" s="4">
        <v>41.651044999999996</v>
      </c>
      <c r="DS51" s="4">
        <v>9775.4961918021345</v>
      </c>
      <c r="DT51" s="4">
        <v>38.730597875000001</v>
      </c>
      <c r="DU51" s="4">
        <v>38.730597875000001</v>
      </c>
      <c r="DV51" s="4">
        <v>43.126879750000001</v>
      </c>
      <c r="DW51" s="4">
        <v>42.049912124999999</v>
      </c>
      <c r="DX51" s="4">
        <v>39.673265733417566</v>
      </c>
      <c r="DZ51" s="4">
        <v>8711.768066422781</v>
      </c>
      <c r="EA51" s="4">
        <v>39.406268750000002</v>
      </c>
      <c r="EB51" s="4">
        <v>39.406268750000002</v>
      </c>
      <c r="EC51" s="4">
        <v>43.545455750000002</v>
      </c>
      <c r="ED51" s="4">
        <v>42.560653250000001</v>
      </c>
      <c r="EE51" s="4">
        <v>39.862116968750001</v>
      </c>
      <c r="EF51" s="4">
        <v>21.399455499999998</v>
      </c>
      <c r="EG51" s="4">
        <v>17.94866</v>
      </c>
      <c r="EH51" s="4">
        <v>93.400912250000005</v>
      </c>
      <c r="EI51" s="4">
        <v>91.543161499999997</v>
      </c>
      <c r="EJ51" s="4">
        <v>36.989722999999998</v>
      </c>
      <c r="EK51" s="4">
        <v>42.094066250000004</v>
      </c>
      <c r="EL51" s="4">
        <v>39.305908000000002</v>
      </c>
      <c r="EM51" s="4">
        <v>43.464642250000004</v>
      </c>
      <c r="EN51" s="4">
        <v>42.443147999999994</v>
      </c>
      <c r="EO51" s="4">
        <v>40.212346935011155</v>
      </c>
      <c r="EP51" s="4">
        <v>1.34987725</v>
      </c>
      <c r="EQ51" s="4">
        <v>0</v>
      </c>
      <c r="ER51" s="4">
        <v>17855.511803934285</v>
      </c>
      <c r="ES51" s="4">
        <v>24.735456249999999</v>
      </c>
      <c r="ET51" s="4">
        <v>9461.4023982504496</v>
      </c>
      <c r="EU51" s="4">
        <v>18.277996375000001</v>
      </c>
      <c r="EV51" s="7"/>
      <c r="EW51" s="7"/>
      <c r="EX51" s="7"/>
      <c r="EY51" s="7"/>
      <c r="EZ51" s="7">
        <v>5875.1331484153916</v>
      </c>
      <c r="FA51" s="7">
        <v>35.211421250000001</v>
      </c>
      <c r="FB51" s="7">
        <v>7140.2351490000001</v>
      </c>
      <c r="FC51" s="7">
        <v>41.613281000000001</v>
      </c>
      <c r="FD51" s="4">
        <v>10706.201554494093</v>
      </c>
      <c r="FE51" s="4">
        <v>40.015149999999998</v>
      </c>
      <c r="FF51" s="4">
        <v>40.015149999999998</v>
      </c>
      <c r="FG51" s="4">
        <v>44.217748499999999</v>
      </c>
      <c r="FH51" s="4">
        <v>43.247774999999997</v>
      </c>
      <c r="FI51" s="4">
        <v>40.934356937674814</v>
      </c>
      <c r="FK51" s="4">
        <v>8871.3510711797462</v>
      </c>
      <c r="FL51" s="4">
        <v>38.931370718750003</v>
      </c>
      <c r="FM51" s="4">
        <v>9775.4961918021345</v>
      </c>
      <c r="FN51" s="4">
        <v>39.673265733417566</v>
      </c>
      <c r="FP51" s="4">
        <v>7858.5378533865241</v>
      </c>
      <c r="FQ51" s="4">
        <v>39.503048109375001</v>
      </c>
      <c r="FR51" s="4">
        <v>7858.5378533865241</v>
      </c>
      <c r="FS51" s="4">
        <v>39.851341933679322</v>
      </c>
    </row>
    <row r="52" spans="1:175" ht="14" customHeight="1" x14ac:dyDescent="0.15">
      <c r="A52" s="179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71"/>
      <c r="CL52" s="4">
        <v>8871.3510711797462</v>
      </c>
      <c r="CM52" s="4">
        <v>38.452427749999998</v>
      </c>
      <c r="CN52" s="4">
        <v>38.452427749999998</v>
      </c>
      <c r="CO52" s="4">
        <v>42.815402249999998</v>
      </c>
      <c r="CP52" s="4">
        <v>41.752540749999994</v>
      </c>
      <c r="CQ52" s="4">
        <v>38.931370718750003</v>
      </c>
      <c r="CR52" s="4">
        <v>20.50983325</v>
      </c>
      <c r="CS52" s="4">
        <v>17.229306749999999</v>
      </c>
      <c r="CT52" s="4">
        <v>90.281516500000009</v>
      </c>
      <c r="CU52" s="4">
        <v>88.203056250000003</v>
      </c>
      <c r="CV52" s="4">
        <v>35.951792999999995</v>
      </c>
      <c r="CW52" s="4">
        <v>41.391464249999999</v>
      </c>
      <c r="CX52" s="4">
        <v>38.350480750000003</v>
      </c>
      <c r="CY52" s="4">
        <v>42.721749500000001</v>
      </c>
      <c r="CZ52" s="4">
        <v>41.615660249999998</v>
      </c>
      <c r="DA52" s="4">
        <v>39.285849417664551</v>
      </c>
      <c r="DB52" s="4">
        <v>1.37192425</v>
      </c>
      <c r="DC52" s="4">
        <v>22033.915000000001</v>
      </c>
      <c r="DE52" s="4">
        <v>38304.73588</v>
      </c>
      <c r="DF52" s="4">
        <v>27.670490999999998</v>
      </c>
      <c r="DH52" s="4">
        <v>12334.503127140615</v>
      </c>
      <c r="DI52" s="4">
        <v>18.362444875000001</v>
      </c>
      <c r="DO52" s="4">
        <v>13514.087493480716</v>
      </c>
      <c r="DP52" s="4">
        <v>38.2153955</v>
      </c>
      <c r="DQ52" s="4">
        <v>10275.229378631264</v>
      </c>
      <c r="DR52" s="4">
        <v>41.952061999999998</v>
      </c>
      <c r="DS52" s="4">
        <v>10771.789441000001</v>
      </c>
      <c r="DT52" s="4">
        <v>39.110714999999999</v>
      </c>
      <c r="DU52" s="4">
        <v>39.110714999999999</v>
      </c>
      <c r="DV52" s="4">
        <v>43.53201</v>
      </c>
      <c r="DW52" s="4">
        <v>42.484164</v>
      </c>
      <c r="DX52" s="4">
        <v>40.060682049170573</v>
      </c>
      <c r="DZ52" s="4">
        <v>9657.6366060816308</v>
      </c>
      <c r="EA52" s="4">
        <v>39.761322125</v>
      </c>
      <c r="EB52" s="4">
        <v>39.761322125</v>
      </c>
      <c r="EC52" s="4">
        <v>43.920611125000001</v>
      </c>
      <c r="ED52" s="4">
        <v>42.959852375000004</v>
      </c>
      <c r="EE52" s="4">
        <v>40.221185828125002</v>
      </c>
      <c r="EF52" s="4">
        <v>21.833302749999998</v>
      </c>
      <c r="EG52" s="4">
        <v>18.242115500000001</v>
      </c>
      <c r="EH52" s="4">
        <v>94.389104375000002</v>
      </c>
      <c r="EI52" s="4">
        <v>92.712321750000001</v>
      </c>
      <c r="EJ52" s="4">
        <v>37.462893000000001</v>
      </c>
      <c r="EK52" s="4">
        <v>42.414206875000005</v>
      </c>
      <c r="EL52" s="4">
        <v>39.660528999999997</v>
      </c>
      <c r="EM52" s="4">
        <v>43.841195375000005</v>
      </c>
      <c r="EN52" s="4">
        <v>42.845461499999999</v>
      </c>
      <c r="EO52" s="4">
        <v>40.573351936342981</v>
      </c>
      <c r="EP52" s="4">
        <v>1.329825375</v>
      </c>
      <c r="EQ52" s="4">
        <v>0</v>
      </c>
      <c r="ER52" s="4">
        <v>19703.16846950796</v>
      </c>
      <c r="ES52" s="4">
        <v>25.181150124999998</v>
      </c>
      <c r="ET52" s="4">
        <v>10392.096717378548</v>
      </c>
      <c r="EU52" s="4">
        <v>18.545551500000002</v>
      </c>
      <c r="EV52" s="7"/>
      <c r="EW52" s="7"/>
      <c r="EX52" s="7"/>
      <c r="EY52" s="7"/>
      <c r="EZ52" s="7">
        <v>6476.8690129854031</v>
      </c>
      <c r="FA52" s="7">
        <v>35.685725125000005</v>
      </c>
      <c r="FB52" s="7">
        <v>7842.6020932113261</v>
      </c>
      <c r="FC52" s="7">
        <v>41.887656124999999</v>
      </c>
      <c r="FD52" s="4">
        <v>11868.613036575805</v>
      </c>
      <c r="FE52" s="4">
        <v>40.369771</v>
      </c>
      <c r="FF52" s="4">
        <v>40.369771</v>
      </c>
      <c r="FG52" s="4">
        <v>44.594301625</v>
      </c>
      <c r="FH52" s="4">
        <v>43.650088499999995</v>
      </c>
      <c r="FI52" s="4">
        <v>41.295361939006646</v>
      </c>
      <c r="FK52" s="4">
        <v>9775.4961918021345</v>
      </c>
      <c r="FL52" s="4">
        <v>39.312185015624998</v>
      </c>
      <c r="FM52" s="4">
        <v>10771.789441000001</v>
      </c>
      <c r="FN52" s="4">
        <v>40.060682049170573</v>
      </c>
      <c r="FP52" s="4">
        <v>8711.768066422781</v>
      </c>
      <c r="FQ52" s="4">
        <v>39.862116968750001</v>
      </c>
      <c r="FR52" s="4">
        <v>8711.768066422781</v>
      </c>
      <c r="FS52" s="4">
        <v>40.212346935011155</v>
      </c>
    </row>
    <row r="53" spans="1:175" x14ac:dyDescent="0.15">
      <c r="CL53" s="4">
        <v>9775.4961918021345</v>
      </c>
      <c r="CM53" s="4">
        <v>38.828440874999998</v>
      </c>
      <c r="CN53" s="4">
        <v>38.828440874999998</v>
      </c>
      <c r="CO53" s="4">
        <v>43.216309624999994</v>
      </c>
      <c r="CP53" s="4">
        <v>42.180478375</v>
      </c>
      <c r="CQ53" s="4">
        <v>39.312185015624998</v>
      </c>
      <c r="CR53" s="4">
        <v>20.959094625000002</v>
      </c>
      <c r="CS53" s="4">
        <v>17.548520875000001</v>
      </c>
      <c r="CT53" s="4">
        <v>92.260837750000007</v>
      </c>
      <c r="CU53" s="4">
        <v>90.246296125000001</v>
      </c>
      <c r="CV53" s="4">
        <v>36.461422999999996</v>
      </c>
      <c r="CW53" s="4">
        <v>41.733684125000003</v>
      </c>
      <c r="CX53" s="4">
        <v>38.730597875000001</v>
      </c>
      <c r="CY53" s="4">
        <v>43.126879750000001</v>
      </c>
      <c r="CZ53" s="4">
        <v>42.049912124999999</v>
      </c>
      <c r="DA53" s="4">
        <v>39.673265733417566</v>
      </c>
      <c r="DB53" s="4">
        <v>1.3620356250000001</v>
      </c>
      <c r="DC53" s="4">
        <v>22288.197499999998</v>
      </c>
      <c r="DH53" s="4">
        <v>13514.087493480716</v>
      </c>
      <c r="DI53" s="4">
        <v>18.65705625</v>
      </c>
      <c r="DO53" s="4">
        <v>14806.478939520064</v>
      </c>
      <c r="DP53" s="4">
        <v>38.689288750000003</v>
      </c>
      <c r="DQ53" s="4">
        <v>11257.879414117691</v>
      </c>
      <c r="DR53" s="4">
        <v>42.253079</v>
      </c>
      <c r="DS53" s="4">
        <v>11834.571828289725</v>
      </c>
      <c r="DT53" s="4">
        <v>39.444413875000002</v>
      </c>
      <c r="DU53" s="4">
        <v>39.444413875000002</v>
      </c>
      <c r="DV53" s="4">
        <v>43.892834999999998</v>
      </c>
      <c r="DW53" s="4">
        <v>42.871884000000001</v>
      </c>
      <c r="DX53" s="4">
        <v>40.401312836155626</v>
      </c>
      <c r="DZ53" s="4">
        <v>10706.201554494093</v>
      </c>
      <c r="EA53" s="4">
        <v>40.116375500000004</v>
      </c>
      <c r="EB53" s="4">
        <v>40.116375500000004</v>
      </c>
      <c r="EC53" s="4">
        <v>44.295766499999999</v>
      </c>
      <c r="ED53" s="4">
        <v>43.359051500000007</v>
      </c>
      <c r="EE53" s="4">
        <v>40.580254687500002</v>
      </c>
      <c r="EF53" s="4">
        <v>22.267150000000001</v>
      </c>
      <c r="EG53" s="4">
        <v>18.535570999999997</v>
      </c>
      <c r="EH53" s="4">
        <v>95.3772965</v>
      </c>
      <c r="EI53" s="4">
        <v>93.881482000000005</v>
      </c>
      <c r="EJ53" s="4">
        <v>37.936063000000004</v>
      </c>
      <c r="EK53" s="4">
        <v>42.734347499999998</v>
      </c>
      <c r="EL53" s="4">
        <v>40.015149999999998</v>
      </c>
      <c r="EM53" s="4">
        <v>44.217748499999999</v>
      </c>
      <c r="EN53" s="4">
        <v>43.247774999999997</v>
      </c>
      <c r="EO53" s="4">
        <v>40.934356937674814</v>
      </c>
      <c r="EP53" s="4">
        <v>1.3097734999999999</v>
      </c>
      <c r="EQ53" s="4">
        <v>0</v>
      </c>
      <c r="ER53" s="4">
        <v>21742.017367</v>
      </c>
      <c r="ES53" s="4">
        <v>25.626843999999998</v>
      </c>
      <c r="ET53" s="4">
        <v>10913.233947857323</v>
      </c>
      <c r="EU53" s="4">
        <v>18.682057750000002</v>
      </c>
      <c r="EV53" s="7"/>
      <c r="EW53" s="7"/>
      <c r="EX53" s="7"/>
      <c r="EY53" s="7"/>
      <c r="EZ53" s="7">
        <v>7140.2351490000001</v>
      </c>
      <c r="FA53" s="7">
        <v>36.160029000000002</v>
      </c>
      <c r="FB53" s="7">
        <v>8963.7122838276628</v>
      </c>
      <c r="FC53" s="7">
        <v>42.298695374999994</v>
      </c>
      <c r="FD53" s="4">
        <v>13157.2317871082</v>
      </c>
      <c r="FE53" s="4">
        <v>40.724391999999995</v>
      </c>
      <c r="FF53" s="4">
        <v>40.724391999999995</v>
      </c>
      <c r="FG53" s="4">
        <v>44.970854750000001</v>
      </c>
      <c r="FH53" s="4">
        <v>44.052402000000001</v>
      </c>
      <c r="FI53" s="4">
        <v>41.656366940338472</v>
      </c>
      <c r="FK53" s="4">
        <v>10771.789441000001</v>
      </c>
      <c r="FL53" s="4">
        <v>39.6929993125</v>
      </c>
      <c r="FM53" s="4">
        <v>11834.571828289725</v>
      </c>
      <c r="FN53" s="4">
        <v>40.401312836155626</v>
      </c>
      <c r="FP53" s="4">
        <v>9657.6366060816308</v>
      </c>
      <c r="FQ53" s="4">
        <v>40.221185828125002</v>
      </c>
      <c r="FR53" s="4">
        <v>9657.6366060816308</v>
      </c>
      <c r="FS53" s="4">
        <v>40.573351936342981</v>
      </c>
    </row>
    <row r="54" spans="1:175" x14ac:dyDescent="0.15">
      <c r="AP54" s="9"/>
      <c r="CL54" s="4">
        <v>10771.789441000001</v>
      </c>
      <c r="CM54" s="4">
        <v>39.204453999999998</v>
      </c>
      <c r="CN54" s="4">
        <v>39.204453999999998</v>
      </c>
      <c r="CO54" s="4">
        <v>43.617216999999997</v>
      </c>
      <c r="CP54" s="4">
        <v>42.608415999999998</v>
      </c>
      <c r="CQ54" s="4">
        <v>39.6929993125</v>
      </c>
      <c r="CR54" s="4">
        <v>21.408356000000001</v>
      </c>
      <c r="CS54" s="4">
        <v>17.867735</v>
      </c>
      <c r="CT54" s="4">
        <v>94.240159000000006</v>
      </c>
      <c r="CU54" s="4">
        <v>92.289535999999998</v>
      </c>
      <c r="CV54" s="4">
        <v>36.971052999999998</v>
      </c>
      <c r="CW54" s="4">
        <v>42.075904000000001</v>
      </c>
      <c r="CX54" s="4">
        <v>39.110714999999999</v>
      </c>
      <c r="CY54" s="4">
        <v>43.53201</v>
      </c>
      <c r="CZ54" s="4">
        <v>42.484164</v>
      </c>
      <c r="DA54" s="4">
        <v>40.060682049170573</v>
      </c>
      <c r="DB54" s="4">
        <v>1.352147</v>
      </c>
      <c r="DC54" s="4">
        <v>22542.48</v>
      </c>
      <c r="DH54" s="4">
        <v>14806.478939520064</v>
      </c>
      <c r="DI54" s="4">
        <v>18.951667625000002</v>
      </c>
      <c r="DO54" s="4">
        <v>16222.465534000001</v>
      </c>
      <c r="DP54" s="4">
        <v>39.163181999999999</v>
      </c>
      <c r="DQ54" s="4">
        <v>12334.503127140615</v>
      </c>
      <c r="DR54" s="4">
        <v>42.554096000000001</v>
      </c>
      <c r="DS54" s="4">
        <v>13002.212039706033</v>
      </c>
      <c r="DT54" s="4">
        <v>39.778112749999998</v>
      </c>
      <c r="DU54" s="4">
        <v>39.778112749999998</v>
      </c>
      <c r="DV54" s="4">
        <v>44.253659999999996</v>
      </c>
      <c r="DW54" s="4">
        <v>43.259603999999996</v>
      </c>
      <c r="DX54" s="4">
        <v>40.741943623140678</v>
      </c>
      <c r="DZ54" s="4">
        <v>11868.613036575805</v>
      </c>
      <c r="EA54" s="4">
        <v>40.471428875000001</v>
      </c>
      <c r="EB54" s="4">
        <v>40.471428875000001</v>
      </c>
      <c r="EC54" s="4">
        <v>44.670921874999998</v>
      </c>
      <c r="ED54" s="4">
        <v>43.758250625000002</v>
      </c>
      <c r="EE54" s="4">
        <v>40.939323546875002</v>
      </c>
      <c r="EF54" s="4">
        <v>22.70099725</v>
      </c>
      <c r="EG54" s="4">
        <v>18.829026499999998</v>
      </c>
      <c r="EH54" s="4">
        <v>96.365488624999998</v>
      </c>
      <c r="EI54" s="4">
        <v>95.050642249999996</v>
      </c>
      <c r="EJ54" s="4">
        <v>38.409233</v>
      </c>
      <c r="EK54" s="4">
        <v>43.054488124999999</v>
      </c>
      <c r="EL54" s="4">
        <v>40.369771</v>
      </c>
      <c r="EM54" s="4">
        <v>44.594301625</v>
      </c>
      <c r="EN54" s="4">
        <v>43.650088499999995</v>
      </c>
      <c r="EO54" s="4">
        <v>41.295361939006646</v>
      </c>
      <c r="EP54" s="4">
        <v>1.2897216249999999</v>
      </c>
      <c r="EQ54" s="4">
        <v>0</v>
      </c>
      <c r="ER54" s="4">
        <v>27279.419391454034</v>
      </c>
      <c r="ES54" s="4">
        <v>26.677852125000001</v>
      </c>
      <c r="ET54" s="4">
        <v>11414.341092111223</v>
      </c>
      <c r="EU54" s="4">
        <v>18.813106625</v>
      </c>
      <c r="EV54" s="7"/>
      <c r="EW54" s="7"/>
      <c r="EX54" s="7"/>
      <c r="EY54" s="7"/>
      <c r="EZ54" s="7">
        <v>7842.6020932113261</v>
      </c>
      <c r="FA54" s="7">
        <v>36.599508874999998</v>
      </c>
      <c r="FB54" s="7">
        <v>9889.8498419999996</v>
      </c>
      <c r="FC54" s="7">
        <v>42.617241999999997</v>
      </c>
      <c r="FD54" s="4">
        <v>14585.760591082082</v>
      </c>
      <c r="FE54" s="4">
        <v>41.079012999999996</v>
      </c>
      <c r="FF54" s="4">
        <v>41.079012999999996</v>
      </c>
      <c r="FG54" s="4">
        <v>45.347407875000002</v>
      </c>
      <c r="FH54" s="4">
        <v>44.454715499999999</v>
      </c>
      <c r="FI54" s="4">
        <v>42.017371941670305</v>
      </c>
      <c r="FK54" s="4">
        <v>11834.571828289725</v>
      </c>
      <c r="FL54" s="4">
        <v>40.027138453124998</v>
      </c>
      <c r="FM54" s="4">
        <v>13002.212039706033</v>
      </c>
      <c r="FN54" s="4">
        <v>40.741943623140678</v>
      </c>
      <c r="FP54" s="4">
        <v>10706.201554494093</v>
      </c>
      <c r="FQ54" s="4">
        <v>40.580254687500002</v>
      </c>
      <c r="FR54" s="4">
        <v>10706.201554494093</v>
      </c>
      <c r="FS54" s="4">
        <v>40.934356937674814</v>
      </c>
    </row>
    <row r="55" spans="1:175" x14ac:dyDescent="0.15">
      <c r="AP55" s="9"/>
      <c r="CL55" s="4">
        <v>11834.571828289725</v>
      </c>
      <c r="CM55" s="4">
        <v>39.533009249999999</v>
      </c>
      <c r="CN55" s="4">
        <v>39.533009249999999</v>
      </c>
      <c r="CO55" s="4">
        <v>43.977908749999997</v>
      </c>
      <c r="CP55" s="4">
        <v>42.994177000000001</v>
      </c>
      <c r="CQ55" s="4">
        <v>40.027138453124998</v>
      </c>
      <c r="CR55" s="4">
        <v>21.867160500000001</v>
      </c>
      <c r="CS55" s="4">
        <v>18.17323575</v>
      </c>
      <c r="CT55" s="4">
        <v>94.934945249999998</v>
      </c>
      <c r="CU55" s="4">
        <v>93.172993125000005</v>
      </c>
      <c r="CV55" s="4">
        <v>37.447463749999997</v>
      </c>
      <c r="CW55" s="4">
        <v>42.383456625000001</v>
      </c>
      <c r="CX55" s="4">
        <v>39.444413875000002</v>
      </c>
      <c r="CY55" s="4">
        <v>43.892834999999998</v>
      </c>
      <c r="CZ55" s="4">
        <v>42.871884000000001</v>
      </c>
      <c r="DA55" s="4">
        <v>40.401312836155626</v>
      </c>
      <c r="DB55" s="4">
        <v>1.3335622499999999</v>
      </c>
      <c r="DC55" s="4">
        <v>22899.2225</v>
      </c>
      <c r="DH55" s="4">
        <v>16222.465534000001</v>
      </c>
      <c r="DI55" s="4">
        <v>19.246279000000001</v>
      </c>
      <c r="DO55" s="4">
        <v>20813.289061993859</v>
      </c>
      <c r="DP55" s="4">
        <v>40.305928250000001</v>
      </c>
      <c r="DQ55" s="4">
        <v>13514.087493480716</v>
      </c>
      <c r="DR55" s="4">
        <v>42.855113000000003</v>
      </c>
      <c r="DS55" s="4">
        <v>14288.926801269279</v>
      </c>
      <c r="DT55" s="4">
        <v>40.129035500000001</v>
      </c>
      <c r="DU55" s="4">
        <v>40.129035500000001</v>
      </c>
      <c r="DV55" s="4">
        <v>44.330442500000004</v>
      </c>
      <c r="DW55" s="4">
        <v>43.388430249999999</v>
      </c>
      <c r="DX55" s="4">
        <v>41.05090807173891</v>
      </c>
      <c r="DZ55" s="4">
        <v>13157.2317871082</v>
      </c>
      <c r="EA55" s="4">
        <v>40.826482249999998</v>
      </c>
      <c r="EB55" s="4">
        <v>40.826482249999998</v>
      </c>
      <c r="EC55" s="4">
        <v>45.046077249999996</v>
      </c>
      <c r="ED55" s="4">
        <v>44.157449750000005</v>
      </c>
      <c r="EE55" s="4">
        <v>41.298392406250002</v>
      </c>
      <c r="EF55" s="4">
        <v>23.1348445</v>
      </c>
      <c r="EG55" s="4">
        <v>19.122481999999998</v>
      </c>
      <c r="EH55" s="4">
        <v>97.353680749999995</v>
      </c>
      <c r="EI55" s="4">
        <v>96.2198025</v>
      </c>
      <c r="EJ55" s="4">
        <v>38.882403000000004</v>
      </c>
      <c r="EK55" s="4">
        <v>43.374628749999999</v>
      </c>
      <c r="EL55" s="4">
        <v>40.724391999999995</v>
      </c>
      <c r="EM55" s="4">
        <v>44.970854750000001</v>
      </c>
      <c r="EN55" s="4">
        <v>44.052402000000001</v>
      </c>
      <c r="EO55" s="4">
        <v>41.656366940338472</v>
      </c>
      <c r="EP55" s="4">
        <v>1.2696697499999998</v>
      </c>
      <c r="EQ55" s="4">
        <v>0</v>
      </c>
      <c r="ER55" s="4">
        <v>30287.499500649545</v>
      </c>
      <c r="ES55" s="4">
        <v>27.212914749999999</v>
      </c>
      <c r="ET55" s="4">
        <v>12042.51602434648</v>
      </c>
      <c r="EU55" s="4">
        <v>18.9691765</v>
      </c>
      <c r="EV55" s="7"/>
      <c r="EW55" s="7"/>
      <c r="EX55" s="7"/>
      <c r="EY55" s="7"/>
      <c r="EZ55" s="7">
        <v>8124.303117932317</v>
      </c>
      <c r="FA55" s="7">
        <v>36.770677000000006</v>
      </c>
      <c r="FB55" s="7">
        <v>10913.233947857323</v>
      </c>
      <c r="FC55" s="7">
        <v>42.901697624999997</v>
      </c>
      <c r="FD55" s="4">
        <v>17952.375905507401</v>
      </c>
      <c r="FE55" s="4">
        <v>41.836789124999996</v>
      </c>
      <c r="FF55" s="4">
        <v>41.836789124999996</v>
      </c>
      <c r="FG55" s="4">
        <v>46.064675000000001</v>
      </c>
      <c r="FH55" s="4">
        <v>45.219571875</v>
      </c>
      <c r="FI55" s="4">
        <v>42.772530538547002</v>
      </c>
      <c r="FK55" s="4">
        <v>13002.212039706033</v>
      </c>
      <c r="FL55" s="4">
        <v>40.361277593750003</v>
      </c>
      <c r="FM55" s="4">
        <v>14285.055714593431</v>
      </c>
      <c r="FN55" s="4">
        <v>41.08257441012573</v>
      </c>
      <c r="FP55" s="4">
        <v>11868.613036575805</v>
      </c>
      <c r="FQ55" s="4">
        <v>40.939323546875002</v>
      </c>
      <c r="FR55" s="4">
        <v>11868.613036575805</v>
      </c>
      <c r="FS55" s="4">
        <v>41.295361939006646</v>
      </c>
    </row>
    <row r="56" spans="1:175" x14ac:dyDescent="0.1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12945.497911894206</v>
      </c>
      <c r="CM56" s="4">
        <v>39.869881249999999</v>
      </c>
      <c r="CN56" s="4">
        <v>39.869881249999999</v>
      </c>
      <c r="CO56" s="4">
        <v>44.015179250000003</v>
      </c>
      <c r="CP56" s="4">
        <v>43.082948000000002</v>
      </c>
      <c r="CQ56" s="4">
        <v>40.329779046874997</v>
      </c>
      <c r="CR56" s="4">
        <v>22.05425</v>
      </c>
      <c r="CS56" s="4">
        <v>18.2967595</v>
      </c>
      <c r="CT56" s="4">
        <v>94.816343875000001</v>
      </c>
      <c r="CU56" s="4">
        <v>93.280292875000001</v>
      </c>
      <c r="CV56" s="4">
        <v>37.634498125</v>
      </c>
      <c r="CW56" s="4">
        <v>42.471653125000003</v>
      </c>
      <c r="CX56" s="4">
        <v>39.741230250000001</v>
      </c>
      <c r="CY56" s="4">
        <v>43.925540250000005</v>
      </c>
      <c r="CZ56" s="4">
        <v>42.955979374999998</v>
      </c>
      <c r="DA56" s="4">
        <v>40.657333111854769</v>
      </c>
      <c r="DB56" s="4">
        <v>1.2983495</v>
      </c>
      <c r="DC56" s="4">
        <v>25816.055</v>
      </c>
      <c r="DH56" s="4">
        <v>18944.189160653939</v>
      </c>
      <c r="DI56" s="4">
        <v>19.700739500000001</v>
      </c>
      <c r="DO56" s="4">
        <v>22866.800890999999</v>
      </c>
      <c r="DP56" s="4">
        <v>40.782339</v>
      </c>
      <c r="DQ56" s="4">
        <v>14806.478939520064</v>
      </c>
      <c r="DR56" s="4">
        <v>43.156129999999997</v>
      </c>
      <c r="DS56" s="4">
        <v>15771.771045163032</v>
      </c>
      <c r="DT56" s="4">
        <v>40.51684075</v>
      </c>
      <c r="DU56" s="4">
        <v>40.51684075</v>
      </c>
      <c r="DV56" s="4">
        <v>44.735344750000003</v>
      </c>
      <c r="DW56" s="4">
        <v>43.820881125</v>
      </c>
      <c r="DX56" s="4">
        <v>41.444483031623044</v>
      </c>
      <c r="DZ56" s="4">
        <v>14585.760591082082</v>
      </c>
      <c r="EA56" s="4">
        <v>41.181535625000002</v>
      </c>
      <c r="EB56" s="4">
        <v>41.181535625000002</v>
      </c>
      <c r="EC56" s="4">
        <v>45.421232625000002</v>
      </c>
      <c r="ED56" s="4">
        <v>44.556648875</v>
      </c>
      <c r="EE56" s="4">
        <v>41.657461265625003</v>
      </c>
      <c r="EF56" s="4">
        <v>23.568691749999999</v>
      </c>
      <c r="EG56" s="4">
        <v>19.415937499999998</v>
      </c>
      <c r="EH56" s="4">
        <v>98.341872875000007</v>
      </c>
      <c r="EI56" s="4">
        <v>97.38896274999999</v>
      </c>
      <c r="EJ56" s="4">
        <v>39.355573</v>
      </c>
      <c r="EK56" s="4">
        <v>43.694769375</v>
      </c>
      <c r="EL56" s="4">
        <v>41.079012999999996</v>
      </c>
      <c r="EM56" s="4">
        <v>45.347407875000002</v>
      </c>
      <c r="EN56" s="4">
        <v>44.454715499999999</v>
      </c>
      <c r="EO56" s="4">
        <v>42.017371941670305</v>
      </c>
      <c r="EP56" s="4">
        <v>1.249617875</v>
      </c>
      <c r="EQ56" s="4">
        <v>0</v>
      </c>
      <c r="ER56" s="4">
        <v>33627.278236325808</v>
      </c>
      <c r="ES56" s="4">
        <v>27.747977374999998</v>
      </c>
      <c r="ET56" s="4">
        <v>13288.654205485534</v>
      </c>
      <c r="EU56" s="4">
        <v>19.256295250000001</v>
      </c>
      <c r="EV56" s="7"/>
      <c r="EW56" s="7"/>
      <c r="EX56" s="7"/>
      <c r="EY56" s="7"/>
      <c r="EZ56" s="7">
        <v>8963.7122838276628</v>
      </c>
      <c r="FA56" s="7">
        <v>37.245584000000001</v>
      </c>
      <c r="FB56" s="7">
        <v>12042.51602434648</v>
      </c>
      <c r="FC56" s="7">
        <v>43.186153249999997</v>
      </c>
      <c r="FD56" s="4">
        <v>19931.970269274359</v>
      </c>
      <c r="FE56" s="4">
        <v>42.239944250000001</v>
      </c>
      <c r="FF56" s="4">
        <v>42.239944250000001</v>
      </c>
      <c r="FG56" s="4">
        <v>46.405389</v>
      </c>
      <c r="FH56" s="4">
        <v>45.582114749999995</v>
      </c>
      <c r="FI56" s="4">
        <v>43.166684134091859</v>
      </c>
      <c r="FK56" s="4">
        <v>14288.926801269279</v>
      </c>
      <c r="FL56" s="4">
        <v>40.720086468749997</v>
      </c>
      <c r="FM56" s="4">
        <v>15771.771045163032</v>
      </c>
      <c r="FN56" s="4">
        <v>41.444483031623044</v>
      </c>
      <c r="FP56" s="4">
        <v>13157.2317871082</v>
      </c>
      <c r="FQ56" s="4">
        <v>41.298392406250002</v>
      </c>
      <c r="FR56" s="4">
        <v>13157.2317871082</v>
      </c>
      <c r="FS56" s="4">
        <v>41.656366940338472</v>
      </c>
    </row>
    <row r="57" spans="1:175" x14ac:dyDescent="0.15">
      <c r="R57" s="1">
        <f>GEOMEAN(R5:R40)</f>
        <v>1.671332557481197</v>
      </c>
      <c r="S57" s="1">
        <f>GEOMEAN(S5:S40)</f>
        <v>6200.771265620645</v>
      </c>
      <c r="AJ57" s="1">
        <f>GEOMEAN(AJ5:AJ40)</f>
        <v>1.7351431394758656</v>
      </c>
      <c r="AK57" s="1" t="e">
        <f>GEOMEAN(AK5:AK40)</f>
        <v>#NUM!</v>
      </c>
      <c r="AL57" s="1">
        <f>GEOMEAN(AL5:AL40)</f>
        <v>1.0381794644692586</v>
      </c>
      <c r="AM57" s="1" t="e">
        <f>GEOMEAN(AM5:AM40)</f>
        <v>#NUM!</v>
      </c>
      <c r="CL57" s="4">
        <v>14288.926801269279</v>
      </c>
      <c r="CM57" s="4">
        <v>40.256735500000005</v>
      </c>
      <c r="CN57" s="4">
        <v>40.256735500000005</v>
      </c>
      <c r="CO57" s="4">
        <v>44.416916499999999</v>
      </c>
      <c r="CP57" s="4">
        <v>43.510170000000002</v>
      </c>
      <c r="CQ57" s="4">
        <v>40.720086468749997</v>
      </c>
      <c r="CR57" s="4">
        <v>22.514479999999999</v>
      </c>
      <c r="CS57" s="4">
        <v>18.618683000000001</v>
      </c>
      <c r="CT57" s="4">
        <v>96.156120250000001</v>
      </c>
      <c r="CU57" s="4">
        <v>94.78108524999999</v>
      </c>
      <c r="CV57" s="4">
        <v>38.145428750000001</v>
      </c>
      <c r="CW57" s="4">
        <v>42.811868750000002</v>
      </c>
      <c r="CX57" s="4">
        <v>40.129035500000001</v>
      </c>
      <c r="CY57" s="4">
        <v>44.330442500000004</v>
      </c>
      <c r="CZ57" s="4">
        <v>43.388430249999999</v>
      </c>
      <c r="DA57" s="4">
        <v>41.05090807173891</v>
      </c>
      <c r="DB57" s="4">
        <v>1.2820739999999999</v>
      </c>
      <c r="DC57" s="4">
        <v>26430.33</v>
      </c>
      <c r="DH57" s="4">
        <v>20813.289061993859</v>
      </c>
      <c r="DI57" s="4">
        <v>20.006240250000001</v>
      </c>
      <c r="DO57" s="4">
        <v>31450.654172325503</v>
      </c>
      <c r="DP57" s="4">
        <v>42.121030750000003</v>
      </c>
      <c r="DQ57" s="4">
        <v>16222.465534000001</v>
      </c>
      <c r="DR57" s="4">
        <v>43.457146999999999</v>
      </c>
      <c r="DS57" s="4">
        <v>17408.498577999999</v>
      </c>
      <c r="DT57" s="4">
        <v>40.904646</v>
      </c>
      <c r="DU57" s="4">
        <v>40.904646</v>
      </c>
      <c r="DV57" s="4">
        <v>45.140247000000002</v>
      </c>
      <c r="DW57" s="4">
        <v>44.253332</v>
      </c>
      <c r="DX57" s="4">
        <v>41.838057991507185</v>
      </c>
      <c r="DZ57" s="4">
        <v>17952.375905507401</v>
      </c>
      <c r="EA57" s="4">
        <v>41.936668249999997</v>
      </c>
      <c r="EB57" s="4">
        <v>41.936668249999997</v>
      </c>
      <c r="EC57" s="4">
        <v>46.145929000000002</v>
      </c>
      <c r="ED57" s="4">
        <v>45.324930125000002</v>
      </c>
      <c r="EE57" s="4">
        <v>42.411513414062505</v>
      </c>
      <c r="EF57" s="4">
        <v>24.537601625000001</v>
      </c>
      <c r="EG57" s="4">
        <v>20.053590124999999</v>
      </c>
      <c r="EH57" s="4">
        <v>99.410852750000004</v>
      </c>
      <c r="EI57" s="4">
        <v>98.734792749999997</v>
      </c>
      <c r="EJ57" s="4">
        <v>40.307077500000005</v>
      </c>
      <c r="EK57" s="4">
        <v>44.338678625</v>
      </c>
      <c r="EL57" s="4">
        <v>41.836789124999996</v>
      </c>
      <c r="EM57" s="4">
        <v>46.064675000000001</v>
      </c>
      <c r="EN57" s="4">
        <v>45.219571875</v>
      </c>
      <c r="EO57" s="4">
        <v>42.772530538547002</v>
      </c>
      <c r="EP57" s="4">
        <v>1.1987157499999999</v>
      </c>
      <c r="EQ57" s="4">
        <v>0</v>
      </c>
      <c r="ER57" s="4">
        <v>37335.331745000003</v>
      </c>
      <c r="ES57" s="4">
        <v>28.28304</v>
      </c>
      <c r="ET57" s="4">
        <v>14663.740553548605</v>
      </c>
      <c r="EU57" s="4">
        <v>19.543413999999999</v>
      </c>
      <c r="EV57" s="7"/>
      <c r="EW57" s="7"/>
      <c r="EX57" s="7"/>
      <c r="EY57" s="7"/>
      <c r="EZ57" s="7">
        <v>9889.8498419999996</v>
      </c>
      <c r="FA57" s="7">
        <v>37.720491000000003</v>
      </c>
      <c r="FB57" s="7">
        <v>13288.654205485534</v>
      </c>
      <c r="FC57" s="7">
        <v>43.470608874999996</v>
      </c>
      <c r="FD57" s="4">
        <v>22129.852945724015</v>
      </c>
      <c r="FE57" s="4">
        <v>42.643099374999998</v>
      </c>
      <c r="FF57" s="4">
        <v>42.643099374999998</v>
      </c>
      <c r="FG57" s="4">
        <v>46.746102999999998</v>
      </c>
      <c r="FH57" s="4">
        <v>45.944657624999998</v>
      </c>
      <c r="FI57" s="4">
        <v>43.560837729636717</v>
      </c>
      <c r="FK57" s="4">
        <v>15771.771045163032</v>
      </c>
      <c r="FL57" s="4">
        <v>41.110393890624998</v>
      </c>
      <c r="FM57" s="4">
        <v>17408.498577999999</v>
      </c>
      <c r="FN57" s="4">
        <v>41.838057991507185</v>
      </c>
      <c r="FP57" s="4">
        <v>14585.760591082082</v>
      </c>
      <c r="FQ57" s="4">
        <v>41.657461265625003</v>
      </c>
      <c r="FR57" s="4">
        <v>14585.760591082082</v>
      </c>
      <c r="FS57" s="4">
        <v>42.017371941670305</v>
      </c>
    </row>
    <row r="58" spans="1:175" x14ac:dyDescent="0.15">
      <c r="R58" s="1">
        <f>SUM(R5:R40)</f>
        <v>61.023147000000002</v>
      </c>
      <c r="S58" s="1">
        <f>SUM(S5:S40)</f>
        <v>336812.02</v>
      </c>
      <c r="AJ58" s="1">
        <f>SUM(AJ5:AJ40)</f>
        <v>64.114001999999999</v>
      </c>
      <c r="AK58" s="1">
        <f>SUM(AK5:AK40)</f>
        <v>0</v>
      </c>
      <c r="AL58" s="1">
        <f>AVERAGE(AL5:AL40)</f>
        <v>1.0425884699709185</v>
      </c>
      <c r="AM58" s="1">
        <f>AVERAGE(AM5:AM40)</f>
        <v>0</v>
      </c>
      <c r="CL58" s="4">
        <v>15771.771045163032</v>
      </c>
      <c r="CM58" s="4">
        <v>40.643589750000004</v>
      </c>
      <c r="CN58" s="4">
        <v>40.643589750000004</v>
      </c>
      <c r="CO58" s="4">
        <v>44.818653749999996</v>
      </c>
      <c r="CP58" s="4">
        <v>43.937392000000003</v>
      </c>
      <c r="CQ58" s="4">
        <v>41.110393890624998</v>
      </c>
      <c r="CR58" s="4">
        <v>22.974710000000002</v>
      </c>
      <c r="CS58" s="4">
        <v>18.940606500000001</v>
      </c>
      <c r="CT58" s="4">
        <v>97.495896625</v>
      </c>
      <c r="CU58" s="4">
        <v>96.281877624999993</v>
      </c>
      <c r="CV58" s="4">
        <v>38.656359375000001</v>
      </c>
      <c r="CW58" s="4">
        <v>43.152084375000001</v>
      </c>
      <c r="CX58" s="4">
        <v>40.51684075</v>
      </c>
      <c r="CY58" s="4">
        <v>44.735344750000003</v>
      </c>
      <c r="CZ58" s="4">
        <v>43.820881125</v>
      </c>
      <c r="DA58" s="4">
        <v>41.444483031623044</v>
      </c>
      <c r="DB58" s="4">
        <v>1.2657984999999998</v>
      </c>
      <c r="DC58" s="4">
        <v>27044.605</v>
      </c>
      <c r="DH58" s="4">
        <v>22866.800890999999</v>
      </c>
      <c r="DI58" s="4">
        <v>20.311741000000001</v>
      </c>
      <c r="DO58" s="4">
        <v>34708.918181414811</v>
      </c>
      <c r="DP58" s="4">
        <v>42.613320874999999</v>
      </c>
      <c r="DQ58" s="4">
        <v>18944.189160653939</v>
      </c>
      <c r="DR58" s="4">
        <v>43.921219749999999</v>
      </c>
      <c r="DS58" s="4">
        <v>19212.005877345509</v>
      </c>
      <c r="DT58" s="4">
        <v>41.314533374999996</v>
      </c>
      <c r="DU58" s="4">
        <v>41.314533374999996</v>
      </c>
      <c r="DV58" s="4">
        <v>45.497769375000004</v>
      </c>
      <c r="DW58" s="4">
        <v>44.634404125000003</v>
      </c>
      <c r="DX58" s="4">
        <v>42.240879908304841</v>
      </c>
      <c r="DZ58" s="4">
        <v>19931.970269274359</v>
      </c>
      <c r="EA58" s="4">
        <v>42.336747500000001</v>
      </c>
      <c r="EB58" s="4">
        <v>42.336747500000001</v>
      </c>
      <c r="EC58" s="4">
        <v>46.495469999999997</v>
      </c>
      <c r="ED58" s="4">
        <v>45.69401225</v>
      </c>
      <c r="EE58" s="4">
        <v>42.806496703125006</v>
      </c>
      <c r="EF58" s="4">
        <v>25.072664249999999</v>
      </c>
      <c r="EG58" s="4">
        <v>20.39778725</v>
      </c>
      <c r="EH58" s="4">
        <v>99.491640500000003</v>
      </c>
      <c r="EI58" s="4">
        <v>98.911462499999999</v>
      </c>
      <c r="EJ58" s="4">
        <v>40.785412000000001</v>
      </c>
      <c r="EK58" s="4">
        <v>44.66244725</v>
      </c>
      <c r="EL58" s="4">
        <v>42.239944250000001</v>
      </c>
      <c r="EM58" s="4">
        <v>46.405389</v>
      </c>
      <c r="EN58" s="4">
        <v>45.582114749999995</v>
      </c>
      <c r="EO58" s="4">
        <v>43.166684134091859</v>
      </c>
      <c r="EP58" s="4">
        <v>1.1678655</v>
      </c>
      <c r="EQ58" s="4">
        <v>0</v>
      </c>
      <c r="ET58" s="4">
        <v>16181.118395948919</v>
      </c>
      <c r="EU58" s="4">
        <v>19.83053275</v>
      </c>
      <c r="EV58" s="7"/>
      <c r="EW58" s="7"/>
      <c r="EX58" s="7"/>
      <c r="EY58" s="7"/>
      <c r="EZ58" s="7">
        <v>10913.233947857323</v>
      </c>
      <c r="FA58" s="7">
        <v>38.168702500000002</v>
      </c>
      <c r="FB58" s="7">
        <v>14663.740553548605</v>
      </c>
      <c r="FC58" s="7">
        <v>43.755064500000003</v>
      </c>
      <c r="FD58" s="4">
        <v>24570.09441531737</v>
      </c>
      <c r="FE58" s="4">
        <v>43.046254500000003</v>
      </c>
      <c r="FF58" s="4">
        <v>43.046254500000003</v>
      </c>
      <c r="FG58" s="4">
        <v>47.086816999999996</v>
      </c>
      <c r="FH58" s="4">
        <v>46.307200499999993</v>
      </c>
      <c r="FI58" s="4">
        <v>43.954991325181581</v>
      </c>
      <c r="FK58" s="4">
        <v>17408.498577999999</v>
      </c>
      <c r="FL58" s="4">
        <v>41.500701312499999</v>
      </c>
      <c r="FM58" s="4">
        <v>19212.005877345509</v>
      </c>
      <c r="FN58" s="4">
        <v>42.240879908304841</v>
      </c>
      <c r="FP58" s="4">
        <v>16169.389995</v>
      </c>
      <c r="FQ58" s="4">
        <v>42.016530125000003</v>
      </c>
      <c r="FR58" s="4">
        <v>16169.389995</v>
      </c>
      <c r="FS58" s="4">
        <v>42.378376943002138</v>
      </c>
    </row>
    <row r="59" spans="1:175" x14ac:dyDescent="0.15">
      <c r="R59" s="1">
        <f>MAX(R5:R40)</f>
        <v>2.348935</v>
      </c>
      <c r="S59" s="1">
        <f>MAX(S5:S40)</f>
        <v>27658.880000000001</v>
      </c>
      <c r="AJ59" s="1">
        <f>MAX(AJ5:AJ40)</f>
        <v>2.6445310000000002</v>
      </c>
      <c r="AK59" s="1">
        <f>MAX(AK5:AK40)</f>
        <v>0</v>
      </c>
      <c r="AL59" s="1">
        <f>MAX(AL5:AL40)</f>
        <v>1.2243622712275952</v>
      </c>
      <c r="AM59" s="1">
        <f>MAX(AM5:AM40)</f>
        <v>0</v>
      </c>
      <c r="CL59" s="4">
        <v>17408.498577999999</v>
      </c>
      <c r="CM59" s="4">
        <v>41.030444000000003</v>
      </c>
      <c r="CN59" s="4">
        <v>41.030444000000003</v>
      </c>
      <c r="CO59" s="4">
        <v>45.220390999999999</v>
      </c>
      <c r="CP59" s="4">
        <v>44.364614000000003</v>
      </c>
      <c r="CQ59" s="4">
        <v>41.500701312499999</v>
      </c>
      <c r="CR59" s="4">
        <v>23.434940000000001</v>
      </c>
      <c r="CS59" s="4">
        <v>19.262530000000002</v>
      </c>
      <c r="CT59" s="4">
        <v>98.835673</v>
      </c>
      <c r="CU59" s="4">
        <v>97.782669999999996</v>
      </c>
      <c r="CV59" s="4">
        <v>39.167290000000001</v>
      </c>
      <c r="CW59" s="4">
        <v>43.4923</v>
      </c>
      <c r="CX59" s="4">
        <v>40.904646</v>
      </c>
      <c r="CY59" s="4">
        <v>45.140247000000002</v>
      </c>
      <c r="CZ59" s="4">
        <v>44.253332</v>
      </c>
      <c r="DA59" s="4">
        <v>41.838057991507185</v>
      </c>
      <c r="DB59" s="4">
        <v>1.2495229999999999</v>
      </c>
      <c r="DC59" s="4">
        <v>27658.880000000001</v>
      </c>
      <c r="DH59" s="4">
        <v>28498.256347178834</v>
      </c>
      <c r="DI59" s="4">
        <v>20.993341874999999</v>
      </c>
      <c r="DO59" s="4">
        <v>38304.73588</v>
      </c>
      <c r="DP59" s="4">
        <v>43.105611000000003</v>
      </c>
      <c r="DQ59" s="4">
        <v>20813.289061993859</v>
      </c>
      <c r="DR59" s="4">
        <v>44.228772374999998</v>
      </c>
      <c r="DS59" s="4">
        <v>21202.355170227598</v>
      </c>
      <c r="DT59" s="4">
        <v>41.72442075</v>
      </c>
      <c r="DU59" s="4">
        <v>41.72442075</v>
      </c>
      <c r="DV59" s="4">
        <v>45.855291749999999</v>
      </c>
      <c r="DW59" s="4">
        <v>45.015476249999999</v>
      </c>
      <c r="DX59" s="4">
        <v>42.643701825102497</v>
      </c>
      <c r="DZ59" s="4">
        <v>22129.852945724015</v>
      </c>
      <c r="EA59" s="4">
        <v>42.736826749999999</v>
      </c>
      <c r="EB59" s="4">
        <v>42.736826749999999</v>
      </c>
      <c r="EC59" s="4">
        <v>46.845011</v>
      </c>
      <c r="ED59" s="4">
        <v>46.063094374999999</v>
      </c>
      <c r="EE59" s="4">
        <v>43.201479992187501</v>
      </c>
      <c r="EF59" s="4">
        <v>25.607726874999997</v>
      </c>
      <c r="EG59" s="4">
        <v>20.741984374999998</v>
      </c>
      <c r="EH59" s="4">
        <v>99.572428250000002</v>
      </c>
      <c r="EI59" s="4">
        <v>99.088132250000001</v>
      </c>
      <c r="EJ59" s="4">
        <v>41.263746500000003</v>
      </c>
      <c r="EK59" s="4">
        <v>44.986215874999999</v>
      </c>
      <c r="EL59" s="4">
        <v>42.643099374999998</v>
      </c>
      <c r="EM59" s="4">
        <v>46.746102999999998</v>
      </c>
      <c r="EN59" s="4">
        <v>45.944657624999998</v>
      </c>
      <c r="EO59" s="4">
        <v>43.560837729636717</v>
      </c>
      <c r="EP59" s="4">
        <v>1.1370152499999999</v>
      </c>
      <c r="EQ59" s="4">
        <v>0</v>
      </c>
      <c r="ET59" s="4">
        <v>17855.511803934285</v>
      </c>
      <c r="EU59" s="4">
        <v>20.117651500000001</v>
      </c>
      <c r="EV59" s="7"/>
      <c r="EW59" s="7"/>
      <c r="EX59" s="7"/>
      <c r="EY59" s="7"/>
      <c r="EZ59" s="7">
        <v>12042.51602434648</v>
      </c>
      <c r="FA59" s="7">
        <v>38.616914000000001</v>
      </c>
      <c r="FB59" s="7">
        <v>16181.118395948919</v>
      </c>
      <c r="FC59" s="7">
        <v>44.039520125000003</v>
      </c>
      <c r="FD59" s="4">
        <v>27279.419391454034</v>
      </c>
      <c r="FE59" s="4">
        <v>43.449409625000001</v>
      </c>
      <c r="FF59" s="4">
        <v>43.449409625000001</v>
      </c>
      <c r="FG59" s="4">
        <v>47.427531000000002</v>
      </c>
      <c r="FH59" s="4">
        <v>46.669743374999996</v>
      </c>
      <c r="FI59" s="4">
        <v>44.349144920726445</v>
      </c>
      <c r="FK59" s="4">
        <v>19212.005877345509</v>
      </c>
      <c r="FL59" s="4">
        <v>41.902470632812502</v>
      </c>
      <c r="FM59" s="4">
        <v>21202.355170227598</v>
      </c>
      <c r="FN59" s="4">
        <v>42.643701825102497</v>
      </c>
      <c r="FP59" s="4">
        <v>17952.375905507401</v>
      </c>
      <c r="FQ59" s="4">
        <v>42.411513414062505</v>
      </c>
      <c r="FR59" s="4">
        <v>17952.375905507401</v>
      </c>
      <c r="FS59" s="4">
        <v>42.772530538547002</v>
      </c>
    </row>
    <row r="60" spans="1:175" x14ac:dyDescent="0.15">
      <c r="R60" s="1">
        <f>MIN(R5:R40)</f>
        <v>1.0595730000000001</v>
      </c>
      <c r="S60" s="1">
        <f>MIN(S5:S40)</f>
        <v>401.29</v>
      </c>
      <c r="AJ60" s="1">
        <f>MIN(AJ5:AJ40)</f>
        <v>0.98276399999999997</v>
      </c>
      <c r="AK60" s="1">
        <f>MIN(AK5:AK40)</f>
        <v>0</v>
      </c>
      <c r="AL60" s="1">
        <f>MIN(AL5:AL40)</f>
        <v>0.78920213400877093</v>
      </c>
      <c r="AM60" s="1">
        <f>MIN(AM5:AM40)</f>
        <v>0</v>
      </c>
      <c r="CL60" s="4">
        <v>19212.005877345509</v>
      </c>
      <c r="CM60" s="4">
        <v>41.436115000000001</v>
      </c>
      <c r="CN60" s="4">
        <v>41.436115000000001</v>
      </c>
      <c r="CO60" s="4">
        <v>45.584179624999997</v>
      </c>
      <c r="CP60" s="4">
        <v>44.749740500000001</v>
      </c>
      <c r="CQ60" s="4">
        <v>41.902470632812502</v>
      </c>
      <c r="CR60" s="4">
        <v>23.964383874999999</v>
      </c>
      <c r="CS60" s="4">
        <v>19.608692375</v>
      </c>
      <c r="CT60" s="4">
        <v>98.978313999999997</v>
      </c>
      <c r="CU60" s="4">
        <v>98.056214249999996</v>
      </c>
      <c r="CV60" s="4">
        <v>39.659580125000005</v>
      </c>
      <c r="CW60" s="4">
        <v>43.832487874999998</v>
      </c>
      <c r="CX60" s="4">
        <v>41.314533374999996</v>
      </c>
      <c r="CY60" s="4">
        <v>45.497769375000004</v>
      </c>
      <c r="CZ60" s="4">
        <v>44.634404125000003</v>
      </c>
      <c r="DA60" s="4">
        <v>42.240879908304841</v>
      </c>
      <c r="DB60" s="4">
        <v>1.22577925</v>
      </c>
      <c r="DC60" s="4">
        <v>26777.287499999999</v>
      </c>
      <c r="DH60" s="4">
        <v>31450.654172325503</v>
      </c>
      <c r="DI60" s="4">
        <v>21.339504249999997</v>
      </c>
      <c r="DQ60" s="4">
        <v>22866.800890999999</v>
      </c>
      <c r="DR60" s="4">
        <v>44.536324999999998</v>
      </c>
      <c r="DS60" s="4">
        <v>23398.903146004508</v>
      </c>
      <c r="DT60" s="4">
        <v>42.134308125000004</v>
      </c>
      <c r="DU60" s="4">
        <v>42.134308125000004</v>
      </c>
      <c r="DV60" s="4">
        <v>46.212814125000001</v>
      </c>
      <c r="DW60" s="4">
        <v>45.396548375000002</v>
      </c>
      <c r="DX60" s="4">
        <v>43.046523741900145</v>
      </c>
      <c r="DZ60" s="4">
        <v>24570.09441531737</v>
      </c>
      <c r="EA60" s="4">
        <v>43.136905999999996</v>
      </c>
      <c r="EB60" s="4">
        <v>43.136905999999996</v>
      </c>
      <c r="EC60" s="4">
        <v>47.194552000000002</v>
      </c>
      <c r="ED60" s="4">
        <v>46.432176499999997</v>
      </c>
      <c r="EE60" s="4">
        <v>43.596463281250003</v>
      </c>
      <c r="EF60" s="4">
        <v>26.142789499999999</v>
      </c>
      <c r="EG60" s="4">
        <v>21.086181499999999</v>
      </c>
      <c r="EH60" s="4">
        <v>99.653216</v>
      </c>
      <c r="EI60" s="4">
        <v>99.264802000000003</v>
      </c>
      <c r="EJ60" s="4">
        <v>41.742080999999999</v>
      </c>
      <c r="EK60" s="4">
        <v>45.309984499999999</v>
      </c>
      <c r="EL60" s="4">
        <v>43.046254500000003</v>
      </c>
      <c r="EM60" s="4">
        <v>47.086816999999996</v>
      </c>
      <c r="EN60" s="4">
        <v>46.307200499999993</v>
      </c>
      <c r="EO60" s="4">
        <v>43.954991325181581</v>
      </c>
      <c r="EP60" s="4">
        <v>1.1061649999999998</v>
      </c>
      <c r="EQ60" s="4">
        <v>0</v>
      </c>
      <c r="ET60" s="4">
        <v>19703.16846950796</v>
      </c>
      <c r="EU60" s="4">
        <v>20.404770249999999</v>
      </c>
      <c r="EV60" s="7"/>
      <c r="EW60" s="7"/>
      <c r="EX60" s="7"/>
      <c r="EY60" s="7"/>
      <c r="EZ60" s="7">
        <v>12537.141070789068</v>
      </c>
      <c r="FA60" s="7">
        <v>38.796908250000001</v>
      </c>
      <c r="FB60" s="7">
        <v>17855.511803934285</v>
      </c>
      <c r="FC60" s="7">
        <v>44.323975750000002</v>
      </c>
      <c r="FD60" s="4">
        <v>30287.499500649545</v>
      </c>
      <c r="FE60" s="4">
        <v>43.852564749999999</v>
      </c>
      <c r="FF60" s="4">
        <v>43.852564749999999</v>
      </c>
      <c r="FG60" s="4">
        <v>47.768245</v>
      </c>
      <c r="FH60" s="4">
        <v>47.032286249999999</v>
      </c>
      <c r="FI60" s="4">
        <v>44.743298516271302</v>
      </c>
      <c r="FK60" s="4">
        <v>21202.355170227598</v>
      </c>
      <c r="FL60" s="4">
        <v>42.304239953124998</v>
      </c>
      <c r="FM60" s="4">
        <v>23398.903146004508</v>
      </c>
      <c r="FN60" s="4">
        <v>43.046523741900145</v>
      </c>
      <c r="FP60" s="4">
        <v>19931.970269274359</v>
      </c>
      <c r="FQ60" s="4">
        <v>42.806496703125006</v>
      </c>
      <c r="FR60" s="4">
        <v>19931.970269274359</v>
      </c>
      <c r="FS60" s="4">
        <v>43.166684134091859</v>
      </c>
    </row>
    <row r="61" spans="1:175" x14ac:dyDescent="0.15">
      <c r="AJ61" s="1">
        <f>AJ57/R57</f>
        <v>1.0381794644692586</v>
      </c>
      <c r="AK61" s="1" t="e">
        <f>AK57/S57</f>
        <v>#NUM!</v>
      </c>
      <c r="CL61" s="4">
        <v>21202.355170227598</v>
      </c>
      <c r="CM61" s="4">
        <v>41.841785999999999</v>
      </c>
      <c r="CN61" s="4">
        <v>41.841785999999999</v>
      </c>
      <c r="CO61" s="4">
        <v>45.947968250000002</v>
      </c>
      <c r="CP61" s="4">
        <v>45.134867</v>
      </c>
      <c r="CQ61" s="4">
        <v>42.304239953124998</v>
      </c>
      <c r="CR61" s="4">
        <v>24.493827750000001</v>
      </c>
      <c r="CS61" s="4">
        <v>19.954854750000003</v>
      </c>
      <c r="CT61" s="4">
        <v>99.120954999999995</v>
      </c>
      <c r="CU61" s="4">
        <v>98.329758499999997</v>
      </c>
      <c r="CV61" s="4">
        <v>40.151870250000002</v>
      </c>
      <c r="CW61" s="4">
        <v>44.172675749999996</v>
      </c>
      <c r="CX61" s="4">
        <v>41.72442075</v>
      </c>
      <c r="CY61" s="4">
        <v>45.855291749999999</v>
      </c>
      <c r="CZ61" s="4">
        <v>45.015476249999999</v>
      </c>
      <c r="DA61" s="4">
        <v>42.643701825102497</v>
      </c>
      <c r="DB61" s="4">
        <v>1.2020355</v>
      </c>
      <c r="DC61" s="4">
        <v>25895.695</v>
      </c>
      <c r="DH61" s="4">
        <v>34708.918181414811</v>
      </c>
      <c r="DI61" s="4">
        <v>21.685666625</v>
      </c>
      <c r="DQ61" s="4">
        <v>28498.256347178834</v>
      </c>
      <c r="DR61" s="4">
        <v>45.193239374999997</v>
      </c>
      <c r="DS61" s="4">
        <v>25823.011832426608</v>
      </c>
      <c r="DT61" s="4">
        <v>42.544195500000001</v>
      </c>
      <c r="DU61" s="4">
        <v>42.544195500000001</v>
      </c>
      <c r="DV61" s="4">
        <v>46.570336499999996</v>
      </c>
      <c r="DW61" s="4">
        <v>45.777620499999998</v>
      </c>
      <c r="DX61" s="4">
        <v>43.449345658697801</v>
      </c>
      <c r="DZ61" s="4">
        <v>27279.419391454034</v>
      </c>
      <c r="EA61" s="4">
        <v>43.536985250000001</v>
      </c>
      <c r="EB61" s="4">
        <v>43.536985250000001</v>
      </c>
      <c r="EC61" s="4">
        <v>47.544093000000004</v>
      </c>
      <c r="ED61" s="4">
        <v>46.801258625000003</v>
      </c>
      <c r="EE61" s="4">
        <v>43.991446570312505</v>
      </c>
      <c r="EF61" s="4">
        <v>26.677852125000001</v>
      </c>
      <c r="EG61" s="4">
        <v>21.430378624999999</v>
      </c>
      <c r="EH61" s="4">
        <v>99.734003749999999</v>
      </c>
      <c r="EI61" s="4">
        <v>99.441471749999991</v>
      </c>
      <c r="EJ61" s="4">
        <v>42.220415500000001</v>
      </c>
      <c r="EK61" s="4">
        <v>45.633753124999998</v>
      </c>
      <c r="EL61" s="4">
        <v>43.449409625000001</v>
      </c>
      <c r="EM61" s="4">
        <v>47.427531000000002</v>
      </c>
      <c r="EN61" s="4">
        <v>46.669743374999996</v>
      </c>
      <c r="EO61" s="4">
        <v>44.349144920726445</v>
      </c>
      <c r="EP61" s="4">
        <v>1.07531475</v>
      </c>
      <c r="EQ61" s="4">
        <v>0</v>
      </c>
      <c r="ET61" s="4">
        <v>21742.017367</v>
      </c>
      <c r="EU61" s="4">
        <v>20.691889</v>
      </c>
      <c r="EV61" s="7"/>
      <c r="EW61" s="7"/>
      <c r="EX61" s="7"/>
      <c r="EY61" s="7"/>
      <c r="EZ61" s="7">
        <v>13288.654205485534</v>
      </c>
      <c r="FA61" s="7">
        <v>39.065125500000001</v>
      </c>
      <c r="FB61" s="7">
        <v>19931.970269274359</v>
      </c>
      <c r="FC61" s="7">
        <v>44.66244725</v>
      </c>
      <c r="FD61" s="4">
        <v>33627.278236325808</v>
      </c>
      <c r="FE61" s="4">
        <v>44.255719875000004</v>
      </c>
      <c r="FF61" s="4">
        <v>44.255719875000004</v>
      </c>
      <c r="FG61" s="4">
        <v>48.108958999999999</v>
      </c>
      <c r="FH61" s="4">
        <v>47.394829124999994</v>
      </c>
      <c r="FI61" s="4">
        <v>45.13745211181616</v>
      </c>
      <c r="FK61" s="4">
        <v>23398.903146004508</v>
      </c>
      <c r="FL61" s="4">
        <v>42.706009273437502</v>
      </c>
      <c r="FM61" s="4">
        <v>25823.011832426608</v>
      </c>
      <c r="FN61" s="4">
        <v>43.449345658697801</v>
      </c>
      <c r="FP61" s="4">
        <v>22129.852945724015</v>
      </c>
      <c r="FQ61" s="4">
        <v>43.201479992187501</v>
      </c>
      <c r="FR61" s="4">
        <v>22129.852945724015</v>
      </c>
      <c r="FS61" s="4">
        <v>43.560837729636717</v>
      </c>
    </row>
    <row r="62" spans="1:175" x14ac:dyDescent="0.15">
      <c r="CL62" s="4">
        <v>23398.903146004508</v>
      </c>
      <c r="CM62" s="4">
        <v>42.247457000000004</v>
      </c>
      <c r="CN62" s="4">
        <v>42.247457000000004</v>
      </c>
      <c r="CO62" s="4">
        <v>46.311756875</v>
      </c>
      <c r="CP62" s="4">
        <v>45.519993499999998</v>
      </c>
      <c r="CQ62" s="4">
        <v>42.706009273437502</v>
      </c>
      <c r="CR62" s="4">
        <v>25.023271625</v>
      </c>
      <c r="CS62" s="4">
        <v>20.301017125000001</v>
      </c>
      <c r="CT62" s="4">
        <v>99.263595999999993</v>
      </c>
      <c r="CU62" s="4">
        <v>98.603302749999997</v>
      </c>
      <c r="CV62" s="4">
        <v>40.644160374999998</v>
      </c>
      <c r="CW62" s="4">
        <v>44.512863625000001</v>
      </c>
      <c r="CX62" s="4">
        <v>42.134308125000004</v>
      </c>
      <c r="CY62" s="4">
        <v>46.212814125000001</v>
      </c>
      <c r="CZ62" s="4">
        <v>45.396548375000002</v>
      </c>
      <c r="DA62" s="4">
        <v>43.046523741900145</v>
      </c>
      <c r="DB62" s="4">
        <v>1.1782917500000001</v>
      </c>
      <c r="DC62" s="4">
        <v>25014.102500000001</v>
      </c>
      <c r="DH62" s="4">
        <v>38304.73588</v>
      </c>
      <c r="DI62" s="4">
        <v>22.031828999999998</v>
      </c>
      <c r="DQ62" s="4">
        <v>31450.654172325503</v>
      </c>
      <c r="DR62" s="4">
        <v>45.533427250000003</v>
      </c>
      <c r="DS62" s="4">
        <v>28498.256347178834</v>
      </c>
      <c r="DT62" s="4">
        <v>42.954082874999997</v>
      </c>
      <c r="DU62" s="4">
        <v>42.954082874999997</v>
      </c>
      <c r="DV62" s="4">
        <v>46.927858874999998</v>
      </c>
      <c r="DW62" s="4">
        <v>46.158692625</v>
      </c>
      <c r="DX62" s="4">
        <v>43.852167575495457</v>
      </c>
      <c r="DZ62" s="4">
        <v>30287.499500649545</v>
      </c>
      <c r="EA62" s="4">
        <v>43.937064499999998</v>
      </c>
      <c r="EB62" s="4">
        <v>43.937064499999998</v>
      </c>
      <c r="EC62" s="4">
        <v>47.893634000000006</v>
      </c>
      <c r="ED62" s="4">
        <v>47.170340750000001</v>
      </c>
      <c r="EE62" s="4">
        <v>44.386429859374999</v>
      </c>
      <c r="EF62" s="4">
        <v>27.212914749999999</v>
      </c>
      <c r="EG62" s="4">
        <v>21.774575749999997</v>
      </c>
      <c r="EH62" s="4">
        <v>99.814791499999998</v>
      </c>
      <c r="EI62" s="4">
        <v>99.618141499999993</v>
      </c>
      <c r="EJ62" s="4">
        <v>42.698750000000004</v>
      </c>
      <c r="EK62" s="4">
        <v>45.957521749999998</v>
      </c>
      <c r="EL62" s="4">
        <v>43.852564749999999</v>
      </c>
      <c r="EM62" s="4">
        <v>47.768245</v>
      </c>
      <c r="EN62" s="4">
        <v>47.032286249999999</v>
      </c>
      <c r="EO62" s="4">
        <v>44.743298516271302</v>
      </c>
      <c r="EP62" s="4">
        <v>1.0444644999999999</v>
      </c>
      <c r="EQ62" s="4">
        <v>0</v>
      </c>
      <c r="ET62" s="4">
        <v>24570.09441531737</v>
      </c>
      <c r="EU62" s="4">
        <v>21.086181499999999</v>
      </c>
      <c r="EV62" s="7"/>
      <c r="EW62" s="7"/>
      <c r="EX62" s="7"/>
      <c r="EY62" s="7"/>
      <c r="EZ62" s="7">
        <v>13770.388054856496</v>
      </c>
      <c r="FA62" s="7">
        <v>39.236388125000005</v>
      </c>
      <c r="FB62" s="7">
        <v>22129.852945724015</v>
      </c>
      <c r="FC62" s="7">
        <v>44.986215874999999</v>
      </c>
      <c r="FD62" s="4">
        <v>37335.331745000003</v>
      </c>
      <c r="FE62" s="4">
        <v>44.658875000000002</v>
      </c>
      <c r="FF62" s="4">
        <v>44.658875000000002</v>
      </c>
      <c r="FG62" s="4">
        <v>48.449672999999997</v>
      </c>
      <c r="FH62" s="4">
        <v>47.757371999999997</v>
      </c>
      <c r="FI62" s="4">
        <v>45.531605707361024</v>
      </c>
      <c r="FK62" s="4">
        <v>25823.011832426608</v>
      </c>
      <c r="FL62" s="4">
        <v>43.107778593749998</v>
      </c>
      <c r="FM62" s="4">
        <v>28498.256347178834</v>
      </c>
      <c r="FN62" s="4">
        <v>43.852167575495457</v>
      </c>
      <c r="FP62" s="4">
        <v>24570.09441531737</v>
      </c>
      <c r="FQ62" s="4">
        <v>43.596463281250003</v>
      </c>
      <c r="FR62" s="4">
        <v>24570.09441531737</v>
      </c>
      <c r="FS62" s="4">
        <v>43.954991325181581</v>
      </c>
    </row>
    <row r="63" spans="1:175" x14ac:dyDescent="0.15">
      <c r="CL63" s="4">
        <v>25823.011832426608</v>
      </c>
      <c r="CM63" s="4">
        <v>42.653128000000002</v>
      </c>
      <c r="CN63" s="4">
        <v>42.653128000000002</v>
      </c>
      <c r="CO63" s="4">
        <v>46.675545499999998</v>
      </c>
      <c r="CP63" s="4">
        <v>45.905119999999997</v>
      </c>
      <c r="CQ63" s="4">
        <v>43.107778593749998</v>
      </c>
      <c r="CR63" s="4">
        <v>25.552715499999998</v>
      </c>
      <c r="CS63" s="4">
        <v>20.6471795</v>
      </c>
      <c r="CT63" s="4">
        <v>99.406237000000004</v>
      </c>
      <c r="CU63" s="4">
        <v>98.876846999999998</v>
      </c>
      <c r="CV63" s="4">
        <v>41.136450500000002</v>
      </c>
      <c r="CW63" s="4">
        <v>44.853051499999999</v>
      </c>
      <c r="CX63" s="4">
        <v>42.544195500000001</v>
      </c>
      <c r="CY63" s="4">
        <v>46.570336499999996</v>
      </c>
      <c r="CZ63" s="4">
        <v>45.777620499999998</v>
      </c>
      <c r="DA63" s="4">
        <v>43.449345658697801</v>
      </c>
      <c r="DB63" s="4">
        <v>1.1545480000000001</v>
      </c>
      <c r="DC63" s="4">
        <v>24132.510000000002</v>
      </c>
      <c r="DQ63" s="4">
        <v>34708.918181414811</v>
      </c>
      <c r="DR63" s="4">
        <v>45.873615125000001</v>
      </c>
      <c r="DS63" s="4">
        <v>31450.654172325503</v>
      </c>
      <c r="DT63" s="4">
        <v>43.363970250000001</v>
      </c>
      <c r="DU63" s="4">
        <v>43.363970250000001</v>
      </c>
      <c r="DV63" s="4">
        <v>47.28538125</v>
      </c>
      <c r="DW63" s="4">
        <v>46.539764750000003</v>
      </c>
      <c r="DX63" s="4">
        <v>44.254989492293106</v>
      </c>
      <c r="DZ63" s="4">
        <v>33627.278236325808</v>
      </c>
      <c r="EA63" s="4">
        <v>44.337143750000003</v>
      </c>
      <c r="EB63" s="4">
        <v>44.337143750000003</v>
      </c>
      <c r="EC63" s="4">
        <v>48.243175000000001</v>
      </c>
      <c r="ED63" s="4">
        <v>47.539422875</v>
      </c>
      <c r="EE63" s="4">
        <v>44.781413148437501</v>
      </c>
      <c r="EF63" s="4">
        <v>27.747977374999998</v>
      </c>
      <c r="EG63" s="4">
        <v>22.118772874999998</v>
      </c>
      <c r="EH63" s="4">
        <v>99.895579249999997</v>
      </c>
      <c r="EI63" s="4">
        <v>99.794811249999995</v>
      </c>
      <c r="EJ63" s="4">
        <v>43.177084499999999</v>
      </c>
      <c r="EK63" s="4">
        <v>46.281290374999998</v>
      </c>
      <c r="EL63" s="4">
        <v>44.255719875000004</v>
      </c>
      <c r="EM63" s="4">
        <v>48.108958999999999</v>
      </c>
      <c r="EN63" s="4">
        <v>47.394829124999994</v>
      </c>
      <c r="EO63" s="4">
        <v>45.13745211181616</v>
      </c>
      <c r="EP63" s="4">
        <v>1.01361425</v>
      </c>
      <c r="EQ63" s="4">
        <v>0</v>
      </c>
      <c r="ET63" s="4">
        <v>27279.419391454034</v>
      </c>
      <c r="EU63" s="4">
        <v>21.430378624999999</v>
      </c>
      <c r="EV63" s="7"/>
      <c r="EW63" s="7"/>
      <c r="EX63" s="7"/>
      <c r="EY63" s="7"/>
      <c r="EZ63" s="7">
        <v>15124.946438000001</v>
      </c>
      <c r="FA63" s="7">
        <v>39.675868000000001</v>
      </c>
      <c r="FB63" s="7">
        <v>24570.09441531737</v>
      </c>
      <c r="FC63" s="7">
        <v>45.309984499999999</v>
      </c>
      <c r="FK63" s="4">
        <v>28498.256347178834</v>
      </c>
      <c r="FL63" s="4">
        <v>43.509547914062502</v>
      </c>
      <c r="FM63" s="4">
        <v>31450.654172325503</v>
      </c>
      <c r="FN63" s="4">
        <v>44.254989492293106</v>
      </c>
      <c r="FP63" s="4">
        <v>27279.419391454034</v>
      </c>
      <c r="FQ63" s="4">
        <v>43.991446570312505</v>
      </c>
      <c r="FR63" s="4">
        <v>27279.419391454034</v>
      </c>
      <c r="FS63" s="4">
        <v>44.349144920726445</v>
      </c>
    </row>
    <row r="64" spans="1:175" x14ac:dyDescent="0.15">
      <c r="CL64" s="4">
        <v>28498.256347178834</v>
      </c>
      <c r="CM64" s="4">
        <v>43.058799</v>
      </c>
      <c r="CN64" s="4">
        <v>43.058799</v>
      </c>
      <c r="CO64" s="4">
        <v>47.039334124999996</v>
      </c>
      <c r="CP64" s="4">
        <v>46.290246500000002</v>
      </c>
      <c r="CQ64" s="4">
        <v>43.509547914062502</v>
      </c>
      <c r="CR64" s="4">
        <v>26.082159375</v>
      </c>
      <c r="CS64" s="4">
        <v>20.993341874999999</v>
      </c>
      <c r="CT64" s="4">
        <v>99.548878000000002</v>
      </c>
      <c r="CU64" s="4">
        <v>99.150391249999998</v>
      </c>
      <c r="CV64" s="4">
        <v>41.628740625000006</v>
      </c>
      <c r="CW64" s="4">
        <v>45.193239374999997</v>
      </c>
      <c r="CX64" s="4">
        <v>42.954082874999997</v>
      </c>
      <c r="CY64" s="4">
        <v>46.927858874999998</v>
      </c>
      <c r="CZ64" s="4">
        <v>46.158692625</v>
      </c>
      <c r="DA64" s="4">
        <v>43.852167575495457</v>
      </c>
      <c r="DB64" s="4">
        <v>1.13080425</v>
      </c>
      <c r="DC64" s="4">
        <v>23250.9175</v>
      </c>
      <c r="DQ64" s="4">
        <v>38304.73588</v>
      </c>
      <c r="DR64" s="4">
        <v>46.213802999999999</v>
      </c>
      <c r="DS64" s="4">
        <v>34708.918181414811</v>
      </c>
      <c r="DT64" s="4">
        <v>43.773857625000005</v>
      </c>
      <c r="DU64" s="4">
        <v>43.773857625000005</v>
      </c>
      <c r="DV64" s="4">
        <v>47.642903624999995</v>
      </c>
      <c r="DW64" s="4">
        <v>46.920836874999999</v>
      </c>
      <c r="DX64" s="4">
        <v>44.657811409090762</v>
      </c>
      <c r="DZ64" s="4">
        <v>37335.331745000003</v>
      </c>
      <c r="EA64" s="4">
        <v>44.737223</v>
      </c>
      <c r="EB64" s="4">
        <v>44.737223</v>
      </c>
      <c r="EC64" s="4">
        <v>48.592716000000003</v>
      </c>
      <c r="ED64" s="4">
        <v>47.908504999999998</v>
      </c>
      <c r="EE64" s="4">
        <v>45.176396437500003</v>
      </c>
      <c r="EF64" s="4">
        <v>28.28304</v>
      </c>
      <c r="EG64" s="4">
        <v>22.462969999999999</v>
      </c>
      <c r="EH64" s="4">
        <v>99.976366999999996</v>
      </c>
      <c r="EI64" s="4">
        <v>99.971480999999997</v>
      </c>
      <c r="EJ64" s="4">
        <v>43.655419000000002</v>
      </c>
      <c r="EK64" s="4">
        <v>46.605058999999997</v>
      </c>
      <c r="EL64" s="4">
        <v>44.658875000000002</v>
      </c>
      <c r="EM64" s="4">
        <v>48.449672999999997</v>
      </c>
      <c r="EN64" s="4">
        <v>47.757371999999997</v>
      </c>
      <c r="EO64" s="4">
        <v>45.531605707361024</v>
      </c>
      <c r="EP64" s="4">
        <v>0.98276399999999997</v>
      </c>
      <c r="EQ64" s="4">
        <v>0</v>
      </c>
      <c r="ET64" s="4">
        <v>30287.499500649545</v>
      </c>
      <c r="EU64" s="4">
        <v>21.774575749999997</v>
      </c>
      <c r="EV64" s="7"/>
      <c r="EW64" s="7"/>
      <c r="EX64" s="7"/>
      <c r="EY64" s="7"/>
      <c r="EZ64" s="7">
        <v>16181.118395948919</v>
      </c>
      <c r="FA64" s="7">
        <v>39.961548499999999</v>
      </c>
      <c r="FB64" s="7">
        <v>27279.419391454034</v>
      </c>
      <c r="FC64" s="7">
        <v>45.633753124999998</v>
      </c>
      <c r="FK64" s="4">
        <v>31450.654172325503</v>
      </c>
      <c r="FL64" s="4">
        <v>43.911317234375005</v>
      </c>
      <c r="FM64" s="4">
        <v>34708.918181414811</v>
      </c>
      <c r="FN64" s="4">
        <v>44.657811409090762</v>
      </c>
      <c r="FP64" s="4">
        <v>30287.499500649545</v>
      </c>
      <c r="FQ64" s="4">
        <v>44.386429859374999</v>
      </c>
      <c r="FR64" s="4">
        <v>30287.499500649545</v>
      </c>
      <c r="FS64" s="4">
        <v>44.743298516271302</v>
      </c>
    </row>
    <row r="65" spans="90:175" x14ac:dyDescent="0.15">
      <c r="CL65" s="4">
        <v>31450.654172325503</v>
      </c>
      <c r="CM65" s="4">
        <v>43.464470000000006</v>
      </c>
      <c r="CN65" s="4">
        <v>43.464470000000006</v>
      </c>
      <c r="CO65" s="4">
        <v>47.403122749999994</v>
      </c>
      <c r="CP65" s="4">
        <v>46.675373</v>
      </c>
      <c r="CQ65" s="4">
        <v>43.911317234375005</v>
      </c>
      <c r="CR65" s="4">
        <v>26.611603249999998</v>
      </c>
      <c r="CS65" s="4">
        <v>21.339504249999997</v>
      </c>
      <c r="CT65" s="4">
        <v>99.691519</v>
      </c>
      <c r="CU65" s="4">
        <v>99.423935499999999</v>
      </c>
      <c r="CV65" s="4">
        <v>42.121030750000003</v>
      </c>
      <c r="CW65" s="4">
        <v>45.533427250000003</v>
      </c>
      <c r="CX65" s="4">
        <v>43.363970250000001</v>
      </c>
      <c r="CY65" s="4">
        <v>47.28538125</v>
      </c>
      <c r="CZ65" s="4">
        <v>46.539764750000003</v>
      </c>
      <c r="DA65" s="4">
        <v>44.254989492293106</v>
      </c>
      <c r="DB65" s="4">
        <v>1.1070605</v>
      </c>
      <c r="DC65" s="4">
        <v>22369.325000000001</v>
      </c>
      <c r="DS65" s="4">
        <v>38304.73588</v>
      </c>
      <c r="DT65" s="4">
        <v>44.183745000000002</v>
      </c>
      <c r="DU65" s="4">
        <v>44.183745000000002</v>
      </c>
      <c r="DV65" s="4">
        <v>48.000425999999997</v>
      </c>
      <c r="DW65" s="4">
        <v>47.301909000000002</v>
      </c>
      <c r="DX65" s="4">
        <v>45.060633325888418</v>
      </c>
      <c r="ET65" s="4">
        <v>33627.278236325808</v>
      </c>
      <c r="EU65" s="4">
        <v>22.118772874999998</v>
      </c>
      <c r="EV65" s="7"/>
      <c r="EW65" s="7"/>
      <c r="EX65" s="7"/>
      <c r="EY65" s="7"/>
      <c r="EZ65" s="7">
        <v>17855.511803934285</v>
      </c>
      <c r="FA65" s="7">
        <v>40.409759999999999</v>
      </c>
      <c r="FB65" s="7">
        <v>30287.499500649545</v>
      </c>
      <c r="FC65" s="7">
        <v>45.957521749999998</v>
      </c>
      <c r="FK65" s="4">
        <v>34708.918181414811</v>
      </c>
      <c r="FL65" s="4">
        <v>44.313086554687501</v>
      </c>
      <c r="FM65" s="4">
        <v>38304.73588</v>
      </c>
      <c r="FN65" s="4">
        <v>45.060633325888418</v>
      </c>
      <c r="FP65" s="4">
        <v>33627.278236325808</v>
      </c>
      <c r="FQ65" s="4">
        <v>44.781413148437501</v>
      </c>
      <c r="FR65" s="4">
        <v>33627.278236325808</v>
      </c>
      <c r="FS65" s="4">
        <v>45.13745211181616</v>
      </c>
    </row>
    <row r="66" spans="90:175" x14ac:dyDescent="0.15">
      <c r="CL66" s="4">
        <v>34708.918181414811</v>
      </c>
      <c r="CM66" s="4">
        <v>43.870141000000004</v>
      </c>
      <c r="CN66" s="4">
        <v>43.870141000000004</v>
      </c>
      <c r="CO66" s="4">
        <v>47.766911374999999</v>
      </c>
      <c r="CP66" s="4">
        <v>47.060499499999999</v>
      </c>
      <c r="CQ66" s="4">
        <v>44.313086554687501</v>
      </c>
      <c r="CR66" s="4">
        <v>27.141047125</v>
      </c>
      <c r="CS66" s="4">
        <v>21.685666625</v>
      </c>
      <c r="CT66" s="4">
        <v>99.834159999999997</v>
      </c>
      <c r="CU66" s="4">
        <v>99.697479749999999</v>
      </c>
      <c r="CV66" s="4">
        <v>42.613320874999999</v>
      </c>
      <c r="CW66" s="4">
        <v>45.873615125000001</v>
      </c>
      <c r="CX66" s="4">
        <v>43.773857625000005</v>
      </c>
      <c r="CY66" s="4">
        <v>47.642903624999995</v>
      </c>
      <c r="CZ66" s="4">
        <v>46.920836874999999</v>
      </c>
      <c r="DA66" s="4">
        <v>44.657811409090762</v>
      </c>
      <c r="DB66" s="4">
        <v>1.0833167500000001</v>
      </c>
      <c r="DC66" s="4">
        <v>21487.732499999998</v>
      </c>
      <c r="ET66" s="4">
        <v>37335.331745000003</v>
      </c>
      <c r="EU66" s="4">
        <v>22.462969999999999</v>
      </c>
      <c r="EV66" s="7"/>
      <c r="EW66" s="7"/>
      <c r="EX66" s="7"/>
      <c r="EY66" s="7"/>
      <c r="EZ66" s="7">
        <v>19703.16846950796</v>
      </c>
      <c r="FA66" s="7">
        <v>40.857971499999998</v>
      </c>
      <c r="FB66" s="7">
        <v>33627.278236325808</v>
      </c>
      <c r="FC66" s="7">
        <v>46.281290374999998</v>
      </c>
      <c r="FK66" s="4">
        <v>38304.73588</v>
      </c>
      <c r="FL66" s="4">
        <v>44.714855875000005</v>
      </c>
      <c r="FP66" s="4">
        <v>37335.331745000003</v>
      </c>
      <c r="FQ66" s="4">
        <v>45.176396437500003</v>
      </c>
      <c r="FR66" s="4">
        <v>37335.331745000003</v>
      </c>
      <c r="FS66" s="4">
        <v>45.531605707361024</v>
      </c>
    </row>
    <row r="67" spans="90:175" x14ac:dyDescent="0.15">
      <c r="CL67" s="4">
        <v>38304.73588</v>
      </c>
      <c r="CM67" s="4">
        <v>44.275812000000002</v>
      </c>
      <c r="CN67" s="4">
        <v>44.275812000000002</v>
      </c>
      <c r="CO67" s="4">
        <v>48.130699999999997</v>
      </c>
      <c r="CP67" s="4">
        <v>47.445625999999997</v>
      </c>
      <c r="CQ67" s="4">
        <v>44.714855875000005</v>
      </c>
      <c r="CR67" s="4">
        <v>27.670490999999998</v>
      </c>
      <c r="CS67" s="4">
        <v>22.031828999999998</v>
      </c>
      <c r="CT67" s="4">
        <v>99.976800999999995</v>
      </c>
      <c r="CU67" s="4">
        <v>99.971024</v>
      </c>
      <c r="CV67" s="4">
        <v>43.105611000000003</v>
      </c>
      <c r="CW67" s="4">
        <v>46.213802999999999</v>
      </c>
      <c r="CX67" s="4">
        <v>44.183745000000002</v>
      </c>
      <c r="CY67" s="4">
        <v>48.000425999999997</v>
      </c>
      <c r="CZ67" s="4">
        <v>47.301909000000002</v>
      </c>
      <c r="DA67" s="4">
        <v>45.060633325888418</v>
      </c>
      <c r="DB67" s="4">
        <v>1.0595730000000001</v>
      </c>
      <c r="DC67" s="4">
        <v>20606.14</v>
      </c>
      <c r="EV67" s="7"/>
      <c r="EW67" s="7"/>
      <c r="EX67" s="7"/>
      <c r="EY67" s="7"/>
      <c r="EZ67" s="7">
        <v>21742.017367</v>
      </c>
      <c r="FA67" s="7">
        <v>41.306182999999997</v>
      </c>
      <c r="FB67" s="7">
        <v>37335.331745000003</v>
      </c>
      <c r="FC67" s="7">
        <v>46.605058999999997</v>
      </c>
    </row>
    <row r="68" spans="90:175" x14ac:dyDescent="0.15">
      <c r="EV68" s="7"/>
      <c r="EW68" s="7"/>
      <c r="EX68" s="7"/>
      <c r="EY68" s="7"/>
      <c r="EZ68" s="7">
        <v>27279.419391454034</v>
      </c>
      <c r="FA68" s="7">
        <v>42.220415500000001</v>
      </c>
      <c r="FB68" s="7"/>
      <c r="FC68" s="7"/>
    </row>
    <row r="69" spans="90:175" x14ac:dyDescent="0.15">
      <c r="EV69" s="7"/>
      <c r="EW69" s="7"/>
      <c r="EX69" s="7"/>
      <c r="EY69" s="7"/>
      <c r="EZ69" s="7">
        <v>30287.499500649545</v>
      </c>
      <c r="FA69" s="7">
        <v>42.698750000000004</v>
      </c>
      <c r="FB69" s="7"/>
      <c r="FC69" s="7"/>
    </row>
    <row r="70" spans="90:175" x14ac:dyDescent="0.15">
      <c r="EV70" s="7"/>
      <c r="EW70" s="7"/>
      <c r="EX70" s="7"/>
      <c r="EY70" s="7"/>
      <c r="EZ70" s="7">
        <v>33627.278236325808</v>
      </c>
      <c r="FA70" s="7">
        <v>43.177084499999999</v>
      </c>
      <c r="FB70" s="7"/>
      <c r="FC70" s="7"/>
    </row>
    <row r="71" spans="90:175" x14ac:dyDescent="0.15">
      <c r="EV71" s="7"/>
      <c r="EW71" s="7"/>
      <c r="EX71" s="7"/>
      <c r="EY71" s="7"/>
      <c r="EZ71" s="7">
        <v>37335.331745000003</v>
      </c>
      <c r="FA71" s="7">
        <v>43.655419000000002</v>
      </c>
      <c r="FB71" s="7"/>
      <c r="FC71" s="7"/>
    </row>
    <row r="72" spans="90:175" x14ac:dyDescent="0.15">
      <c r="EV72" s="7"/>
      <c r="EW72" s="7"/>
      <c r="EX72" s="7"/>
      <c r="EY72" s="7"/>
      <c r="EZ72" s="7"/>
      <c r="FA72" s="7"/>
      <c r="FB72" s="7"/>
      <c r="FC72" s="7"/>
    </row>
    <row r="73" spans="90:175" x14ac:dyDescent="0.15">
      <c r="EV73" s="7"/>
      <c r="EW73" s="7"/>
      <c r="EX73" s="7"/>
      <c r="EY73" s="7"/>
      <c r="EZ73" s="7"/>
      <c r="FA73" s="7"/>
      <c r="FB73" s="7"/>
      <c r="FC73" s="7"/>
    </row>
    <row r="74" spans="90:175" x14ac:dyDescent="0.15">
      <c r="EV74" s="7"/>
      <c r="EW74" s="7"/>
      <c r="EX74" s="7"/>
      <c r="EY74" s="7"/>
      <c r="EZ74" s="7"/>
      <c r="FA74" s="7"/>
      <c r="FB74" s="7"/>
      <c r="FC74" s="7"/>
    </row>
    <row r="75" spans="90:175" x14ac:dyDescent="0.15">
      <c r="EV75" s="7"/>
      <c r="EW75" s="7"/>
      <c r="EX75" s="7"/>
      <c r="EY75" s="7"/>
      <c r="EZ75" s="7"/>
      <c r="FA75" s="7"/>
      <c r="FB75" s="7"/>
      <c r="FC75" s="7"/>
    </row>
    <row r="76" spans="90:175" x14ac:dyDescent="0.15">
      <c r="EV76" s="7"/>
      <c r="EW76" s="7"/>
      <c r="EX76" s="7"/>
      <c r="EY76" s="7"/>
      <c r="EZ76" s="7"/>
      <c r="FA76" s="7"/>
      <c r="FB76" s="7"/>
      <c r="FC76" s="7"/>
    </row>
    <row r="77" spans="90:175" x14ac:dyDescent="0.15">
      <c r="EV77" s="7"/>
      <c r="EW77" s="7"/>
      <c r="EX77" s="7"/>
      <c r="EY77" s="7"/>
      <c r="EZ77" s="7"/>
      <c r="FA77" s="7"/>
      <c r="FB77" s="7"/>
      <c r="FC77" s="7"/>
    </row>
    <row r="78" spans="90:175" x14ac:dyDescent="0.15">
      <c r="EV78" s="7"/>
      <c r="EW78" s="7"/>
      <c r="EX78" s="7"/>
      <c r="EY78" s="7"/>
      <c r="EZ78" s="7"/>
      <c r="FA78" s="7"/>
      <c r="FB78" s="7"/>
      <c r="FC78" s="7"/>
    </row>
    <row r="79" spans="90:175" x14ac:dyDescent="0.15">
      <c r="EV79" s="7"/>
      <c r="EW79" s="7"/>
      <c r="EX79" s="7"/>
      <c r="EY79" s="7"/>
      <c r="EZ79" s="7"/>
      <c r="FA79" s="7"/>
      <c r="FB79" s="7"/>
      <c r="FC79" s="7"/>
    </row>
    <row r="80" spans="90:175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C51:AC52"/>
    <mergeCell ref="AT25:AT26"/>
    <mergeCell ref="AV25:AV26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</mergeCells>
  <conditionalFormatting sqref="AP5">
    <cfRule type="cellIs" dxfId="2055" priority="653" stopIfTrue="1" operator="greaterThan">
      <formula>0.03</formula>
    </cfRule>
    <cfRule type="cellIs" dxfId="2054" priority="654" stopIfTrue="1" operator="lessThan">
      <formula>-0.03</formula>
    </cfRule>
  </conditionalFormatting>
  <conditionalFormatting sqref="AQ5">
    <cfRule type="cellIs" dxfId="2053" priority="671" stopIfTrue="1" operator="greaterThan">
      <formula>0.03</formula>
    </cfRule>
    <cfRule type="cellIs" dxfId="2052" priority="672" stopIfTrue="1" operator="lessThan">
      <formula>-0.03</formula>
    </cfRule>
  </conditionalFormatting>
  <conditionalFormatting sqref="CH5">
    <cfRule type="cellIs" dxfId="2051" priority="673" stopIfTrue="1" operator="greaterThan">
      <formula>0.03</formula>
    </cfRule>
    <cfRule type="cellIs" dxfId="2050" priority="674" stopIfTrue="1" operator="lessThan">
      <formula>-0.03</formula>
    </cfRule>
  </conditionalFormatting>
  <conditionalFormatting sqref="AQ5:AQ10">
    <cfRule type="cellIs" dxfId="2049" priority="675" stopIfTrue="1" operator="greaterThan">
      <formula>0</formula>
    </cfRule>
    <cfRule type="cellIs" dxfId="2048" priority="676" stopIfTrue="1" operator="lessThan">
      <formula>0</formula>
    </cfRule>
  </conditionalFormatting>
  <conditionalFormatting sqref="AR5:AS5">
    <cfRule type="cellIs" dxfId="2047" priority="667" stopIfTrue="1" operator="greaterThan">
      <formula>0.03</formula>
    </cfRule>
    <cfRule type="cellIs" dxfId="2046" priority="668" stopIfTrue="1" operator="lessThan">
      <formula>-0.03</formula>
    </cfRule>
  </conditionalFormatting>
  <conditionalFormatting sqref="AR5:AS10">
    <cfRule type="cellIs" dxfId="2045" priority="669" stopIfTrue="1" operator="greaterThan">
      <formula>0</formula>
    </cfRule>
    <cfRule type="cellIs" dxfId="2044" priority="670" stopIfTrue="1" operator="lessThan">
      <formula>0</formula>
    </cfRule>
  </conditionalFormatting>
  <conditionalFormatting sqref="AU5">
    <cfRule type="cellIs" dxfId="2043" priority="663" stopIfTrue="1" operator="greaterThan">
      <formula>0.03</formula>
    </cfRule>
    <cfRule type="cellIs" dxfId="2042" priority="664" stopIfTrue="1" operator="lessThan">
      <formula>-0.03</formula>
    </cfRule>
  </conditionalFormatting>
  <conditionalFormatting sqref="AU5:AU10">
    <cfRule type="cellIs" dxfId="2041" priority="665" stopIfTrue="1" operator="greaterThan">
      <formula>0</formula>
    </cfRule>
    <cfRule type="cellIs" dxfId="2040" priority="666" stopIfTrue="1" operator="lessThan">
      <formula>0</formula>
    </cfRule>
  </conditionalFormatting>
  <conditionalFormatting sqref="AW5">
    <cfRule type="cellIs" dxfId="2039" priority="659" stopIfTrue="1" operator="greaterThan">
      <formula>0.03</formula>
    </cfRule>
    <cfRule type="cellIs" dxfId="2038" priority="660" stopIfTrue="1" operator="lessThan">
      <formula>-0.03</formula>
    </cfRule>
  </conditionalFormatting>
  <conditionalFormatting sqref="AW5:AW10">
    <cfRule type="cellIs" dxfId="2037" priority="661" stopIfTrue="1" operator="greaterThan">
      <formula>0</formula>
    </cfRule>
    <cfRule type="cellIs" dxfId="2036" priority="662" stopIfTrue="1" operator="lessThan">
      <formula>0</formula>
    </cfRule>
  </conditionalFormatting>
  <conditionalFormatting sqref="AY5">
    <cfRule type="cellIs" dxfId="2035" priority="655" stopIfTrue="1" operator="greaterThan">
      <formula>0.03</formula>
    </cfRule>
    <cfRule type="cellIs" dxfId="2034" priority="656" stopIfTrue="1" operator="lessThan">
      <formula>-0.03</formula>
    </cfRule>
  </conditionalFormatting>
  <conditionalFormatting sqref="AY5:AY10">
    <cfRule type="cellIs" dxfId="2033" priority="657" stopIfTrue="1" operator="greaterThan">
      <formula>0</formula>
    </cfRule>
    <cfRule type="cellIs" dxfId="2032" priority="658" stopIfTrue="1" operator="lessThan">
      <formula>0</formula>
    </cfRule>
  </conditionalFormatting>
  <conditionalFormatting sqref="AP5:AP6">
    <cfRule type="cellIs" dxfId="2031" priority="677" stopIfTrue="1" operator="greaterThan">
      <formula>0</formula>
    </cfRule>
    <cfRule type="cellIs" dxfId="2030" priority="678" operator="lessThan">
      <formula>0</formula>
    </cfRule>
  </conditionalFormatting>
  <conditionalFormatting sqref="AP7">
    <cfRule type="cellIs" dxfId="2029" priority="649" stopIfTrue="1" operator="greaterThan">
      <formula>0.03</formula>
    </cfRule>
    <cfRule type="cellIs" dxfId="2028" priority="650" stopIfTrue="1" operator="lessThan">
      <formula>-0.03</formula>
    </cfRule>
  </conditionalFormatting>
  <conditionalFormatting sqref="AP7:AP8">
    <cfRule type="cellIs" dxfId="2027" priority="651" stopIfTrue="1" operator="greaterThan">
      <formula>0</formula>
    </cfRule>
    <cfRule type="cellIs" dxfId="2026" priority="652" operator="lessThan">
      <formula>0</formula>
    </cfRule>
  </conditionalFormatting>
  <conditionalFormatting sqref="AP9">
    <cfRule type="cellIs" dxfId="2025" priority="645" stopIfTrue="1" operator="greaterThan">
      <formula>0.03</formula>
    </cfRule>
    <cfRule type="cellIs" dxfId="2024" priority="646" stopIfTrue="1" operator="lessThan">
      <formula>-0.03</formula>
    </cfRule>
  </conditionalFormatting>
  <conditionalFormatting sqref="AP9:AP10">
    <cfRule type="cellIs" dxfId="2023" priority="647" stopIfTrue="1" operator="greaterThan">
      <formula>0</formula>
    </cfRule>
    <cfRule type="cellIs" dxfId="2022" priority="648" operator="lessThan">
      <formula>0</formula>
    </cfRule>
  </conditionalFormatting>
  <conditionalFormatting sqref="AT5">
    <cfRule type="cellIs" dxfId="2021" priority="641" stopIfTrue="1" operator="greaterThan">
      <formula>0.03</formula>
    </cfRule>
    <cfRule type="cellIs" dxfId="2020" priority="642" stopIfTrue="1" operator="lessThan">
      <formula>-0.03</formula>
    </cfRule>
  </conditionalFormatting>
  <conditionalFormatting sqref="AT5:AT6">
    <cfRule type="cellIs" dxfId="2019" priority="643" stopIfTrue="1" operator="greaterThan">
      <formula>0</formula>
    </cfRule>
    <cfRule type="cellIs" dxfId="2018" priority="644" operator="lessThan">
      <formula>0</formula>
    </cfRule>
  </conditionalFormatting>
  <conditionalFormatting sqref="AT7">
    <cfRule type="cellIs" dxfId="2017" priority="637" stopIfTrue="1" operator="greaterThan">
      <formula>0.03</formula>
    </cfRule>
    <cfRule type="cellIs" dxfId="2016" priority="638" stopIfTrue="1" operator="lessThan">
      <formula>-0.03</formula>
    </cfRule>
  </conditionalFormatting>
  <conditionalFormatting sqref="AT7:AT8">
    <cfRule type="cellIs" dxfId="2015" priority="639" stopIfTrue="1" operator="greaterThan">
      <formula>0</formula>
    </cfRule>
    <cfRule type="cellIs" dxfId="2014" priority="640" operator="lessThan">
      <formula>0</formula>
    </cfRule>
  </conditionalFormatting>
  <conditionalFormatting sqref="AT9">
    <cfRule type="cellIs" dxfId="2013" priority="633" stopIfTrue="1" operator="greaterThan">
      <formula>0.03</formula>
    </cfRule>
    <cfRule type="cellIs" dxfId="2012" priority="634" stopIfTrue="1" operator="lessThan">
      <formula>-0.03</formula>
    </cfRule>
  </conditionalFormatting>
  <conditionalFormatting sqref="AT9:AT10">
    <cfRule type="cellIs" dxfId="2011" priority="635" stopIfTrue="1" operator="greaterThan">
      <formula>0</formula>
    </cfRule>
    <cfRule type="cellIs" dxfId="2010" priority="636" operator="lessThan">
      <formula>0</formula>
    </cfRule>
  </conditionalFormatting>
  <conditionalFormatting sqref="AV5">
    <cfRule type="cellIs" dxfId="2009" priority="629" stopIfTrue="1" operator="greaterThan">
      <formula>0.03</formula>
    </cfRule>
    <cfRule type="cellIs" dxfId="2008" priority="630" stopIfTrue="1" operator="lessThan">
      <formula>-0.03</formula>
    </cfRule>
  </conditionalFormatting>
  <conditionalFormatting sqref="AV5:AV6">
    <cfRule type="cellIs" dxfId="2007" priority="631" stopIfTrue="1" operator="greaterThan">
      <formula>0</formula>
    </cfRule>
    <cfRule type="cellIs" dxfId="2006" priority="632" operator="lessThan">
      <formula>0</formula>
    </cfRule>
  </conditionalFormatting>
  <conditionalFormatting sqref="AV7">
    <cfRule type="cellIs" dxfId="2005" priority="625" stopIfTrue="1" operator="greaterThan">
      <formula>0.03</formula>
    </cfRule>
    <cfRule type="cellIs" dxfId="2004" priority="626" stopIfTrue="1" operator="lessThan">
      <formula>-0.03</formula>
    </cfRule>
  </conditionalFormatting>
  <conditionalFormatting sqref="AV7:AV8">
    <cfRule type="cellIs" dxfId="2003" priority="627" stopIfTrue="1" operator="greaterThan">
      <formula>0</formula>
    </cfRule>
    <cfRule type="cellIs" dxfId="2002" priority="628" operator="lessThan">
      <formula>0</formula>
    </cfRule>
  </conditionalFormatting>
  <conditionalFormatting sqref="AV9">
    <cfRule type="cellIs" dxfId="2001" priority="621" stopIfTrue="1" operator="greaterThan">
      <formula>0.03</formula>
    </cfRule>
    <cfRule type="cellIs" dxfId="2000" priority="622" stopIfTrue="1" operator="lessThan">
      <formula>-0.03</formula>
    </cfRule>
  </conditionalFormatting>
  <conditionalFormatting sqref="AV9:AV10">
    <cfRule type="cellIs" dxfId="1999" priority="623" stopIfTrue="1" operator="greaterThan">
      <formula>0</formula>
    </cfRule>
    <cfRule type="cellIs" dxfId="1998" priority="624" operator="lessThan">
      <formula>0</formula>
    </cfRule>
  </conditionalFormatting>
  <conditionalFormatting sqref="AX5">
    <cfRule type="cellIs" dxfId="1997" priority="617" stopIfTrue="1" operator="greaterThan">
      <formula>0.03</formula>
    </cfRule>
    <cfRule type="cellIs" dxfId="1996" priority="618" stopIfTrue="1" operator="lessThan">
      <formula>-0.03</formula>
    </cfRule>
  </conditionalFormatting>
  <conditionalFormatting sqref="AX5:AX6">
    <cfRule type="cellIs" dxfId="1995" priority="619" stopIfTrue="1" operator="greaterThan">
      <formula>0</formula>
    </cfRule>
    <cfRule type="cellIs" dxfId="1994" priority="620" operator="lessThan">
      <formula>0</formula>
    </cfRule>
  </conditionalFormatting>
  <conditionalFormatting sqref="AX7">
    <cfRule type="cellIs" dxfId="1993" priority="613" stopIfTrue="1" operator="greaterThan">
      <formula>0.03</formula>
    </cfRule>
    <cfRule type="cellIs" dxfId="1992" priority="614" stopIfTrue="1" operator="lessThan">
      <formula>-0.03</formula>
    </cfRule>
  </conditionalFormatting>
  <conditionalFormatting sqref="AX7:AX8">
    <cfRule type="cellIs" dxfId="1991" priority="615" stopIfTrue="1" operator="greaterThan">
      <formula>0</formula>
    </cfRule>
    <cfRule type="cellIs" dxfId="1990" priority="616" operator="lessThan">
      <formula>0</formula>
    </cfRule>
  </conditionalFormatting>
  <conditionalFormatting sqref="AX9">
    <cfRule type="cellIs" dxfId="1989" priority="609" stopIfTrue="1" operator="greaterThan">
      <formula>0.03</formula>
    </cfRule>
    <cfRule type="cellIs" dxfId="1988" priority="610" stopIfTrue="1" operator="lessThan">
      <formula>-0.03</formula>
    </cfRule>
  </conditionalFormatting>
  <conditionalFormatting sqref="AX9:AX10">
    <cfRule type="cellIs" dxfId="1987" priority="611" stopIfTrue="1" operator="greaterThan">
      <formula>0</formula>
    </cfRule>
    <cfRule type="cellIs" dxfId="1986" priority="612" operator="lessThan">
      <formula>0</formula>
    </cfRule>
  </conditionalFormatting>
  <conditionalFormatting sqref="AP11">
    <cfRule type="cellIs" dxfId="1985" priority="585" stopIfTrue="1" operator="greaterThan">
      <formula>0.03</formula>
    </cfRule>
    <cfRule type="cellIs" dxfId="1984" priority="586" stopIfTrue="1" operator="lessThan">
      <formula>-0.03</formula>
    </cfRule>
  </conditionalFormatting>
  <conditionalFormatting sqref="AQ11">
    <cfRule type="cellIs" dxfId="1983" priority="603" stopIfTrue="1" operator="greaterThan">
      <formula>0.03</formula>
    </cfRule>
    <cfRule type="cellIs" dxfId="1982" priority="604" stopIfTrue="1" operator="lessThan">
      <formula>-0.03</formula>
    </cfRule>
  </conditionalFormatting>
  <conditionalFormatting sqref="AQ11:AQ16">
    <cfRule type="cellIs" dxfId="1981" priority="605" stopIfTrue="1" operator="greaterThan">
      <formula>0</formula>
    </cfRule>
    <cfRule type="cellIs" dxfId="1980" priority="606" stopIfTrue="1" operator="lessThan">
      <formula>0</formula>
    </cfRule>
  </conditionalFormatting>
  <conditionalFormatting sqref="AR11:AS11">
    <cfRule type="cellIs" dxfId="1979" priority="599" stopIfTrue="1" operator="greaterThan">
      <formula>0.03</formula>
    </cfRule>
    <cfRule type="cellIs" dxfId="1978" priority="600" stopIfTrue="1" operator="lessThan">
      <formula>-0.03</formula>
    </cfRule>
  </conditionalFormatting>
  <conditionalFormatting sqref="AR11:AS16">
    <cfRule type="cellIs" dxfId="1977" priority="601" stopIfTrue="1" operator="greaterThan">
      <formula>0</formula>
    </cfRule>
    <cfRule type="cellIs" dxfId="1976" priority="602" stopIfTrue="1" operator="lessThan">
      <formula>0</formula>
    </cfRule>
  </conditionalFormatting>
  <conditionalFormatting sqref="AU11">
    <cfRule type="cellIs" dxfId="1975" priority="595" stopIfTrue="1" operator="greaterThan">
      <formula>0.03</formula>
    </cfRule>
    <cfRule type="cellIs" dxfId="1974" priority="596" stopIfTrue="1" operator="lessThan">
      <formula>-0.03</formula>
    </cfRule>
  </conditionalFormatting>
  <conditionalFormatting sqref="AU11:AU16">
    <cfRule type="cellIs" dxfId="1973" priority="597" stopIfTrue="1" operator="greaterThan">
      <formula>0</formula>
    </cfRule>
    <cfRule type="cellIs" dxfId="1972" priority="598" stopIfTrue="1" operator="lessThan">
      <formula>0</formula>
    </cfRule>
  </conditionalFormatting>
  <conditionalFormatting sqref="AW11">
    <cfRule type="cellIs" dxfId="1971" priority="591" stopIfTrue="1" operator="greaterThan">
      <formula>0.03</formula>
    </cfRule>
    <cfRule type="cellIs" dxfId="1970" priority="592" stopIfTrue="1" operator="lessThan">
      <formula>-0.03</formula>
    </cfRule>
  </conditionalFormatting>
  <conditionalFormatting sqref="AW11:AW16">
    <cfRule type="cellIs" dxfId="1969" priority="593" stopIfTrue="1" operator="greaterThan">
      <formula>0</formula>
    </cfRule>
    <cfRule type="cellIs" dxfId="1968" priority="594" stopIfTrue="1" operator="lessThan">
      <formula>0</formula>
    </cfRule>
  </conditionalFormatting>
  <conditionalFormatting sqref="AY11">
    <cfRule type="cellIs" dxfId="1967" priority="587" stopIfTrue="1" operator="greaterThan">
      <formula>0.03</formula>
    </cfRule>
    <cfRule type="cellIs" dxfId="1966" priority="588" stopIfTrue="1" operator="lessThan">
      <formula>-0.03</formula>
    </cfRule>
  </conditionalFormatting>
  <conditionalFormatting sqref="AY11:AY16">
    <cfRule type="cellIs" dxfId="1965" priority="589" stopIfTrue="1" operator="greaterThan">
      <formula>0</formula>
    </cfRule>
    <cfRule type="cellIs" dxfId="1964" priority="590" stopIfTrue="1" operator="lessThan">
      <formula>0</formula>
    </cfRule>
  </conditionalFormatting>
  <conditionalFormatting sqref="AP11:AP12">
    <cfRule type="cellIs" dxfId="1963" priority="607" stopIfTrue="1" operator="greaterThan">
      <formula>0</formula>
    </cfRule>
    <cfRule type="cellIs" dxfId="1962" priority="608" operator="lessThan">
      <formula>0</formula>
    </cfRule>
  </conditionalFormatting>
  <conditionalFormatting sqref="AP13">
    <cfRule type="cellIs" dxfId="1961" priority="581" stopIfTrue="1" operator="greaterThan">
      <formula>0.03</formula>
    </cfRule>
    <cfRule type="cellIs" dxfId="1960" priority="582" stopIfTrue="1" operator="lessThan">
      <formula>-0.03</formula>
    </cfRule>
  </conditionalFormatting>
  <conditionalFormatting sqref="AP13:AP14">
    <cfRule type="cellIs" dxfId="1959" priority="583" stopIfTrue="1" operator="greaterThan">
      <formula>0</formula>
    </cfRule>
    <cfRule type="cellIs" dxfId="1958" priority="584" operator="lessThan">
      <formula>0</formula>
    </cfRule>
  </conditionalFormatting>
  <conditionalFormatting sqref="AP15">
    <cfRule type="cellIs" dxfId="1957" priority="577" stopIfTrue="1" operator="greaterThan">
      <formula>0.03</formula>
    </cfRule>
    <cfRule type="cellIs" dxfId="1956" priority="578" stopIfTrue="1" operator="lessThan">
      <formula>-0.03</formula>
    </cfRule>
  </conditionalFormatting>
  <conditionalFormatting sqref="AP15:AP16">
    <cfRule type="cellIs" dxfId="1955" priority="579" stopIfTrue="1" operator="greaterThan">
      <formula>0</formula>
    </cfRule>
    <cfRule type="cellIs" dxfId="1954" priority="580" operator="lessThan">
      <formula>0</formula>
    </cfRule>
  </conditionalFormatting>
  <conditionalFormatting sqref="AT11">
    <cfRule type="cellIs" dxfId="1953" priority="573" stopIfTrue="1" operator="greaterThan">
      <formula>0.03</formula>
    </cfRule>
    <cfRule type="cellIs" dxfId="1952" priority="574" stopIfTrue="1" operator="lessThan">
      <formula>-0.03</formula>
    </cfRule>
  </conditionalFormatting>
  <conditionalFormatting sqref="AT11:AT12">
    <cfRule type="cellIs" dxfId="1951" priority="575" stopIfTrue="1" operator="greaterThan">
      <formula>0</formula>
    </cfRule>
    <cfRule type="cellIs" dxfId="1950" priority="576" operator="lessThan">
      <formula>0</formula>
    </cfRule>
  </conditionalFormatting>
  <conditionalFormatting sqref="AT13">
    <cfRule type="cellIs" dxfId="1949" priority="569" stopIfTrue="1" operator="greaterThan">
      <formula>0.03</formula>
    </cfRule>
    <cfRule type="cellIs" dxfId="1948" priority="570" stopIfTrue="1" operator="lessThan">
      <formula>-0.03</formula>
    </cfRule>
  </conditionalFormatting>
  <conditionalFormatting sqref="AT13:AT14">
    <cfRule type="cellIs" dxfId="1947" priority="571" stopIfTrue="1" operator="greaterThan">
      <formula>0</formula>
    </cfRule>
    <cfRule type="cellIs" dxfId="1946" priority="572" operator="lessThan">
      <formula>0</formula>
    </cfRule>
  </conditionalFormatting>
  <conditionalFormatting sqref="AT15">
    <cfRule type="cellIs" dxfId="1945" priority="565" stopIfTrue="1" operator="greaterThan">
      <formula>0.03</formula>
    </cfRule>
    <cfRule type="cellIs" dxfId="1944" priority="566" stopIfTrue="1" operator="lessThan">
      <formula>-0.03</formula>
    </cfRule>
  </conditionalFormatting>
  <conditionalFormatting sqref="AT15:AT16">
    <cfRule type="cellIs" dxfId="1943" priority="567" stopIfTrue="1" operator="greaterThan">
      <formula>0</formula>
    </cfRule>
    <cfRule type="cellIs" dxfId="1942" priority="568" operator="lessThan">
      <formula>0</formula>
    </cfRule>
  </conditionalFormatting>
  <conditionalFormatting sqref="AV11">
    <cfRule type="cellIs" dxfId="1941" priority="561" stopIfTrue="1" operator="greaterThan">
      <formula>0.03</formula>
    </cfRule>
    <cfRule type="cellIs" dxfId="1940" priority="562" stopIfTrue="1" operator="lessThan">
      <formula>-0.03</formula>
    </cfRule>
  </conditionalFormatting>
  <conditionalFormatting sqref="AV11:AV12">
    <cfRule type="cellIs" dxfId="1939" priority="563" stopIfTrue="1" operator="greaterThan">
      <formula>0</formula>
    </cfRule>
    <cfRule type="cellIs" dxfId="1938" priority="564" operator="lessThan">
      <formula>0</formula>
    </cfRule>
  </conditionalFormatting>
  <conditionalFormatting sqref="AV13">
    <cfRule type="cellIs" dxfId="1937" priority="557" stopIfTrue="1" operator="greaterThan">
      <formula>0.03</formula>
    </cfRule>
    <cfRule type="cellIs" dxfId="1936" priority="558" stopIfTrue="1" operator="lessThan">
      <formula>-0.03</formula>
    </cfRule>
  </conditionalFormatting>
  <conditionalFormatting sqref="AV13:AV14">
    <cfRule type="cellIs" dxfId="1935" priority="559" stopIfTrue="1" operator="greaterThan">
      <formula>0</formula>
    </cfRule>
    <cfRule type="cellIs" dxfId="1934" priority="560" operator="lessThan">
      <formula>0</formula>
    </cfRule>
  </conditionalFormatting>
  <conditionalFormatting sqref="AV15">
    <cfRule type="cellIs" dxfId="1933" priority="553" stopIfTrue="1" operator="greaterThan">
      <formula>0.03</formula>
    </cfRule>
    <cfRule type="cellIs" dxfId="1932" priority="554" stopIfTrue="1" operator="lessThan">
      <formula>-0.03</formula>
    </cfRule>
  </conditionalFormatting>
  <conditionalFormatting sqref="AV15:AV16">
    <cfRule type="cellIs" dxfId="1931" priority="555" stopIfTrue="1" operator="greaterThan">
      <formula>0</formula>
    </cfRule>
    <cfRule type="cellIs" dxfId="1930" priority="556" operator="lessThan">
      <formula>0</formula>
    </cfRule>
  </conditionalFormatting>
  <conditionalFormatting sqref="AP17 AP23 AP29 AP35">
    <cfRule type="cellIs" dxfId="1929" priority="533" stopIfTrue="1" operator="greaterThan">
      <formula>0.03</formula>
    </cfRule>
    <cfRule type="cellIs" dxfId="1928" priority="534" stopIfTrue="1" operator="lessThan">
      <formula>-0.03</formula>
    </cfRule>
  </conditionalFormatting>
  <conditionalFormatting sqref="AQ17 AQ23 AQ29 AQ35">
    <cfRule type="cellIs" dxfId="1927" priority="547" stopIfTrue="1" operator="greaterThan">
      <formula>0.03</formula>
    </cfRule>
    <cfRule type="cellIs" dxfId="1926" priority="548" stopIfTrue="1" operator="lessThan">
      <formula>-0.03</formula>
    </cfRule>
  </conditionalFormatting>
  <conditionalFormatting sqref="AQ17:AQ40">
    <cfRule type="cellIs" dxfId="1925" priority="549" stopIfTrue="1" operator="greaterThan">
      <formula>0</formula>
    </cfRule>
    <cfRule type="cellIs" dxfId="1924" priority="550" stopIfTrue="1" operator="lessThan">
      <formula>0</formula>
    </cfRule>
  </conditionalFormatting>
  <conditionalFormatting sqref="AR17:AS17 AR23:AS23 AR29:AS29 AR35:AS35">
    <cfRule type="cellIs" dxfId="1923" priority="543" stopIfTrue="1" operator="greaterThan">
      <formula>0.03</formula>
    </cfRule>
    <cfRule type="cellIs" dxfId="1922" priority="544" stopIfTrue="1" operator="lessThan">
      <formula>-0.03</formula>
    </cfRule>
  </conditionalFormatting>
  <conditionalFormatting sqref="AR17:AS40">
    <cfRule type="cellIs" dxfId="1921" priority="545" stopIfTrue="1" operator="greaterThan">
      <formula>0</formula>
    </cfRule>
    <cfRule type="cellIs" dxfId="1920" priority="546" stopIfTrue="1" operator="lessThan">
      <formula>0</formula>
    </cfRule>
  </conditionalFormatting>
  <conditionalFormatting sqref="AU17 AU23 AU29 AU35">
    <cfRule type="cellIs" dxfId="1919" priority="539" stopIfTrue="1" operator="greaterThan">
      <formula>0.03</formula>
    </cfRule>
    <cfRule type="cellIs" dxfId="1918" priority="540" stopIfTrue="1" operator="lessThan">
      <formula>-0.03</formula>
    </cfRule>
  </conditionalFormatting>
  <conditionalFormatting sqref="AU17:AU40">
    <cfRule type="cellIs" dxfId="1917" priority="541" stopIfTrue="1" operator="greaterThan">
      <formula>0</formula>
    </cfRule>
    <cfRule type="cellIs" dxfId="1916" priority="542" stopIfTrue="1" operator="lessThan">
      <formula>0</formula>
    </cfRule>
  </conditionalFormatting>
  <conditionalFormatting sqref="AW17 AW23 AW29 AW35">
    <cfRule type="cellIs" dxfId="1915" priority="535" stopIfTrue="1" operator="greaterThan">
      <formula>0.03</formula>
    </cfRule>
    <cfRule type="cellIs" dxfId="1914" priority="536" stopIfTrue="1" operator="lessThan">
      <formula>-0.03</formula>
    </cfRule>
  </conditionalFormatting>
  <conditionalFormatting sqref="AW17:AW40">
    <cfRule type="cellIs" dxfId="1913" priority="537" stopIfTrue="1" operator="greaterThan">
      <formula>0</formula>
    </cfRule>
    <cfRule type="cellIs" dxfId="1912" priority="538" stopIfTrue="1" operator="lessThan">
      <formula>0</formula>
    </cfRule>
  </conditionalFormatting>
  <conditionalFormatting sqref="AP17:AP18 AP23:AP24 AP29:AP30 AP35:AP36">
    <cfRule type="cellIs" dxfId="1911" priority="551" stopIfTrue="1" operator="greaterThan">
      <formula>0</formula>
    </cfRule>
    <cfRule type="cellIs" dxfId="1910" priority="552" operator="lessThan">
      <formula>0</formula>
    </cfRule>
  </conditionalFormatting>
  <conditionalFormatting sqref="AP19 AP25 AP31 AP37">
    <cfRule type="cellIs" dxfId="1909" priority="529" stopIfTrue="1" operator="greaterThan">
      <formula>0.03</formula>
    </cfRule>
    <cfRule type="cellIs" dxfId="1908" priority="530" stopIfTrue="1" operator="lessThan">
      <formula>-0.03</formula>
    </cfRule>
  </conditionalFormatting>
  <conditionalFormatting sqref="AP19:AP20 AP25:AP26 AP31:AP32 AP37:AP38">
    <cfRule type="cellIs" dxfId="1907" priority="531" stopIfTrue="1" operator="greaterThan">
      <formula>0</formula>
    </cfRule>
    <cfRule type="cellIs" dxfId="1906" priority="532" operator="lessThan">
      <formula>0</formula>
    </cfRule>
  </conditionalFormatting>
  <conditionalFormatting sqref="AP21 AP27 AP33 AP39">
    <cfRule type="cellIs" dxfId="1905" priority="525" stopIfTrue="1" operator="greaterThan">
      <formula>0.03</formula>
    </cfRule>
    <cfRule type="cellIs" dxfId="1904" priority="526" stopIfTrue="1" operator="lessThan">
      <formula>-0.03</formula>
    </cfRule>
  </conditionalFormatting>
  <conditionalFormatting sqref="AP21:AP22 AP27:AP28 AP33:AP34 AP39:AP40">
    <cfRule type="cellIs" dxfId="1903" priority="527" stopIfTrue="1" operator="greaterThan">
      <formula>0</formula>
    </cfRule>
    <cfRule type="cellIs" dxfId="1902" priority="528" operator="lessThan">
      <formula>0</formula>
    </cfRule>
  </conditionalFormatting>
  <conditionalFormatting sqref="AT17 AT23 AT29 AT35">
    <cfRule type="cellIs" dxfId="1901" priority="521" stopIfTrue="1" operator="greaterThan">
      <formula>0.03</formula>
    </cfRule>
    <cfRule type="cellIs" dxfId="1900" priority="522" stopIfTrue="1" operator="lessThan">
      <formula>-0.03</formula>
    </cfRule>
  </conditionalFormatting>
  <conditionalFormatting sqref="AT17:AT18 AT23:AT24 AT29:AT30 AT35:AT36">
    <cfRule type="cellIs" dxfId="1899" priority="523" stopIfTrue="1" operator="greaterThan">
      <formula>0</formula>
    </cfRule>
    <cfRule type="cellIs" dxfId="1898" priority="524" operator="lessThan">
      <formula>0</formula>
    </cfRule>
  </conditionalFormatting>
  <conditionalFormatting sqref="AT19 AT25 AT31 AT37">
    <cfRule type="cellIs" dxfId="1897" priority="517" stopIfTrue="1" operator="greaterThan">
      <formula>0.03</formula>
    </cfRule>
    <cfRule type="cellIs" dxfId="1896" priority="518" stopIfTrue="1" operator="lessThan">
      <formula>-0.03</formula>
    </cfRule>
  </conditionalFormatting>
  <conditionalFormatting sqref="AT19:AT20 AT25:AT26 AT31:AT32 AT37:AT38">
    <cfRule type="cellIs" dxfId="1895" priority="519" stopIfTrue="1" operator="greaterThan">
      <formula>0</formula>
    </cfRule>
    <cfRule type="cellIs" dxfId="1894" priority="520" operator="lessThan">
      <formula>0</formula>
    </cfRule>
  </conditionalFormatting>
  <conditionalFormatting sqref="AT21 AT27 AT33 AT39">
    <cfRule type="cellIs" dxfId="1893" priority="513" stopIfTrue="1" operator="greaterThan">
      <formula>0.03</formula>
    </cfRule>
    <cfRule type="cellIs" dxfId="1892" priority="514" stopIfTrue="1" operator="lessThan">
      <formula>-0.03</formula>
    </cfRule>
  </conditionalFormatting>
  <conditionalFormatting sqref="AT21:AT22 AT27:AT28 AT33:AT34 AT39:AT40">
    <cfRule type="cellIs" dxfId="1891" priority="515" stopIfTrue="1" operator="greaterThan">
      <formula>0</formula>
    </cfRule>
    <cfRule type="cellIs" dxfId="1890" priority="516" operator="lessThan">
      <formula>0</formula>
    </cfRule>
  </conditionalFormatting>
  <conditionalFormatting sqref="AV17 AV23 AV29 AV35">
    <cfRule type="cellIs" dxfId="1889" priority="509" stopIfTrue="1" operator="greaterThan">
      <formula>0.03</formula>
    </cfRule>
    <cfRule type="cellIs" dxfId="1888" priority="510" stopIfTrue="1" operator="lessThan">
      <formula>-0.03</formula>
    </cfRule>
  </conditionalFormatting>
  <conditionalFormatting sqref="AV17:AV18 AV23:AV24 AV29:AV30 AV35:AV36">
    <cfRule type="cellIs" dxfId="1887" priority="511" stopIfTrue="1" operator="greaterThan">
      <formula>0</formula>
    </cfRule>
    <cfRule type="cellIs" dxfId="1886" priority="512" operator="lessThan">
      <formula>0</formula>
    </cfRule>
  </conditionalFormatting>
  <conditionalFormatting sqref="AV19 AV25 AV31 AV37">
    <cfRule type="cellIs" dxfId="1885" priority="505" stopIfTrue="1" operator="greaterThan">
      <formula>0.03</formula>
    </cfRule>
    <cfRule type="cellIs" dxfId="1884" priority="506" stopIfTrue="1" operator="lessThan">
      <formula>-0.03</formula>
    </cfRule>
  </conditionalFormatting>
  <conditionalFormatting sqref="AV19:AV20 AV25:AV26 AV31:AV32 AV37:AV38">
    <cfRule type="cellIs" dxfId="1883" priority="507" stopIfTrue="1" operator="greaterThan">
      <formula>0</formula>
    </cfRule>
    <cfRule type="cellIs" dxfId="1882" priority="508" operator="lessThan">
      <formula>0</formula>
    </cfRule>
  </conditionalFormatting>
  <conditionalFormatting sqref="AV21 AV27 AV33 AV39">
    <cfRule type="cellIs" dxfId="1881" priority="501" stopIfTrue="1" operator="greaterThan">
      <formula>0.03</formula>
    </cfRule>
    <cfRule type="cellIs" dxfId="1880" priority="502" stopIfTrue="1" operator="lessThan">
      <formula>-0.03</formula>
    </cfRule>
  </conditionalFormatting>
  <conditionalFormatting sqref="AV21:AV22 AV27:AV28 AV33:AV34 AV39:AV40">
    <cfRule type="cellIs" dxfId="1879" priority="503" stopIfTrue="1" operator="greaterThan">
      <formula>0</formula>
    </cfRule>
    <cfRule type="cellIs" dxfId="1878" priority="504" operator="lessThan">
      <formula>0</formula>
    </cfRule>
  </conditionalFormatting>
  <conditionalFormatting sqref="BA11">
    <cfRule type="cellIs" dxfId="1877" priority="333" stopIfTrue="1" operator="greaterThan">
      <formula>0.03</formula>
    </cfRule>
    <cfRule type="cellIs" dxfId="1876" priority="334" stopIfTrue="1" operator="lessThan">
      <formula>-0.03</formula>
    </cfRule>
  </conditionalFormatting>
  <conditionalFormatting sqref="BA11:BA16">
    <cfRule type="cellIs" dxfId="1875" priority="335" stopIfTrue="1" operator="greaterThan">
      <formula>0</formula>
    </cfRule>
    <cfRule type="cellIs" dxfId="1874" priority="336" stopIfTrue="1" operator="lessThan">
      <formula>0</formula>
    </cfRule>
  </conditionalFormatting>
  <conditionalFormatting sqref="AZ11">
    <cfRule type="cellIs" dxfId="1873" priority="329" stopIfTrue="1" operator="greaterThan">
      <formula>0.03</formula>
    </cfRule>
    <cfRule type="cellIs" dxfId="1872" priority="330" stopIfTrue="1" operator="lessThan">
      <formula>-0.03</formula>
    </cfRule>
  </conditionalFormatting>
  <conditionalFormatting sqref="AZ11:AZ12">
    <cfRule type="cellIs" dxfId="1871" priority="331" stopIfTrue="1" operator="greaterThan">
      <formula>0</formula>
    </cfRule>
    <cfRule type="cellIs" dxfId="1870" priority="332" operator="lessThan">
      <formula>0</formula>
    </cfRule>
  </conditionalFormatting>
  <conditionalFormatting sqref="AZ13">
    <cfRule type="cellIs" dxfId="1869" priority="325" stopIfTrue="1" operator="greaterThan">
      <formula>0.03</formula>
    </cfRule>
    <cfRule type="cellIs" dxfId="1868" priority="326" stopIfTrue="1" operator="lessThan">
      <formula>-0.03</formula>
    </cfRule>
  </conditionalFormatting>
  <conditionalFormatting sqref="AZ13:AZ14">
    <cfRule type="cellIs" dxfId="1867" priority="327" stopIfTrue="1" operator="greaterThan">
      <formula>0</formula>
    </cfRule>
    <cfRule type="cellIs" dxfId="1866" priority="328" operator="lessThan">
      <formula>0</formula>
    </cfRule>
  </conditionalFormatting>
  <conditionalFormatting sqref="AZ15">
    <cfRule type="cellIs" dxfId="1865" priority="321" stopIfTrue="1" operator="greaterThan">
      <formula>0.03</formula>
    </cfRule>
    <cfRule type="cellIs" dxfId="1864" priority="322" stopIfTrue="1" operator="lessThan">
      <formula>-0.03</formula>
    </cfRule>
  </conditionalFormatting>
  <conditionalFormatting sqref="AZ15:AZ16">
    <cfRule type="cellIs" dxfId="1863" priority="323" stopIfTrue="1" operator="greaterThan">
      <formula>0</formula>
    </cfRule>
    <cfRule type="cellIs" dxfId="1862" priority="324" operator="lessThan">
      <formula>0</formula>
    </cfRule>
  </conditionalFormatting>
  <conditionalFormatting sqref="BA5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BA5:BA10">
    <cfRule type="cellIs" dxfId="1859" priority="319" stopIfTrue="1" operator="greaterThan">
      <formula>0</formula>
    </cfRule>
    <cfRule type="cellIs" dxfId="1858" priority="320" stopIfTrue="1" operator="lessThan">
      <formula>0</formula>
    </cfRule>
  </conditionalFormatting>
  <conditionalFormatting sqref="AZ5">
    <cfRule type="cellIs" dxfId="1857" priority="313" stopIfTrue="1" operator="greaterThan">
      <formula>0.03</formula>
    </cfRule>
    <cfRule type="cellIs" dxfId="1856" priority="314" stopIfTrue="1" operator="lessThan">
      <formula>-0.03</formula>
    </cfRule>
  </conditionalFormatting>
  <conditionalFormatting sqref="AZ5:AZ6">
    <cfRule type="cellIs" dxfId="1855" priority="315" stopIfTrue="1" operator="greaterThan">
      <formula>0</formula>
    </cfRule>
    <cfRule type="cellIs" dxfId="1854" priority="316" operator="lessThan">
      <formula>0</formula>
    </cfRule>
  </conditionalFormatting>
  <conditionalFormatting sqref="AZ7">
    <cfRule type="cellIs" dxfId="1853" priority="309" stopIfTrue="1" operator="greaterThan">
      <formula>0.03</formula>
    </cfRule>
    <cfRule type="cellIs" dxfId="1852" priority="310" stopIfTrue="1" operator="lessThan">
      <formula>-0.03</formula>
    </cfRule>
  </conditionalFormatting>
  <conditionalFormatting sqref="AZ7:AZ8">
    <cfRule type="cellIs" dxfId="1851" priority="311" stopIfTrue="1" operator="greaterThan">
      <formula>0</formula>
    </cfRule>
    <cfRule type="cellIs" dxfId="1850" priority="312" operator="lessThan">
      <formula>0</formula>
    </cfRule>
  </conditionalFormatting>
  <conditionalFormatting sqref="AZ9">
    <cfRule type="cellIs" dxfId="1849" priority="305" stopIfTrue="1" operator="greaterThan">
      <formula>0.03</formula>
    </cfRule>
    <cfRule type="cellIs" dxfId="1848" priority="306" stopIfTrue="1" operator="lessThan">
      <formula>-0.03</formula>
    </cfRule>
  </conditionalFormatting>
  <conditionalFormatting sqref="AZ9:AZ10">
    <cfRule type="cellIs" dxfId="1847" priority="307" stopIfTrue="1" operator="greaterThan">
      <formula>0</formula>
    </cfRule>
    <cfRule type="cellIs" dxfId="1846" priority="308" operator="lessThan">
      <formula>0</formula>
    </cfRule>
  </conditionalFormatting>
  <conditionalFormatting sqref="BA1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BA17:BA22">
    <cfRule type="cellIs" dxfId="1843" priority="303" stopIfTrue="1" operator="greaterThan">
      <formula>0</formula>
    </cfRule>
    <cfRule type="cellIs" dxfId="1842" priority="304" stopIfTrue="1" operator="lessThan">
      <formula>0</formula>
    </cfRule>
  </conditionalFormatting>
  <conditionalFormatting sqref="AZ17">
    <cfRule type="cellIs" dxfId="1841" priority="297" stopIfTrue="1" operator="greaterThan">
      <formula>0.03</formula>
    </cfRule>
    <cfRule type="cellIs" dxfId="1840" priority="298" stopIfTrue="1" operator="lessThan">
      <formula>-0.03</formula>
    </cfRule>
  </conditionalFormatting>
  <conditionalFormatting sqref="AZ17:AZ18">
    <cfRule type="cellIs" dxfId="1839" priority="299" stopIfTrue="1" operator="greaterThan">
      <formula>0</formula>
    </cfRule>
    <cfRule type="cellIs" dxfId="1838" priority="300" operator="lessThan">
      <formula>0</formula>
    </cfRule>
  </conditionalFormatting>
  <conditionalFormatting sqref="AZ19">
    <cfRule type="cellIs" dxfId="1837" priority="293" stopIfTrue="1" operator="greaterThan">
      <formula>0.03</formula>
    </cfRule>
    <cfRule type="cellIs" dxfId="1836" priority="294" stopIfTrue="1" operator="lessThan">
      <formula>-0.03</formula>
    </cfRule>
  </conditionalFormatting>
  <conditionalFormatting sqref="AZ19:AZ20">
    <cfRule type="cellIs" dxfId="1835" priority="295" stopIfTrue="1" operator="greaterThan">
      <formula>0</formula>
    </cfRule>
    <cfRule type="cellIs" dxfId="1834" priority="296" operator="lessThan">
      <formula>0</formula>
    </cfRule>
  </conditionalFormatting>
  <conditionalFormatting sqref="AZ21">
    <cfRule type="cellIs" dxfId="1833" priority="289" stopIfTrue="1" operator="greaterThan">
      <formula>0.03</formula>
    </cfRule>
    <cfRule type="cellIs" dxfId="1832" priority="290" stopIfTrue="1" operator="lessThan">
      <formula>-0.03</formula>
    </cfRule>
  </conditionalFormatting>
  <conditionalFormatting sqref="AZ21:AZ22">
    <cfRule type="cellIs" dxfId="1831" priority="291" stopIfTrue="1" operator="greaterThan">
      <formula>0</formula>
    </cfRule>
    <cfRule type="cellIs" dxfId="1830" priority="292" operator="lessThan">
      <formula>0</formula>
    </cfRule>
  </conditionalFormatting>
  <conditionalFormatting sqref="BA29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BA29:BA34">
    <cfRule type="cellIs" dxfId="1827" priority="287" stopIfTrue="1" operator="greaterThan">
      <formula>0</formula>
    </cfRule>
    <cfRule type="cellIs" dxfId="1826" priority="288" stopIfTrue="1" operator="lessThan">
      <formula>0</formula>
    </cfRule>
  </conditionalFormatting>
  <conditionalFormatting sqref="AZ29">
    <cfRule type="cellIs" dxfId="1825" priority="281" stopIfTrue="1" operator="greaterThan">
      <formula>0.03</formula>
    </cfRule>
    <cfRule type="cellIs" dxfId="1824" priority="282" stopIfTrue="1" operator="lessThan">
      <formula>-0.03</formula>
    </cfRule>
  </conditionalFormatting>
  <conditionalFormatting sqref="AZ29:AZ30">
    <cfRule type="cellIs" dxfId="1823" priority="283" stopIfTrue="1" operator="greaterThan">
      <formula>0</formula>
    </cfRule>
    <cfRule type="cellIs" dxfId="1822" priority="284" operator="lessThan">
      <formula>0</formula>
    </cfRule>
  </conditionalFormatting>
  <conditionalFormatting sqref="AZ31">
    <cfRule type="cellIs" dxfId="1821" priority="277" stopIfTrue="1" operator="greaterThan">
      <formula>0.03</formula>
    </cfRule>
    <cfRule type="cellIs" dxfId="1820" priority="278" stopIfTrue="1" operator="lessThan">
      <formula>-0.03</formula>
    </cfRule>
  </conditionalFormatting>
  <conditionalFormatting sqref="AZ31:AZ32">
    <cfRule type="cellIs" dxfId="1819" priority="279" stopIfTrue="1" operator="greaterThan">
      <formula>0</formula>
    </cfRule>
    <cfRule type="cellIs" dxfId="1818" priority="280" operator="lessThan">
      <formula>0</formula>
    </cfRule>
  </conditionalFormatting>
  <conditionalFormatting sqref="AZ33">
    <cfRule type="cellIs" dxfId="1817" priority="273" stopIfTrue="1" operator="greaterThan">
      <formula>0.03</formula>
    </cfRule>
    <cfRule type="cellIs" dxfId="1816" priority="274" stopIfTrue="1" operator="lessThan">
      <formula>-0.03</formula>
    </cfRule>
  </conditionalFormatting>
  <conditionalFormatting sqref="AZ33:AZ34">
    <cfRule type="cellIs" dxfId="1815" priority="275" stopIfTrue="1" operator="greaterThan">
      <formula>0</formula>
    </cfRule>
    <cfRule type="cellIs" dxfId="1814" priority="276" operator="lessThan">
      <formula>0</formula>
    </cfRule>
  </conditionalFormatting>
  <conditionalFormatting sqref="BA23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BA23:BA28">
    <cfRule type="cellIs" dxfId="1811" priority="271" stopIfTrue="1" operator="greaterThan">
      <formula>0</formula>
    </cfRule>
    <cfRule type="cellIs" dxfId="1810" priority="272" stopIfTrue="1" operator="lessThan">
      <formula>0</formula>
    </cfRule>
  </conditionalFormatting>
  <conditionalFormatting sqref="AZ23">
    <cfRule type="cellIs" dxfId="1809" priority="265" stopIfTrue="1" operator="greaterThan">
      <formula>0.03</formula>
    </cfRule>
    <cfRule type="cellIs" dxfId="1808" priority="266" stopIfTrue="1" operator="lessThan">
      <formula>-0.03</formula>
    </cfRule>
  </conditionalFormatting>
  <conditionalFormatting sqref="AZ23:AZ24">
    <cfRule type="cellIs" dxfId="1807" priority="267" stopIfTrue="1" operator="greaterThan">
      <formula>0</formula>
    </cfRule>
    <cfRule type="cellIs" dxfId="1806" priority="268" operator="lessThan">
      <formula>0</formula>
    </cfRule>
  </conditionalFormatting>
  <conditionalFormatting sqref="AZ25">
    <cfRule type="cellIs" dxfId="1805" priority="261" stopIfTrue="1" operator="greaterThan">
      <formula>0.03</formula>
    </cfRule>
    <cfRule type="cellIs" dxfId="1804" priority="262" stopIfTrue="1" operator="lessThan">
      <formula>-0.03</formula>
    </cfRule>
  </conditionalFormatting>
  <conditionalFormatting sqref="AZ25:AZ26">
    <cfRule type="cellIs" dxfId="1803" priority="263" stopIfTrue="1" operator="greaterThan">
      <formula>0</formula>
    </cfRule>
    <cfRule type="cellIs" dxfId="1802" priority="264" operator="lessThan">
      <formula>0</formula>
    </cfRule>
  </conditionalFormatting>
  <conditionalFormatting sqref="AZ27">
    <cfRule type="cellIs" dxfId="1801" priority="257" stopIfTrue="1" operator="greaterThan">
      <formula>0.03</formula>
    </cfRule>
    <cfRule type="cellIs" dxfId="1800" priority="258" stopIfTrue="1" operator="lessThan">
      <formula>-0.03</formula>
    </cfRule>
  </conditionalFormatting>
  <conditionalFormatting sqref="AZ27:AZ28">
    <cfRule type="cellIs" dxfId="1799" priority="259" stopIfTrue="1" operator="greaterThan">
      <formula>0</formula>
    </cfRule>
    <cfRule type="cellIs" dxfId="1798" priority="260" operator="lessThan">
      <formula>0</formula>
    </cfRule>
  </conditionalFormatting>
  <conditionalFormatting sqref="BA35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BA35:BA40">
    <cfRule type="cellIs" dxfId="1795" priority="255" stopIfTrue="1" operator="greaterThan">
      <formula>0</formula>
    </cfRule>
    <cfRule type="cellIs" dxfId="1794" priority="256" stopIfTrue="1" operator="lessThan">
      <formula>0</formula>
    </cfRule>
  </conditionalFormatting>
  <conditionalFormatting sqref="AZ35">
    <cfRule type="cellIs" dxfId="1793" priority="249" stopIfTrue="1" operator="greaterThan">
      <formula>0.03</formula>
    </cfRule>
    <cfRule type="cellIs" dxfId="1792" priority="250" stopIfTrue="1" operator="lessThan">
      <formula>-0.03</formula>
    </cfRule>
  </conditionalFormatting>
  <conditionalFormatting sqref="AZ35:AZ36">
    <cfRule type="cellIs" dxfId="1791" priority="251" stopIfTrue="1" operator="greaterThan">
      <formula>0</formula>
    </cfRule>
    <cfRule type="cellIs" dxfId="1790" priority="252" operator="lessThan">
      <formula>0</formula>
    </cfRule>
  </conditionalFormatting>
  <conditionalFormatting sqref="AZ37">
    <cfRule type="cellIs" dxfId="1789" priority="245" stopIfTrue="1" operator="greaterThan">
      <formula>0.03</formula>
    </cfRule>
    <cfRule type="cellIs" dxfId="1788" priority="246" stopIfTrue="1" operator="lessThan">
      <formula>-0.03</formula>
    </cfRule>
  </conditionalFormatting>
  <conditionalFormatting sqref="AZ37:AZ38">
    <cfRule type="cellIs" dxfId="1787" priority="247" stopIfTrue="1" operator="greaterThan">
      <formula>0</formula>
    </cfRule>
    <cfRule type="cellIs" dxfId="1786" priority="248" operator="lessThan">
      <formula>0</formula>
    </cfRule>
  </conditionalFormatting>
  <conditionalFormatting sqref="AZ39">
    <cfRule type="cellIs" dxfId="1785" priority="241" stopIfTrue="1" operator="greaterThan">
      <formula>0.03</formula>
    </cfRule>
    <cfRule type="cellIs" dxfId="1784" priority="242" stopIfTrue="1" operator="lessThan">
      <formula>-0.03</formula>
    </cfRule>
  </conditionalFormatting>
  <conditionalFormatting sqref="AZ39:AZ40">
    <cfRule type="cellIs" dxfId="1783" priority="243" stopIfTrue="1" operator="greaterThan">
      <formula>0</formula>
    </cfRule>
    <cfRule type="cellIs" dxfId="1782" priority="244" operator="lessThan">
      <formula>0</formula>
    </cfRule>
  </conditionalFormatting>
  <conditionalFormatting sqref="AX11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X11:AX12">
    <cfRule type="cellIs" dxfId="1779" priority="239" stopIfTrue="1" operator="greaterThan">
      <formula>0</formula>
    </cfRule>
    <cfRule type="cellIs" dxfId="1778" priority="240" operator="lessThan">
      <formula>0</formula>
    </cfRule>
  </conditionalFormatting>
  <conditionalFormatting sqref="AX13">
    <cfRule type="cellIs" dxfId="1777" priority="233" stopIfTrue="1" operator="greaterThan">
      <formula>0.03</formula>
    </cfRule>
    <cfRule type="cellIs" dxfId="1776" priority="234" stopIfTrue="1" operator="lessThan">
      <formula>-0.03</formula>
    </cfRule>
  </conditionalFormatting>
  <conditionalFormatting sqref="AX13:AX14">
    <cfRule type="cellIs" dxfId="1775" priority="235" stopIfTrue="1" operator="greaterThan">
      <formula>0</formula>
    </cfRule>
    <cfRule type="cellIs" dxfId="1774" priority="236" operator="lessThan">
      <formula>0</formula>
    </cfRule>
  </conditionalFormatting>
  <conditionalFormatting sqref="AX15">
    <cfRule type="cellIs" dxfId="1773" priority="229" stopIfTrue="1" operator="greaterThan">
      <formula>0.03</formula>
    </cfRule>
    <cfRule type="cellIs" dxfId="1772" priority="230" stopIfTrue="1" operator="lessThan">
      <formula>-0.03</formula>
    </cfRule>
  </conditionalFormatting>
  <conditionalFormatting sqref="AX15:AX16">
    <cfRule type="cellIs" dxfId="1771" priority="231" stopIfTrue="1" operator="greaterThan">
      <formula>0</formula>
    </cfRule>
    <cfRule type="cellIs" dxfId="1770" priority="232" operator="lessThan">
      <formula>0</formula>
    </cfRule>
  </conditionalFormatting>
  <conditionalFormatting sqref="AY17">
    <cfRule type="cellIs" dxfId="1769" priority="225" stopIfTrue="1" operator="greaterThan">
      <formula>0.03</formula>
    </cfRule>
    <cfRule type="cellIs" dxfId="1768" priority="226" stopIfTrue="1" operator="lessThan">
      <formula>-0.03</formula>
    </cfRule>
  </conditionalFormatting>
  <conditionalFormatting sqref="AY17:AY22">
    <cfRule type="cellIs" dxfId="1767" priority="227" stopIfTrue="1" operator="greaterThan">
      <formula>0</formula>
    </cfRule>
    <cfRule type="cellIs" dxfId="1766" priority="228" stopIfTrue="1" operator="lessThan">
      <formula>0</formula>
    </cfRule>
  </conditionalFormatting>
  <conditionalFormatting sqref="AX17">
    <cfRule type="cellIs" dxfId="1765" priority="221" stopIfTrue="1" operator="greaterThan">
      <formula>0.03</formula>
    </cfRule>
    <cfRule type="cellIs" dxfId="1764" priority="222" stopIfTrue="1" operator="lessThan">
      <formula>-0.03</formula>
    </cfRule>
  </conditionalFormatting>
  <conditionalFormatting sqref="AX17:AX18">
    <cfRule type="cellIs" dxfId="1763" priority="223" stopIfTrue="1" operator="greaterThan">
      <formula>0</formula>
    </cfRule>
    <cfRule type="cellIs" dxfId="1762" priority="224" operator="lessThan">
      <formula>0</formula>
    </cfRule>
  </conditionalFormatting>
  <conditionalFormatting sqref="AX19">
    <cfRule type="cellIs" dxfId="1761" priority="217" stopIfTrue="1" operator="greaterThan">
      <formula>0.03</formula>
    </cfRule>
    <cfRule type="cellIs" dxfId="1760" priority="218" stopIfTrue="1" operator="lessThan">
      <formula>-0.03</formula>
    </cfRule>
  </conditionalFormatting>
  <conditionalFormatting sqref="AX19:AX20">
    <cfRule type="cellIs" dxfId="1759" priority="219" stopIfTrue="1" operator="greaterThan">
      <formula>0</formula>
    </cfRule>
    <cfRule type="cellIs" dxfId="1758" priority="220" operator="lessThan">
      <formula>0</formula>
    </cfRule>
  </conditionalFormatting>
  <conditionalFormatting sqref="AX21">
    <cfRule type="cellIs" dxfId="1757" priority="213" stopIfTrue="1" operator="greaterThan">
      <formula>0.03</formula>
    </cfRule>
    <cfRule type="cellIs" dxfId="1756" priority="214" stopIfTrue="1" operator="lessThan">
      <formula>-0.03</formula>
    </cfRule>
  </conditionalFormatting>
  <conditionalFormatting sqref="AX21:AX22">
    <cfRule type="cellIs" dxfId="1755" priority="215" stopIfTrue="1" operator="greaterThan">
      <formula>0</formula>
    </cfRule>
    <cfRule type="cellIs" dxfId="1754" priority="216" operator="lessThan">
      <formula>0</formula>
    </cfRule>
  </conditionalFormatting>
  <conditionalFormatting sqref="AY23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Y23:AY28">
    <cfRule type="cellIs" dxfId="1751" priority="211" stopIfTrue="1" operator="greaterThan">
      <formula>0</formula>
    </cfRule>
    <cfRule type="cellIs" dxfId="1750" priority="212" stopIfTrue="1" operator="lessThan">
      <formula>0</formula>
    </cfRule>
  </conditionalFormatting>
  <conditionalFormatting sqref="AX23">
    <cfRule type="cellIs" dxfId="1749" priority="205" stopIfTrue="1" operator="greaterThan">
      <formula>0.03</formula>
    </cfRule>
    <cfRule type="cellIs" dxfId="1748" priority="206" stopIfTrue="1" operator="lessThan">
      <formula>-0.03</formula>
    </cfRule>
  </conditionalFormatting>
  <conditionalFormatting sqref="AX23:AX24">
    <cfRule type="cellIs" dxfId="1747" priority="207" stopIfTrue="1" operator="greaterThan">
      <formula>0</formula>
    </cfRule>
    <cfRule type="cellIs" dxfId="1746" priority="208" operator="lessThan">
      <formula>0</formula>
    </cfRule>
  </conditionalFormatting>
  <conditionalFormatting sqref="AX25">
    <cfRule type="cellIs" dxfId="1745" priority="201" stopIfTrue="1" operator="greaterThan">
      <formula>0.03</formula>
    </cfRule>
    <cfRule type="cellIs" dxfId="1744" priority="202" stopIfTrue="1" operator="lessThan">
      <formula>-0.03</formula>
    </cfRule>
  </conditionalFormatting>
  <conditionalFormatting sqref="AX25:AX26">
    <cfRule type="cellIs" dxfId="1743" priority="203" stopIfTrue="1" operator="greaterThan">
      <formula>0</formula>
    </cfRule>
    <cfRule type="cellIs" dxfId="1742" priority="204" operator="lessThan">
      <formula>0</formula>
    </cfRule>
  </conditionalFormatting>
  <conditionalFormatting sqref="AX27">
    <cfRule type="cellIs" dxfId="1741" priority="197" stopIfTrue="1" operator="greaterThan">
      <formula>0.03</formula>
    </cfRule>
    <cfRule type="cellIs" dxfId="1740" priority="198" stopIfTrue="1" operator="lessThan">
      <formula>-0.03</formula>
    </cfRule>
  </conditionalFormatting>
  <conditionalFormatting sqref="AX27:AX28">
    <cfRule type="cellIs" dxfId="1739" priority="199" stopIfTrue="1" operator="greaterThan">
      <formula>0</formula>
    </cfRule>
    <cfRule type="cellIs" dxfId="1738" priority="200" operator="lessThan">
      <formula>0</formula>
    </cfRule>
  </conditionalFormatting>
  <conditionalFormatting sqref="AY29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Y29:AY34">
    <cfRule type="cellIs" dxfId="1735" priority="195" stopIfTrue="1" operator="greaterThan">
      <formula>0</formula>
    </cfRule>
    <cfRule type="cellIs" dxfId="1734" priority="196" stopIfTrue="1" operator="lessThan">
      <formula>0</formula>
    </cfRule>
  </conditionalFormatting>
  <conditionalFormatting sqref="AX29">
    <cfRule type="cellIs" dxfId="1733" priority="189" stopIfTrue="1" operator="greaterThan">
      <formula>0.03</formula>
    </cfRule>
    <cfRule type="cellIs" dxfId="1732" priority="190" stopIfTrue="1" operator="lessThan">
      <formula>-0.03</formula>
    </cfRule>
  </conditionalFormatting>
  <conditionalFormatting sqref="AX29:AX30">
    <cfRule type="cellIs" dxfId="1731" priority="191" stopIfTrue="1" operator="greaterThan">
      <formula>0</formula>
    </cfRule>
    <cfRule type="cellIs" dxfId="1730" priority="192" operator="lessThan">
      <formula>0</formula>
    </cfRule>
  </conditionalFormatting>
  <conditionalFormatting sqref="AX31">
    <cfRule type="cellIs" dxfId="1729" priority="185" stopIfTrue="1" operator="greaterThan">
      <formula>0.03</formula>
    </cfRule>
    <cfRule type="cellIs" dxfId="1728" priority="186" stopIfTrue="1" operator="lessThan">
      <formula>-0.03</formula>
    </cfRule>
  </conditionalFormatting>
  <conditionalFormatting sqref="AX31:AX32">
    <cfRule type="cellIs" dxfId="1727" priority="187" stopIfTrue="1" operator="greaterThan">
      <formula>0</formula>
    </cfRule>
    <cfRule type="cellIs" dxfId="1726" priority="188" operator="lessThan">
      <formula>0</formula>
    </cfRule>
  </conditionalFormatting>
  <conditionalFormatting sqref="AX33">
    <cfRule type="cellIs" dxfId="1725" priority="181" stopIfTrue="1" operator="greaterThan">
      <formula>0.03</formula>
    </cfRule>
    <cfRule type="cellIs" dxfId="1724" priority="182" stopIfTrue="1" operator="lessThan">
      <formula>-0.03</formula>
    </cfRule>
  </conditionalFormatting>
  <conditionalFormatting sqref="AX33:AX34">
    <cfRule type="cellIs" dxfId="1723" priority="183" stopIfTrue="1" operator="greaterThan">
      <formula>0</formula>
    </cfRule>
    <cfRule type="cellIs" dxfId="1722" priority="184" operator="lessThan">
      <formula>0</formula>
    </cfRule>
  </conditionalFormatting>
  <conditionalFormatting sqref="AY35">
    <cfRule type="cellIs" dxfId="1721" priority="177" stopIfTrue="1" operator="greaterThan">
      <formula>0.03</formula>
    </cfRule>
    <cfRule type="cellIs" dxfId="1720" priority="178" stopIfTrue="1" operator="lessThan">
      <formula>-0.03</formula>
    </cfRule>
  </conditionalFormatting>
  <conditionalFormatting sqref="AY35:AY40">
    <cfRule type="cellIs" dxfId="1719" priority="179" stopIfTrue="1" operator="greaterThan">
      <formula>0</formula>
    </cfRule>
    <cfRule type="cellIs" dxfId="1718" priority="180" stopIfTrue="1" operator="lessThan">
      <formula>0</formula>
    </cfRule>
  </conditionalFormatting>
  <conditionalFormatting sqref="AX35">
    <cfRule type="cellIs" dxfId="1717" priority="173" stopIfTrue="1" operator="greaterThan">
      <formula>0.03</formula>
    </cfRule>
    <cfRule type="cellIs" dxfId="1716" priority="174" stopIfTrue="1" operator="lessThan">
      <formula>-0.03</formula>
    </cfRule>
  </conditionalFormatting>
  <conditionalFormatting sqref="AX35:AX36">
    <cfRule type="cellIs" dxfId="1715" priority="175" stopIfTrue="1" operator="greaterThan">
      <formula>0</formula>
    </cfRule>
    <cfRule type="cellIs" dxfId="1714" priority="176" operator="lessThan">
      <formula>0</formula>
    </cfRule>
  </conditionalFormatting>
  <conditionalFormatting sqref="AX37">
    <cfRule type="cellIs" dxfId="1713" priority="169" stopIfTrue="1" operator="greaterThan">
      <formula>0.03</formula>
    </cfRule>
    <cfRule type="cellIs" dxfId="1712" priority="170" stopIfTrue="1" operator="lessThan">
      <formula>-0.03</formula>
    </cfRule>
  </conditionalFormatting>
  <conditionalFormatting sqref="AX37:AX38">
    <cfRule type="cellIs" dxfId="1711" priority="171" stopIfTrue="1" operator="greaterThan">
      <formula>0</formula>
    </cfRule>
    <cfRule type="cellIs" dxfId="1710" priority="172" operator="lessThan">
      <formula>0</formula>
    </cfRule>
  </conditionalFormatting>
  <conditionalFormatting sqref="AX39">
    <cfRule type="cellIs" dxfId="1709" priority="165" stopIfTrue="1" operator="greaterThan">
      <formula>0.03</formula>
    </cfRule>
    <cfRule type="cellIs" dxfId="1708" priority="166" stopIfTrue="1" operator="lessThan">
      <formula>-0.03</formula>
    </cfRule>
  </conditionalFormatting>
  <conditionalFormatting sqref="AX39:AX40">
    <cfRule type="cellIs" dxfId="1707" priority="167" stopIfTrue="1" operator="greaterThan">
      <formula>0</formula>
    </cfRule>
    <cfRule type="cellIs" dxfId="1706" priority="168" operator="lessThan">
      <formula>0</formula>
    </cfRule>
  </conditionalFormatting>
  <conditionalFormatting sqref="B47">
    <cfRule type="cellIs" dxfId="1705" priority="157" stopIfTrue="1" operator="greaterThan">
      <formula>0.03</formula>
    </cfRule>
    <cfRule type="cellIs" dxfId="1704" priority="158" stopIfTrue="1" operator="lessThan">
      <formula>-0.03</formula>
    </cfRule>
  </conditionalFormatting>
  <conditionalFormatting sqref="C47">
    <cfRule type="cellIs" dxfId="1703" priority="159" stopIfTrue="1" operator="greaterThan">
      <formula>0.03</formula>
    </cfRule>
    <cfRule type="cellIs" dxfId="1702" priority="160" stopIfTrue="1" operator="lessThan">
      <formula>-0.03</formula>
    </cfRule>
  </conditionalFormatting>
  <conditionalFormatting sqref="C47:C52">
    <cfRule type="cellIs" dxfId="1701" priority="161" stopIfTrue="1" operator="greaterThan">
      <formula>0</formula>
    </cfRule>
    <cfRule type="cellIs" dxfId="1700" priority="162" stopIfTrue="1" operator="lessThan">
      <formula>0</formula>
    </cfRule>
  </conditionalFormatting>
  <conditionalFormatting sqref="B47:B48">
    <cfRule type="cellIs" dxfId="1699" priority="163" stopIfTrue="1" operator="greaterThan">
      <formula>0</formula>
    </cfRule>
    <cfRule type="cellIs" dxfId="1698" priority="164" operator="lessThan">
      <formula>0</formula>
    </cfRule>
  </conditionalFormatting>
  <conditionalFormatting sqref="B49">
    <cfRule type="cellIs" dxfId="1697" priority="153" stopIfTrue="1" operator="greaterThan">
      <formula>0.03</formula>
    </cfRule>
    <cfRule type="cellIs" dxfId="1696" priority="154" stopIfTrue="1" operator="lessThan">
      <formula>-0.03</formula>
    </cfRule>
  </conditionalFormatting>
  <conditionalFormatting sqref="B49:B50">
    <cfRule type="cellIs" dxfId="1695" priority="155" stopIfTrue="1" operator="greaterThan">
      <formula>0</formula>
    </cfRule>
    <cfRule type="cellIs" dxfId="1694" priority="156" operator="lessThan">
      <formula>0</formula>
    </cfRule>
  </conditionalFormatting>
  <conditionalFormatting sqref="B51">
    <cfRule type="cellIs" dxfId="1693" priority="149" stopIfTrue="1" operator="greaterThan">
      <formula>0.03</formula>
    </cfRule>
    <cfRule type="cellIs" dxfId="1692" priority="150" stopIfTrue="1" operator="lessThan">
      <formula>-0.03</formula>
    </cfRule>
  </conditionalFormatting>
  <conditionalFormatting sqref="B51:B52">
    <cfRule type="cellIs" dxfId="1691" priority="151" stopIfTrue="1" operator="greaterThan">
      <formula>0</formula>
    </cfRule>
    <cfRule type="cellIs" dxfId="1690" priority="152" operator="lessThan">
      <formula>0</formula>
    </cfRule>
  </conditionalFormatting>
  <conditionalFormatting sqref="D47:P47">
    <cfRule type="cellIs" dxfId="1689" priority="145" stopIfTrue="1" operator="greaterThan">
      <formula>0.03</formula>
    </cfRule>
    <cfRule type="cellIs" dxfId="1688" priority="146" stopIfTrue="1" operator="lessThan">
      <formula>-0.03</formula>
    </cfRule>
  </conditionalFormatting>
  <conditionalFormatting sqref="D47:P52">
    <cfRule type="cellIs" dxfId="1687" priority="147" stopIfTrue="1" operator="greaterThan">
      <formula>0</formula>
    </cfRule>
    <cfRule type="cellIs" dxfId="1686" priority="148" stopIfTrue="1" operator="lessThan">
      <formula>0</formula>
    </cfRule>
  </conditionalFormatting>
  <conditionalFormatting sqref="Q47">
    <cfRule type="cellIs" dxfId="1685" priority="137" stopIfTrue="1" operator="greaterThan">
      <formula>0.03</formula>
    </cfRule>
    <cfRule type="cellIs" dxfId="1684" priority="138" stopIfTrue="1" operator="lessThan">
      <formula>-0.03</formula>
    </cfRule>
  </conditionalFormatting>
  <conditionalFormatting sqref="R47">
    <cfRule type="cellIs" dxfId="1683" priority="139" stopIfTrue="1" operator="greaterThan">
      <formula>0.03</formula>
    </cfRule>
    <cfRule type="cellIs" dxfId="1682" priority="140" stopIfTrue="1" operator="lessThan">
      <formula>-0.03</formula>
    </cfRule>
  </conditionalFormatting>
  <conditionalFormatting sqref="R47:R52">
    <cfRule type="cellIs" dxfId="1681" priority="141" stopIfTrue="1" operator="greaterThan">
      <formula>0</formula>
    </cfRule>
    <cfRule type="cellIs" dxfId="1680" priority="142" stopIfTrue="1" operator="lessThan">
      <formula>0</formula>
    </cfRule>
  </conditionalFormatting>
  <conditionalFormatting sqref="Q47:Q4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Q49">
    <cfRule type="cellIs" dxfId="1677" priority="133" stopIfTrue="1" operator="greaterThan">
      <formula>0.03</formula>
    </cfRule>
    <cfRule type="cellIs" dxfId="1676" priority="134" stopIfTrue="1" operator="lessThan">
      <formula>-0.03</formula>
    </cfRule>
  </conditionalFormatting>
  <conditionalFormatting sqref="Q49:Q50">
    <cfRule type="cellIs" dxfId="1675" priority="135" stopIfTrue="1" operator="greaterThan">
      <formula>0</formula>
    </cfRule>
    <cfRule type="cellIs" dxfId="1674" priority="136" operator="lessThan">
      <formula>0</formula>
    </cfRule>
  </conditionalFormatting>
  <conditionalFormatting sqref="Q51">
    <cfRule type="cellIs" dxfId="1673" priority="129" stopIfTrue="1" operator="greaterThan">
      <formula>0.03</formula>
    </cfRule>
    <cfRule type="cellIs" dxfId="1672" priority="130" stopIfTrue="1" operator="lessThan">
      <formula>-0.03</formula>
    </cfRule>
  </conditionalFormatting>
  <conditionalFormatting sqref="Q51:Q52">
    <cfRule type="cellIs" dxfId="1671" priority="131" stopIfTrue="1" operator="greaterThan">
      <formula>0</formula>
    </cfRule>
    <cfRule type="cellIs" dxfId="1670" priority="132" operator="lessThan">
      <formula>0</formula>
    </cfRule>
  </conditionalFormatting>
  <conditionalFormatting sqref="S47">
    <cfRule type="cellIs" dxfId="1669" priority="121" stopIfTrue="1" operator="greaterThan">
      <formula>0.03</formula>
    </cfRule>
    <cfRule type="cellIs" dxfId="1668" priority="122" stopIfTrue="1" operator="lessThan">
      <formula>-0.03</formula>
    </cfRule>
  </conditionalFormatting>
  <conditionalFormatting sqref="T47">
    <cfRule type="cellIs" dxfId="1667" priority="123" stopIfTrue="1" operator="greaterThan">
      <formula>0.03</formula>
    </cfRule>
    <cfRule type="cellIs" dxfId="1666" priority="124" stopIfTrue="1" operator="lessThan">
      <formula>-0.03</formula>
    </cfRule>
  </conditionalFormatting>
  <conditionalFormatting sqref="T47:T52">
    <cfRule type="cellIs" dxfId="1665" priority="125" stopIfTrue="1" operator="greaterThan">
      <formula>0</formula>
    </cfRule>
    <cfRule type="cellIs" dxfId="1664" priority="126" stopIfTrue="1" operator="lessThan">
      <formula>0</formula>
    </cfRule>
  </conditionalFormatting>
  <conditionalFormatting sqref="S47:S48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S49">
    <cfRule type="cellIs" dxfId="1661" priority="117" stopIfTrue="1" operator="greaterThan">
      <formula>0.03</formula>
    </cfRule>
    <cfRule type="cellIs" dxfId="1660" priority="118" stopIfTrue="1" operator="lessThan">
      <formula>-0.03</formula>
    </cfRule>
  </conditionalFormatting>
  <conditionalFormatting sqref="S49:S50">
    <cfRule type="cellIs" dxfId="1659" priority="119" stopIfTrue="1" operator="greaterThan">
      <formula>0</formula>
    </cfRule>
    <cfRule type="cellIs" dxfId="1658" priority="120" operator="lessThan">
      <formula>0</formula>
    </cfRule>
  </conditionalFormatting>
  <conditionalFormatting sqref="S51">
    <cfRule type="cellIs" dxfId="1657" priority="113" stopIfTrue="1" operator="greaterThan">
      <formula>0.03</formula>
    </cfRule>
    <cfRule type="cellIs" dxfId="1656" priority="114" stopIfTrue="1" operator="lessThan">
      <formula>-0.03</formula>
    </cfRule>
  </conditionalFormatting>
  <conditionalFormatting sqref="S51:S52">
    <cfRule type="cellIs" dxfId="1655" priority="115" stopIfTrue="1" operator="greaterThan">
      <formula>0</formula>
    </cfRule>
    <cfRule type="cellIs" dxfId="1654" priority="116" operator="lessThan">
      <formula>0</formula>
    </cfRule>
  </conditionalFormatting>
  <conditionalFormatting sqref="U47">
    <cfRule type="cellIs" dxfId="1653" priority="105" stopIfTrue="1" operator="greaterThan">
      <formula>0.03</formula>
    </cfRule>
    <cfRule type="cellIs" dxfId="1652" priority="106" stopIfTrue="1" operator="lessThan">
      <formula>-0.03</formula>
    </cfRule>
  </conditionalFormatting>
  <conditionalFormatting sqref="V47">
    <cfRule type="cellIs" dxfId="1651" priority="107" stopIfTrue="1" operator="greaterThan">
      <formula>0.03</formula>
    </cfRule>
    <cfRule type="cellIs" dxfId="1650" priority="108" stopIfTrue="1" operator="lessThan">
      <formula>-0.03</formula>
    </cfRule>
  </conditionalFormatting>
  <conditionalFormatting sqref="V47:V52">
    <cfRule type="cellIs" dxfId="1649" priority="109" stopIfTrue="1" operator="greaterThan">
      <formula>0</formula>
    </cfRule>
    <cfRule type="cellIs" dxfId="1648" priority="110" stopIfTrue="1" operator="lessThan">
      <formula>0</formula>
    </cfRule>
  </conditionalFormatting>
  <conditionalFormatting sqref="U47:U48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U49">
    <cfRule type="cellIs" dxfId="1645" priority="101" stopIfTrue="1" operator="greaterThan">
      <formula>0.03</formula>
    </cfRule>
    <cfRule type="cellIs" dxfId="1644" priority="102" stopIfTrue="1" operator="lessThan">
      <formula>-0.03</formula>
    </cfRule>
  </conditionalFormatting>
  <conditionalFormatting sqref="U49:U50">
    <cfRule type="cellIs" dxfId="1643" priority="103" stopIfTrue="1" operator="greaterThan">
      <formula>0</formula>
    </cfRule>
    <cfRule type="cellIs" dxfId="1642" priority="104" operator="lessThan">
      <formula>0</formula>
    </cfRule>
  </conditionalFormatting>
  <conditionalFormatting sqref="U51">
    <cfRule type="cellIs" dxfId="1641" priority="97" stopIfTrue="1" operator="greaterThan">
      <formula>0.03</formula>
    </cfRule>
    <cfRule type="cellIs" dxfId="1640" priority="98" stopIfTrue="1" operator="lessThan">
      <formula>-0.03</formula>
    </cfRule>
  </conditionalFormatting>
  <conditionalFormatting sqref="U51:U52">
    <cfRule type="cellIs" dxfId="1639" priority="99" stopIfTrue="1" operator="greaterThan">
      <formula>0</formula>
    </cfRule>
    <cfRule type="cellIs" dxfId="1638" priority="100" operator="lessThan">
      <formula>0</formula>
    </cfRule>
  </conditionalFormatting>
  <conditionalFormatting sqref="W47">
    <cfRule type="cellIs" dxfId="1637" priority="89" stopIfTrue="1" operator="greaterThan">
      <formula>0.03</formula>
    </cfRule>
    <cfRule type="cellIs" dxfId="1636" priority="90" stopIfTrue="1" operator="lessThan">
      <formula>-0.03</formula>
    </cfRule>
  </conditionalFormatting>
  <conditionalFormatting sqref="X47">
    <cfRule type="cellIs" dxfId="1635" priority="91" stopIfTrue="1" operator="greaterThan">
      <formula>0.03</formula>
    </cfRule>
    <cfRule type="cellIs" dxfId="1634" priority="92" stopIfTrue="1" operator="lessThan">
      <formula>-0.03</formula>
    </cfRule>
  </conditionalFormatting>
  <conditionalFormatting sqref="X47:X52">
    <cfRule type="cellIs" dxfId="1633" priority="93" stopIfTrue="1" operator="greaterThan">
      <formula>0</formula>
    </cfRule>
    <cfRule type="cellIs" dxfId="1632" priority="94" stopIfTrue="1" operator="lessThan">
      <formula>0</formula>
    </cfRule>
  </conditionalFormatting>
  <conditionalFormatting sqref="W47:W48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W49">
    <cfRule type="cellIs" dxfId="1629" priority="85" stopIfTrue="1" operator="greaterThan">
      <formula>0.03</formula>
    </cfRule>
    <cfRule type="cellIs" dxfId="1628" priority="86" stopIfTrue="1" operator="lessThan">
      <formula>-0.03</formula>
    </cfRule>
  </conditionalFormatting>
  <conditionalFormatting sqref="W49:W50">
    <cfRule type="cellIs" dxfId="1627" priority="87" stopIfTrue="1" operator="greaterThan">
      <formula>0</formula>
    </cfRule>
    <cfRule type="cellIs" dxfId="1626" priority="88" operator="lessThan">
      <formula>0</formula>
    </cfRule>
  </conditionalFormatting>
  <conditionalFormatting sqref="W51">
    <cfRule type="cellIs" dxfId="1625" priority="81" stopIfTrue="1" operator="greaterThan">
      <formula>0.03</formula>
    </cfRule>
    <cfRule type="cellIs" dxfId="1624" priority="82" stopIfTrue="1" operator="lessThan">
      <formula>-0.03</formula>
    </cfRule>
  </conditionalFormatting>
  <conditionalFormatting sqref="W51:W52">
    <cfRule type="cellIs" dxfId="1623" priority="83" stopIfTrue="1" operator="greaterThan">
      <formula>0</formula>
    </cfRule>
    <cfRule type="cellIs" dxfId="1622" priority="84" operator="lessThan">
      <formula>0</formula>
    </cfRule>
  </conditionalFormatting>
  <conditionalFormatting sqref="Y47">
    <cfRule type="cellIs" dxfId="1621" priority="73" stopIfTrue="1" operator="greaterThan">
      <formula>0.03</formula>
    </cfRule>
    <cfRule type="cellIs" dxfId="1620" priority="74" stopIfTrue="1" operator="lessThan">
      <formula>-0.03</formula>
    </cfRule>
  </conditionalFormatting>
  <conditionalFormatting sqref="Z47">
    <cfRule type="cellIs" dxfId="1619" priority="75" stopIfTrue="1" operator="greaterThan">
      <formula>0.03</formula>
    </cfRule>
    <cfRule type="cellIs" dxfId="1618" priority="76" stopIfTrue="1" operator="lessThan">
      <formula>-0.03</formula>
    </cfRule>
  </conditionalFormatting>
  <conditionalFormatting sqref="Z47:Z52">
    <cfRule type="cellIs" dxfId="1617" priority="77" stopIfTrue="1" operator="greaterThan">
      <formula>0</formula>
    </cfRule>
    <cfRule type="cellIs" dxfId="1616" priority="78" stopIfTrue="1" operator="lessThan">
      <formula>0</formula>
    </cfRule>
  </conditionalFormatting>
  <conditionalFormatting sqref="Y47:Y48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Y49">
    <cfRule type="cellIs" dxfId="1613" priority="69" stopIfTrue="1" operator="greaterThan">
      <formula>0.03</formula>
    </cfRule>
    <cfRule type="cellIs" dxfId="1612" priority="70" stopIfTrue="1" operator="lessThan">
      <formula>-0.03</formula>
    </cfRule>
  </conditionalFormatting>
  <conditionalFormatting sqref="Y49:Y50">
    <cfRule type="cellIs" dxfId="1611" priority="71" stopIfTrue="1" operator="greaterThan">
      <formula>0</formula>
    </cfRule>
    <cfRule type="cellIs" dxfId="1610" priority="72" operator="lessThan">
      <formula>0</formula>
    </cfRule>
  </conditionalFormatting>
  <conditionalFormatting sqref="Y51">
    <cfRule type="cellIs" dxfId="1609" priority="65" stopIfTrue="1" operator="greaterThan">
      <formula>0.03</formula>
    </cfRule>
    <cfRule type="cellIs" dxfId="1608" priority="66" stopIfTrue="1" operator="lessThan">
      <formula>-0.03</formula>
    </cfRule>
  </conditionalFormatting>
  <conditionalFormatting sqref="Y51:Y52">
    <cfRule type="cellIs" dxfId="1607" priority="67" stopIfTrue="1" operator="greaterThan">
      <formula>0</formula>
    </cfRule>
    <cfRule type="cellIs" dxfId="1606" priority="68" operator="lessThan">
      <formula>0</formula>
    </cfRule>
  </conditionalFormatting>
  <conditionalFormatting sqref="AA47">
    <cfRule type="cellIs" dxfId="1605" priority="57" stopIfTrue="1" operator="greaterThan">
      <formula>0.03</formula>
    </cfRule>
    <cfRule type="cellIs" dxfId="1604" priority="58" stopIfTrue="1" operator="lessThan">
      <formula>-0.03</formula>
    </cfRule>
  </conditionalFormatting>
  <conditionalFormatting sqref="AB47">
    <cfRule type="cellIs" dxfId="1603" priority="59" stopIfTrue="1" operator="greaterThan">
      <formula>0.03</formula>
    </cfRule>
    <cfRule type="cellIs" dxfId="1602" priority="60" stopIfTrue="1" operator="lessThan">
      <formula>-0.03</formula>
    </cfRule>
  </conditionalFormatting>
  <conditionalFormatting sqref="AB47:AB52">
    <cfRule type="cellIs" dxfId="1601" priority="61" stopIfTrue="1" operator="greaterThan">
      <formula>0</formula>
    </cfRule>
    <cfRule type="cellIs" dxfId="1600" priority="62" stopIfTrue="1" operator="lessThan">
      <formula>0</formula>
    </cfRule>
  </conditionalFormatting>
  <conditionalFormatting sqref="AA47:AA48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A49">
    <cfRule type="cellIs" dxfId="1597" priority="53" stopIfTrue="1" operator="greaterThan">
      <formula>0.03</formula>
    </cfRule>
    <cfRule type="cellIs" dxfId="1596" priority="54" stopIfTrue="1" operator="lessThan">
      <formula>-0.03</formula>
    </cfRule>
  </conditionalFormatting>
  <conditionalFormatting sqref="AA49:AA50">
    <cfRule type="cellIs" dxfId="1595" priority="55" stopIfTrue="1" operator="greaterThan">
      <formula>0</formula>
    </cfRule>
    <cfRule type="cellIs" dxfId="1594" priority="56" operator="lessThan">
      <formula>0</formula>
    </cfRule>
  </conditionalFormatting>
  <conditionalFormatting sqref="AA51">
    <cfRule type="cellIs" dxfId="1593" priority="49" stopIfTrue="1" operator="greaterThan">
      <formula>0.03</formula>
    </cfRule>
    <cfRule type="cellIs" dxfId="1592" priority="50" stopIfTrue="1" operator="lessThan">
      <formula>-0.03</formula>
    </cfRule>
  </conditionalFormatting>
  <conditionalFormatting sqref="AA51:AA52">
    <cfRule type="cellIs" dxfId="1591" priority="51" stopIfTrue="1" operator="greaterThan">
      <formula>0</formula>
    </cfRule>
    <cfRule type="cellIs" dxfId="1590" priority="52" operator="lessThan">
      <formula>0</formula>
    </cfRule>
  </conditionalFormatting>
  <conditionalFormatting sqref="AC47">
    <cfRule type="cellIs" dxfId="1589" priority="45" stopIfTrue="1" operator="greaterThan">
      <formula>0.03</formula>
    </cfRule>
    <cfRule type="cellIs" dxfId="1588" priority="46" stopIfTrue="1" operator="lessThan">
      <formula>-0.03</formula>
    </cfRule>
  </conditionalFormatting>
  <conditionalFormatting sqref="AC47:AC48">
    <cfRule type="cellIs" dxfId="1587" priority="47" stopIfTrue="1" operator="greaterThan">
      <formula>0</formula>
    </cfRule>
    <cfRule type="cellIs" dxfId="1586" priority="48" operator="lessThan">
      <formula>0</formula>
    </cfRule>
  </conditionalFormatting>
  <conditionalFormatting sqref="AC49">
    <cfRule type="cellIs" dxfId="1585" priority="41" stopIfTrue="1" operator="greaterThan">
      <formula>0.03</formula>
    </cfRule>
    <cfRule type="cellIs" dxfId="1584" priority="42" stopIfTrue="1" operator="lessThan">
      <formula>-0.03</formula>
    </cfRule>
  </conditionalFormatting>
  <conditionalFormatting sqref="AC49:AC50">
    <cfRule type="cellIs" dxfId="1583" priority="43" stopIfTrue="1" operator="greaterThan">
      <formula>0</formula>
    </cfRule>
    <cfRule type="cellIs" dxfId="1582" priority="44" operator="lessThan">
      <formula>0</formula>
    </cfRule>
  </conditionalFormatting>
  <conditionalFormatting sqref="AC51">
    <cfRule type="cellIs" dxfId="1581" priority="37" stopIfTrue="1" operator="greaterThan">
      <formula>0.03</formula>
    </cfRule>
    <cfRule type="cellIs" dxfId="1580" priority="38" stopIfTrue="1" operator="lessThan">
      <formula>-0.03</formula>
    </cfRule>
  </conditionalFormatting>
  <conditionalFormatting sqref="AC51:AC52">
    <cfRule type="cellIs" dxfId="1579" priority="39" stopIfTrue="1" operator="greaterThan">
      <formula>0</formula>
    </cfRule>
    <cfRule type="cellIs" dxfId="1578" priority="40" operator="lessThan">
      <formula>0</formula>
    </cfRule>
  </conditionalFormatting>
  <conditionalFormatting sqref="AI47">
    <cfRule type="cellIs" dxfId="1577" priority="29" stopIfTrue="1" operator="greaterThan">
      <formula>0.03</formula>
    </cfRule>
    <cfRule type="cellIs" dxfId="1576" priority="30" stopIfTrue="1" operator="lessThan">
      <formula>-0.03</formula>
    </cfRule>
  </conditionalFormatting>
  <conditionalFormatting sqref="AJ47">
    <cfRule type="cellIs" dxfId="1575" priority="31" stopIfTrue="1" operator="greaterThan">
      <formula>0.03</formula>
    </cfRule>
    <cfRule type="cellIs" dxfId="1574" priority="32" stopIfTrue="1" operator="lessThan">
      <formula>-0.03</formula>
    </cfRule>
  </conditionalFormatting>
  <conditionalFormatting sqref="AJ47:AJ52">
    <cfRule type="cellIs" dxfId="1573" priority="33" stopIfTrue="1" operator="greaterThan">
      <formula>0</formula>
    </cfRule>
    <cfRule type="cellIs" dxfId="1572" priority="34" stopIfTrue="1" operator="lessThan">
      <formula>0</formula>
    </cfRule>
  </conditionalFormatting>
  <conditionalFormatting sqref="AI47:AI48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I49">
    <cfRule type="cellIs" dxfId="1569" priority="25" stopIfTrue="1" operator="greaterThan">
      <formula>0.03</formula>
    </cfRule>
    <cfRule type="cellIs" dxfId="1568" priority="26" stopIfTrue="1" operator="lessThan">
      <formula>-0.03</formula>
    </cfRule>
  </conditionalFormatting>
  <conditionalFormatting sqref="AI49:AI50">
    <cfRule type="cellIs" dxfId="1567" priority="27" stopIfTrue="1" operator="greaterThan">
      <formula>0</formula>
    </cfRule>
    <cfRule type="cellIs" dxfId="1566" priority="28" operator="lessThan">
      <formula>0</formula>
    </cfRule>
  </conditionalFormatting>
  <conditionalFormatting sqref="AI51">
    <cfRule type="cellIs" dxfId="1565" priority="21" stopIfTrue="1" operator="greaterThan">
      <formula>0.03</formula>
    </cfRule>
    <cfRule type="cellIs" dxfId="1564" priority="22" stopIfTrue="1" operator="lessThan">
      <formula>-0.03</formula>
    </cfRule>
  </conditionalFormatting>
  <conditionalFormatting sqref="AI51:AI52">
    <cfRule type="cellIs" dxfId="1563" priority="23" stopIfTrue="1" operator="greaterThan">
      <formula>0</formula>
    </cfRule>
    <cfRule type="cellIs" dxfId="1562" priority="24" operator="lessThan">
      <formula>0</formula>
    </cfRule>
  </conditionalFormatting>
  <conditionalFormatting sqref="AK47">
    <cfRule type="cellIs" dxfId="1561" priority="13" stopIfTrue="1" operator="greaterThan">
      <formula>0.03</formula>
    </cfRule>
    <cfRule type="cellIs" dxfId="1560" priority="14" stopIfTrue="1" operator="lessThan">
      <formula>-0.03</formula>
    </cfRule>
  </conditionalFormatting>
  <conditionalFormatting sqref="AL47">
    <cfRule type="cellIs" dxfId="1559" priority="15" stopIfTrue="1" operator="greaterThan">
      <formula>0.03</formula>
    </cfRule>
    <cfRule type="cellIs" dxfId="1558" priority="16" stopIfTrue="1" operator="lessThan">
      <formula>-0.03</formula>
    </cfRule>
  </conditionalFormatting>
  <conditionalFormatting sqref="AL47:AL52">
    <cfRule type="cellIs" dxfId="1557" priority="17" stopIfTrue="1" operator="greaterThan">
      <formula>0</formula>
    </cfRule>
    <cfRule type="cellIs" dxfId="1556" priority="18" stopIfTrue="1" operator="lessThan">
      <formula>0</formula>
    </cfRule>
  </conditionalFormatting>
  <conditionalFormatting sqref="AK47:AK48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K49">
    <cfRule type="cellIs" dxfId="1553" priority="9" stopIfTrue="1" operator="greaterThan">
      <formula>0.03</formula>
    </cfRule>
    <cfRule type="cellIs" dxfId="1552" priority="10" stopIfTrue="1" operator="lessThan">
      <formula>-0.03</formula>
    </cfRule>
  </conditionalFormatting>
  <conditionalFormatting sqref="AK49:AK50">
    <cfRule type="cellIs" dxfId="1551" priority="11" stopIfTrue="1" operator="greaterThan">
      <formula>0</formula>
    </cfRule>
    <cfRule type="cellIs" dxfId="1550" priority="12" operator="lessThan">
      <formula>0</formula>
    </cfRule>
  </conditionalFormatting>
  <conditionalFormatting sqref="AK51">
    <cfRule type="cellIs" dxfId="1549" priority="5" stopIfTrue="1" operator="greaterThan">
      <formula>0.03</formula>
    </cfRule>
    <cfRule type="cellIs" dxfId="1548" priority="6" stopIfTrue="1" operator="lessThan">
      <formula>-0.03</formula>
    </cfRule>
  </conditionalFormatting>
  <conditionalFormatting sqref="AK51:AK52">
    <cfRule type="cellIs" dxfId="1547" priority="7" stopIfTrue="1" operator="greaterThan">
      <formula>0</formula>
    </cfRule>
    <cfRule type="cellIs" dxfId="1546" priority="8" operator="lessThan">
      <formula>0</formula>
    </cfRule>
  </conditionalFormatting>
  <conditionalFormatting sqref="AD47:AH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AD47:AH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/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61" t="s">
        <v>4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51"/>
      <c r="T1" s="2"/>
      <c r="U1" s="261" t="s">
        <v>5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51"/>
      <c r="AL1" s="12"/>
      <c r="AM1" s="12"/>
      <c r="AN1" s="2"/>
      <c r="AO1" s="258" t="s">
        <v>92</v>
      </c>
      <c r="AP1" s="259"/>
      <c r="AQ1" s="259"/>
      <c r="AR1" s="259"/>
      <c r="AS1" s="259"/>
      <c r="AT1" s="259"/>
      <c r="AU1" s="259"/>
      <c r="AV1" s="259"/>
      <c r="AW1" s="259"/>
      <c r="AX1" s="259"/>
      <c r="AY1" s="260"/>
      <c r="CH1" s="19"/>
      <c r="CK1" s="18"/>
      <c r="CL1" s="253" t="s">
        <v>93</v>
      </c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40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94</v>
      </c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40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3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2"/>
      <c r="U2" s="263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5"/>
      <c r="AL2" s="12"/>
      <c r="AM2" s="12"/>
      <c r="AN2" s="2"/>
      <c r="AO2" s="256" t="s">
        <v>8</v>
      </c>
      <c r="AP2" s="239"/>
      <c r="AQ2" s="239"/>
      <c r="AR2" s="239"/>
      <c r="AS2" s="240"/>
      <c r="AT2" s="267" t="s">
        <v>25</v>
      </c>
      <c r="AU2" s="240"/>
      <c r="AV2" s="267" t="s">
        <v>26</v>
      </c>
      <c r="AW2" s="240"/>
      <c r="AX2" s="267" t="s">
        <v>27</v>
      </c>
      <c r="AY2" s="240"/>
      <c r="CH2" s="20"/>
      <c r="CI2" s="20"/>
      <c r="CJ2" s="20"/>
      <c r="CK2" s="18"/>
      <c r="CL2" s="253" t="s">
        <v>8</v>
      </c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40"/>
      <c r="DD2" s="3"/>
      <c r="DE2" s="253" t="s">
        <v>95</v>
      </c>
      <c r="DF2" s="240"/>
      <c r="DG2" s="3"/>
      <c r="DH2" s="253" t="s">
        <v>96</v>
      </c>
      <c r="DI2" s="240"/>
      <c r="DJ2" s="3"/>
      <c r="DK2" s="253" t="s">
        <v>97</v>
      </c>
      <c r="DL2" s="240"/>
      <c r="DM2" s="253" t="s">
        <v>98</v>
      </c>
      <c r="DN2" s="240"/>
      <c r="DO2" s="253" t="s">
        <v>78</v>
      </c>
      <c r="DP2" s="240"/>
      <c r="DQ2" s="253" t="s">
        <v>99</v>
      </c>
      <c r="DR2" s="240"/>
      <c r="DS2" s="253" t="s">
        <v>100</v>
      </c>
      <c r="DT2" s="239"/>
      <c r="DU2" s="239"/>
      <c r="DV2" s="239"/>
      <c r="DW2" s="239"/>
      <c r="DX2" s="240"/>
      <c r="DY2" s="2"/>
      <c r="DZ2" s="253" t="s">
        <v>8</v>
      </c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40"/>
      <c r="ER2" s="253" t="s">
        <v>95</v>
      </c>
      <c r="ES2" s="240"/>
      <c r="ET2" s="253" t="s">
        <v>96</v>
      </c>
      <c r="EU2" s="240"/>
      <c r="EV2" s="252" t="s">
        <v>97</v>
      </c>
      <c r="EW2" s="240"/>
      <c r="EX2" s="252" t="s">
        <v>101</v>
      </c>
      <c r="EY2" s="240"/>
      <c r="EZ2" s="252" t="s">
        <v>29</v>
      </c>
      <c r="FA2" s="240"/>
      <c r="FB2" s="252" t="s">
        <v>102</v>
      </c>
      <c r="FC2" s="240"/>
      <c r="FD2" s="253" t="s">
        <v>100</v>
      </c>
      <c r="FE2" s="239"/>
      <c r="FF2" s="239"/>
      <c r="FG2" s="239"/>
      <c r="FH2" s="239"/>
      <c r="FI2" s="240"/>
      <c r="FK2" s="253" t="s">
        <v>103</v>
      </c>
      <c r="FL2" s="240"/>
      <c r="FM2" s="253" t="s">
        <v>104</v>
      </c>
      <c r="FN2" s="240"/>
      <c r="FP2" s="253" t="s">
        <v>105</v>
      </c>
      <c r="FQ2" s="240"/>
      <c r="FR2" s="253" t="s">
        <v>106</v>
      </c>
      <c r="FS2" s="240"/>
    </row>
    <row r="3" spans="1:175" ht="16" x14ac:dyDescent="0.2">
      <c r="C3" s="12"/>
      <c r="D3" s="261" t="s">
        <v>8</v>
      </c>
      <c r="E3" s="239"/>
      <c r="F3" s="239"/>
      <c r="G3" s="240"/>
      <c r="H3" s="12"/>
      <c r="I3" s="12"/>
      <c r="J3" s="12"/>
      <c r="K3" s="12"/>
      <c r="L3" s="12"/>
      <c r="M3" s="12"/>
      <c r="N3" s="257" t="s">
        <v>9</v>
      </c>
      <c r="O3" s="239"/>
      <c r="P3" s="239"/>
      <c r="Q3" s="240"/>
      <c r="R3" s="12"/>
      <c r="S3" s="12"/>
      <c r="T3" s="2"/>
      <c r="U3" s="12"/>
      <c r="V3" s="261" t="s">
        <v>8</v>
      </c>
      <c r="W3" s="239"/>
      <c r="X3" s="239"/>
      <c r="Y3" s="240"/>
      <c r="Z3" s="12"/>
      <c r="AA3" s="12"/>
      <c r="AB3" s="12"/>
      <c r="AC3" s="12"/>
      <c r="AD3" s="12"/>
      <c r="AE3" s="12"/>
      <c r="AF3" s="269" t="s">
        <v>9</v>
      </c>
      <c r="AG3" s="239"/>
      <c r="AH3" s="239"/>
      <c r="AI3" s="240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3" t="s">
        <v>8</v>
      </c>
      <c r="CO3" s="239"/>
      <c r="CP3" s="239"/>
      <c r="CQ3" s="240"/>
      <c r="CR3" s="3"/>
      <c r="CS3" s="3"/>
      <c r="CT3" s="3"/>
      <c r="CU3" s="3"/>
      <c r="CV3" s="3"/>
      <c r="CW3" s="3"/>
      <c r="CX3" s="253" t="s">
        <v>9</v>
      </c>
      <c r="CY3" s="239"/>
      <c r="CZ3" s="239"/>
      <c r="DA3" s="24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3" t="s">
        <v>8</v>
      </c>
      <c r="EC3" s="239"/>
      <c r="ED3" s="239"/>
      <c r="EE3" s="240"/>
      <c r="EF3" s="3"/>
      <c r="EG3" s="3"/>
      <c r="EH3" s="3"/>
      <c r="EI3" s="3"/>
      <c r="EJ3" s="3"/>
      <c r="EK3" s="3"/>
      <c r="EL3" s="253" t="s">
        <v>9</v>
      </c>
      <c r="EM3" s="239"/>
      <c r="EN3" s="239"/>
      <c r="EO3" s="24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156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66" t="s">
        <v>33</v>
      </c>
      <c r="AP4" s="251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Anchor!L146</f>
        <v>45974.248614999997</v>
      </c>
      <c r="D5" s="129">
        <f>Anchor!M146</f>
        <v>45.811895999999997</v>
      </c>
      <c r="E5" s="129">
        <f>Anchor!N146</f>
        <v>43.119911999999999</v>
      </c>
      <c r="F5" s="129">
        <f>Anchor!O146</f>
        <v>48.029023000000002</v>
      </c>
      <c r="G5" s="130">
        <f>('Summary (Full)'!$B$34*D5+'Summary (Full)'!$B$35*E5+'Summary (Full)'!$B$36*F5)/'Summary (Full)'!$B$37</f>
        <v>45.782217437500002</v>
      </c>
      <c r="H5" s="129">
        <f>Anchor!P146</f>
        <v>26.276772000000001</v>
      </c>
      <c r="I5" s="129">
        <f>Anchor!Q146</f>
        <v>21.324038000000002</v>
      </c>
      <c r="J5" s="129">
        <f>Anchor!R146</f>
        <v>92.495715000000004</v>
      </c>
      <c r="K5" s="129">
        <f>Anchor!S146</f>
        <v>90.411354000000003</v>
      </c>
      <c r="L5" s="129">
        <f>Anchor!T146</f>
        <v>42.699275</v>
      </c>
      <c r="M5" s="129">
        <f>Anchor!U146</f>
        <v>44.433839999999996</v>
      </c>
      <c r="N5" s="129">
        <f>Anchor!V146</f>
        <v>45.733933</v>
      </c>
      <c r="O5" s="129">
        <f>Anchor!W146</f>
        <v>43.047215999999999</v>
      </c>
      <c r="P5" s="129">
        <f>Anchor!X146</f>
        <v>47.969247000000003</v>
      </c>
      <c r="Q5" s="131">
        <f>10*LOG10(1/(('Summary (Full)'!$B$41/10^(N5/10)+'Summary (Full)'!$B$42/10^(O5/10)+'Summary (Full)'!$B$43/10^(P5/10))/'Summary (Full)'!$B$44))</f>
        <v>45.417101771756464</v>
      </c>
      <c r="R5" s="129">
        <f>Anchor!Y146</f>
        <v>0.74519199999999997</v>
      </c>
      <c r="S5" s="129">
        <f>Anchor!Z146</f>
        <v>31347.33</v>
      </c>
      <c r="T5" s="129"/>
      <c r="U5" s="129">
        <f>Test!L146</f>
        <v>44729.593846000003</v>
      </c>
      <c r="V5" s="129">
        <f>Test!M146</f>
        <v>46.282111</v>
      </c>
      <c r="W5" s="129">
        <f>Test!N146</f>
        <v>43.750858000000001</v>
      </c>
      <c r="X5" s="129">
        <f>Test!O146</f>
        <v>48.813509000000003</v>
      </c>
      <c r="Y5" s="129">
        <f>('Summary (Full)'!$B$34*V5+'Summary (Full)'!$B$35*W5+'Summary (Full)'!$B$36*X5)/'Summary (Full)'!$B$37</f>
        <v>46.282120062499999</v>
      </c>
      <c r="Z5" s="129">
        <f>Test!P146</f>
        <v>26.894749999999998</v>
      </c>
      <c r="AA5" s="129">
        <f>Test!Q146</f>
        <v>21.793165999999999</v>
      </c>
      <c r="AB5" s="129">
        <f>Test!R146</f>
        <v>93.540169000000006</v>
      </c>
      <c r="AC5" s="129">
        <f>Test!S146</f>
        <v>91.465890999999999</v>
      </c>
      <c r="AD5" s="129">
        <f>Test!T146</f>
        <v>43.293640000000003</v>
      </c>
      <c r="AE5" s="129">
        <f>Test!U146</f>
        <v>44.919328999999998</v>
      </c>
      <c r="AF5" s="129">
        <f>Test!V146</f>
        <v>46.205675999999997</v>
      </c>
      <c r="AG5" s="129">
        <f>Test!W146</f>
        <v>43.690666999999998</v>
      </c>
      <c r="AH5" s="129">
        <f>Test!X146</f>
        <v>48.763359999999999</v>
      </c>
      <c r="AI5" s="129">
        <f>10*LOG10(1/(('Summary (Full)'!$B$41/10^(AF5/10)+'Summary (Full)'!$B$42/10^(AG5/10)+'Summary (Full)'!$B$43/10^(AH5/10))/'Summary (Full)'!$B$44))</f>
        <v>45.966736236736082</v>
      </c>
      <c r="AJ5" s="129">
        <f>Test!Y146</f>
        <v>0.60444900000000001</v>
      </c>
      <c r="AK5" s="129">
        <f>Test!Z146</f>
        <v>0</v>
      </c>
      <c r="AL5" s="129">
        <f t="shared" ref="AL5:AL40" si="2">AJ5/R5</f>
        <v>0.81113189620929915</v>
      </c>
      <c r="AM5" s="129">
        <f t="shared" ref="AM5:AM40" si="3">AK5/S5</f>
        <v>0</v>
      </c>
      <c r="AO5" s="245" t="s">
        <v>13</v>
      </c>
      <c r="AP5" s="172">
        <f t="array" ref="AP5">bdRateExtend($C5:$C8,D5:D8,$U5:$U8,V5:V8)</f>
        <v>-0.21613042902303747</v>
      </c>
      <c r="AQ5" s="172">
        <f t="array" ref="AQ5">bdRateExtend($C5:$C10,D5:D10,$U5:$U10,V5:V10)</f>
        <v>-0.25877460557601262</v>
      </c>
      <c r="AR5" s="172">
        <f t="array" ref="AR5">bdRateExtend($C5:$C10,E5:E10,$U5:$U10,W5:W10)</f>
        <v>-0.45507605086242486</v>
      </c>
      <c r="AS5" s="172">
        <f t="array" ref="AS5">bdRateExtend($C5:$C10,F5:F10,$U5:$U10,X5:X10)</f>
        <v>-0.45898491859088852</v>
      </c>
      <c r="AT5" s="172">
        <f t="array" ref="AT5">bdRateExtend($C5:$C8,H5:H8,$U5:$U8,Z5:Z8)</f>
        <v>-0.20974646717446044</v>
      </c>
      <c r="AU5" s="172">
        <f t="array" ref="AU5">bdRateExtend($C5:$C10,H5:H10,$U5:$U10,Z5:Z10)</f>
        <v>-0.24176383995905137</v>
      </c>
      <c r="AV5" s="172">
        <f t="array" ref="AV5">bdRateExtend($C5:$C8,I5:I8,$U5:$U8,AA5:AA8)</f>
        <v>-0.21011075323269179</v>
      </c>
      <c r="AW5" s="172">
        <f t="array" ref="AW5">bdRateExtend($C5:$C10,I5:I10,$U5:$U10,AA5:AA10)</f>
        <v>-0.24483504496759378</v>
      </c>
      <c r="AX5" s="172">
        <f t="array" ref="AX5">bdRateExtend($C5:$C8,J5:J8,$U5:$U8,AB5:AB8,"None", FALSE,1)</f>
        <v>-0.28983991267276632</v>
      </c>
      <c r="AY5" s="188">
        <f t="array" ref="AY5">bdRateExtend($C5:$C10,J5:J10,$U5:$U10,AB5:AB10,"None", FALSE,1)</f>
        <v>-0.34624349308949243</v>
      </c>
      <c r="AZ5" s="241">
        <f t="array" ref="AZ5">testVMAFRange($C5:$C8,J5:J8,$U5:$U8,AB5:AB8)</f>
        <v>0</v>
      </c>
      <c r="BA5" s="190">
        <f t="array" ref="BA5">testVMAFRange($C5:$C10,J5:J10,$U5:$U10,AB5:AB10)</f>
        <v>0</v>
      </c>
      <c r="CH5" s="5"/>
      <c r="CI5" s="11" t="s">
        <v>41</v>
      </c>
      <c r="CJ5" s="10">
        <f t="array" ref="CJ5">MIN(IF(CL1:CL201&gt;0,CL1:CL201))</f>
        <v>19.776</v>
      </c>
      <c r="CK5" s="5"/>
      <c r="CL5" s="4" cm="1">
        <f t="array" ref="CL5:DC60">ConvexHullInterpolate(C5:C40,D5:D40,TRUE,6,'Summary (Full)'!B30,D5:S40)</f>
        <v>19.776</v>
      </c>
      <c r="CM5" s="4">
        <v>28.571985000000002</v>
      </c>
      <c r="CN5" s="4">
        <v>28.571985000000002</v>
      </c>
      <c r="CO5" s="4">
        <v>33.528635000000001</v>
      </c>
      <c r="CP5" s="4">
        <v>37.087231000000003</v>
      </c>
      <c r="CQ5" s="4">
        <v>29.413978499999999</v>
      </c>
      <c r="CR5" s="4">
        <v>5.9457230000000001</v>
      </c>
      <c r="CS5" s="4">
        <v>6.3493060000000003</v>
      </c>
      <c r="CT5" s="4">
        <v>0</v>
      </c>
      <c r="CU5" s="4">
        <v>0</v>
      </c>
      <c r="CV5" s="4">
        <v>24.433755000000001</v>
      </c>
      <c r="CW5" s="4">
        <v>31.612770000000001</v>
      </c>
      <c r="CX5" s="4">
        <v>28.555855000000001</v>
      </c>
      <c r="CY5" s="4">
        <v>33.523516000000001</v>
      </c>
      <c r="CZ5" s="4">
        <v>37.080010000000001</v>
      </c>
      <c r="DA5" s="4">
        <v>29.844932795760208</v>
      </c>
      <c r="DB5" s="4">
        <v>3.8893249999999999</v>
      </c>
      <c r="DC5" s="4">
        <v>145.21</v>
      </c>
      <c r="DE5" s="4" cm="1">
        <f t="array" ref="DE5:DF58">ConvexHullInterpolate(C5:C40,H5:H40,TRUE,6,'Summary (Full)'!B30)</f>
        <v>19.776</v>
      </c>
      <c r="DF5" s="4">
        <v>5.9457230000000001</v>
      </c>
      <c r="DH5" s="4" cm="1">
        <f t="array" ref="DH5:DI61">ConvexHullInterpolate($C5:$C40,I5:I40,TRUE,6,'Summary (Full)'!B30)</f>
        <v>19.776</v>
      </c>
      <c r="DI5" s="4">
        <v>6.3493060000000003</v>
      </c>
      <c r="DK5" s="4" cm="1">
        <f t="array" ref="DK5:DL36">ConvexHullInterpolate($C5:$C40,J5:J40,TRUE,6,'Summary (Full)'!B30)</f>
        <v>19.776</v>
      </c>
      <c r="DL5" s="4">
        <v>0</v>
      </c>
      <c r="DM5" s="4" cm="1">
        <f t="array" ref="DM5:DN36">ConvexHullInterpolate($C5:$C40,K5:K40,TRUE,6,'Summary (Full)'!B30)</f>
        <v>19.776</v>
      </c>
      <c r="DN5" s="4">
        <v>0</v>
      </c>
      <c r="DO5" s="4" cm="1">
        <f t="array" ref="DO5:DP60">ConvexHullInterpolate($C5:$C40,L5:L40,TRUE,6,'Summary (Full)'!B30)</f>
        <v>19.776</v>
      </c>
      <c r="DP5" s="4">
        <v>24.433755000000001</v>
      </c>
      <c r="DQ5" s="4" cm="1">
        <f t="array" ref="DQ5:DR67">ConvexHullInterpolate($C5:$C40,M5:M40,TRUE,6,'Summary (Full)'!B30)</f>
        <v>19.776</v>
      </c>
      <c r="DR5" s="4">
        <v>31.612770000000001</v>
      </c>
      <c r="DS5" s="4" cm="1">
        <f t="array" ref="DS5:DX61">ConvexHullInterpolate($C5:$C40,N5:N40,TRUE,6,'Summary (Full)'!B30, N5:Q40)</f>
        <v>19.776</v>
      </c>
      <c r="DT5" s="4">
        <v>28.555855000000001</v>
      </c>
      <c r="DU5" s="4">
        <v>28.555855000000001</v>
      </c>
      <c r="DV5" s="4">
        <v>33.523516000000001</v>
      </c>
      <c r="DW5" s="4">
        <v>37.080010000000001</v>
      </c>
      <c r="DX5" s="4">
        <v>29.844932795760208</v>
      </c>
      <c r="DZ5" s="4" cm="1">
        <f t="array" ref="DZ5:EQ64">ConvexHullInterpolate(U5:U40,V5:V40,TRUE,6,'Summary (Full)'!B30,V5:AK40)</f>
        <v>10.685537999999999</v>
      </c>
      <c r="EA5" s="4">
        <v>28.888394999999999</v>
      </c>
      <c r="EB5" s="4">
        <v>28.888394999999999</v>
      </c>
      <c r="EC5" s="4">
        <v>33.615721000000001</v>
      </c>
      <c r="ED5" s="4">
        <v>37.381594</v>
      </c>
      <c r="EE5" s="4">
        <v>29.7146778125</v>
      </c>
      <c r="EF5" s="4">
        <v>6.1110429999999996</v>
      </c>
      <c r="EG5" s="4">
        <v>6.4701230000000001</v>
      </c>
      <c r="EH5" s="4">
        <v>0</v>
      </c>
      <c r="EI5" s="4">
        <v>0</v>
      </c>
      <c r="EJ5" s="4">
        <v>24.709216000000001</v>
      </c>
      <c r="EK5" s="4">
        <v>31.993907</v>
      </c>
      <c r="EL5" s="4">
        <v>28.872336000000001</v>
      </c>
      <c r="EM5" s="4">
        <v>33.612340000000003</v>
      </c>
      <c r="EN5" s="4">
        <v>37.372847999999998</v>
      </c>
      <c r="EO5" s="4">
        <v>30.144002386038121</v>
      </c>
      <c r="EP5" s="4">
        <v>4.0586890000000002</v>
      </c>
      <c r="EQ5" s="4">
        <v>0</v>
      </c>
      <c r="ER5" s="4" cm="1">
        <f t="array" ref="ER5:ES61">ConvexHullInterpolate($U5:$U40,Z5:Z40,TRUE,6,'Summary (Full)'!B30)</f>
        <v>10.685537999999999</v>
      </c>
      <c r="ES5" s="4">
        <v>6.1110429999999996</v>
      </c>
      <c r="ET5" s="4" cm="1">
        <f t="array" ref="ET5:EU62">ConvexHullInterpolate($U5:$U40,AA5:AA40,TRUE,6,'Summary (Full)'!B30)</f>
        <v>10.685537999999999</v>
      </c>
      <c r="EU5" s="4">
        <v>6.4701230000000001</v>
      </c>
      <c r="EV5" s="7" cm="1">
        <f t="array" ref="EV5:EW44">ConvexHullInterpolate($U5:$U40,AB5:AB40,TRUE,6,'Summary (Full)'!B30)</f>
        <v>10.685537999999999</v>
      </c>
      <c r="EW5" s="7">
        <v>0</v>
      </c>
      <c r="EX5" s="7" cm="1">
        <f t="array" ref="EX5:EY44">ConvexHullInterpolate($U5:$U40,AC5:AC40,TRUE,6,'Summary (Full)'!B30)</f>
        <v>10.685537999999999</v>
      </c>
      <c r="EY5" s="7">
        <v>0</v>
      </c>
      <c r="EZ5" s="7" cm="1">
        <f t="array" ref="EZ5:FA61">ConvexHullInterpolate($U5:$U40,AD5:AD40,TRUE,6,'Summary (Full)'!B30)</f>
        <v>10.685537999999999</v>
      </c>
      <c r="FA5" s="7">
        <v>24.709216000000001</v>
      </c>
      <c r="FB5" s="7" cm="1">
        <f t="array" ref="FB5:FC63">ConvexHullInterpolate($U5:$U40,AE5:AE40,TRUE,6,'Summary (Full)'!B30)</f>
        <v>10.685537999999999</v>
      </c>
      <c r="FC5" s="7">
        <v>31.993907</v>
      </c>
      <c r="FD5" s="4" cm="1">
        <f t="array" ref="FD5:FI63">ConvexHullInterpolate($U5:$U40,AF5:AF40,TRUE,6,'Summary (Full)'!B30, AF5:AI40)</f>
        <v>10.685537999999999</v>
      </c>
      <c r="FE5" s="4">
        <v>28.872336000000001</v>
      </c>
      <c r="FF5" s="4">
        <v>28.872336000000001</v>
      </c>
      <c r="FG5" s="4">
        <v>33.612340000000003</v>
      </c>
      <c r="FH5" s="4">
        <v>37.372847999999998</v>
      </c>
      <c r="FI5" s="4">
        <v>30.144002386038121</v>
      </c>
      <c r="FK5" s="4" cm="1">
        <f t="array" ref="FK5:FL58">ConvexHullInterpolate($C5:$C40,G5:G40,TRUE,6,'Summary (Full)'!B30)</f>
        <v>19.776</v>
      </c>
      <c r="FL5" s="4">
        <v>29.413978499999999</v>
      </c>
      <c r="FM5" s="4" cm="1">
        <f t="array" ref="FM5:FN61">ConvexHullInterpolate($C5:$C40,Q5:Q40,TRUE,6,'Summary (Full)'!B30)</f>
        <v>19.776</v>
      </c>
      <c r="FN5" s="4">
        <v>29.844932795760208</v>
      </c>
      <c r="FP5" s="4" cm="1">
        <f t="array" ref="FP5:FQ62">ConvexHullInterpolate($U5:$U40,Y5:Y40,TRUE,6,'Summary (Full)'!B30)</f>
        <v>10.685537999999999</v>
      </c>
      <c r="FQ5" s="4">
        <v>29.7146778125</v>
      </c>
      <c r="FR5" s="4" cm="1">
        <f t="array" ref="FR5:FS63">ConvexHullInterpolate($U5:$U40,AI5:AI40,TRUE,6,'Summary (Full)'!B30)</f>
        <v>10.685537999999999</v>
      </c>
      <c r="FS5" s="4">
        <v>30.144002386038121</v>
      </c>
    </row>
    <row r="6" spans="1:175" x14ac:dyDescent="0.15">
      <c r="A6" s="235"/>
      <c r="B6" s="38">
        <v>135</v>
      </c>
      <c r="C6" s="129">
        <f>Anchor!L147</f>
        <v>20002.903385000001</v>
      </c>
      <c r="D6" s="129">
        <f>Anchor!M147</f>
        <v>42.602556</v>
      </c>
      <c r="E6" s="129">
        <f>Anchor!N147</f>
        <v>41.117718000000004</v>
      </c>
      <c r="F6" s="129">
        <f>Anchor!O147</f>
        <v>46.447184999999998</v>
      </c>
      <c r="G6" s="130">
        <f>('Summary (Full)'!$B$34*D6+'Summary (Full)'!$B$35*E6+'Summary (Full)'!$B$36*F6)/'Summary (Full)'!$B$37</f>
        <v>42.750042937499998</v>
      </c>
      <c r="H6" s="129">
        <f>Anchor!P147</f>
        <v>22.207538</v>
      </c>
      <c r="I6" s="129">
        <f>Anchor!Q147</f>
        <v>18.189033999999999</v>
      </c>
      <c r="J6" s="129">
        <f>Anchor!R147</f>
        <v>81.347283000000004</v>
      </c>
      <c r="K6" s="129">
        <f>Anchor!S147</f>
        <v>79.398274999999998</v>
      </c>
      <c r="L6" s="129">
        <f>Anchor!T147</f>
        <v>38.825733999999997</v>
      </c>
      <c r="M6" s="129">
        <f>Anchor!U147</f>
        <v>42.316797999999999</v>
      </c>
      <c r="N6" s="129">
        <f>Anchor!V147</f>
        <v>42.518087000000001</v>
      </c>
      <c r="O6" s="129">
        <f>Anchor!W147</f>
        <v>41.073569999999997</v>
      </c>
      <c r="P6" s="129">
        <f>Anchor!X147</f>
        <v>46.408977</v>
      </c>
      <c r="Q6" s="131">
        <f>10*LOG10(1/(('Summary (Full)'!$B$41/10^(N6/10)+'Summary (Full)'!$B$42/10^(O6/10)+'Summary (Full)'!$B$43/10^(P6/10))/'Summary (Full)'!$B$44))</f>
        <v>42.663191847346759</v>
      </c>
      <c r="R6" s="129">
        <f>Anchor!Y147</f>
        <v>0.83640400000000004</v>
      </c>
      <c r="S6" s="129">
        <f>Anchor!Z147</f>
        <v>48195.83</v>
      </c>
      <c r="T6" s="129"/>
      <c r="U6" s="129">
        <f>Test!L147</f>
        <v>18827.243076999999</v>
      </c>
      <c r="V6" s="129">
        <f>Test!M147</f>
        <v>43.142259000000003</v>
      </c>
      <c r="W6" s="129">
        <f>Test!N147</f>
        <v>41.917636000000002</v>
      </c>
      <c r="X6" s="129">
        <f>Test!O147</f>
        <v>47.336658</v>
      </c>
      <c r="Y6" s="129">
        <f>('Summary (Full)'!$B$34*V6+'Summary (Full)'!$B$35*W6+'Summary (Full)'!$B$36*X6)/'Summary (Full)'!$B$37</f>
        <v>43.327870000000004</v>
      </c>
      <c r="Z6" s="129">
        <f>Test!P147</f>
        <v>22.846368999999999</v>
      </c>
      <c r="AA6" s="129">
        <f>Test!Q147</f>
        <v>18.676884000000001</v>
      </c>
      <c r="AB6" s="129">
        <f>Test!R147</f>
        <v>84.622242999999997</v>
      </c>
      <c r="AC6" s="129">
        <f>Test!S147</f>
        <v>82.259061000000003</v>
      </c>
      <c r="AD6" s="129">
        <f>Test!T147</f>
        <v>39.447678000000003</v>
      </c>
      <c r="AE6" s="129">
        <f>Test!U147</f>
        <v>42.838929999999998</v>
      </c>
      <c r="AF6" s="129">
        <f>Test!V147</f>
        <v>43.072229999999998</v>
      </c>
      <c r="AG6" s="129">
        <f>Test!W147</f>
        <v>41.884773000000003</v>
      </c>
      <c r="AH6" s="129">
        <f>Test!X147</f>
        <v>47.306277000000001</v>
      </c>
      <c r="AI6" s="129">
        <f>10*LOG10(1/(('Summary (Full)'!$B$41/10^(AF6/10)+'Summary (Full)'!$B$42/10^(AG6/10)+'Summary (Full)'!$B$43/10^(AH6/10))/'Summary (Full)'!$B$44))</f>
        <v>43.301341230862043</v>
      </c>
      <c r="AJ6" s="129">
        <f>Test!Y147</f>
        <v>0.77653499999999998</v>
      </c>
      <c r="AK6" s="129">
        <f>Test!Z147</f>
        <v>0</v>
      </c>
      <c r="AL6" s="129">
        <f t="shared" si="2"/>
        <v>0.92842095446698003</v>
      </c>
      <c r="AM6" s="129">
        <f t="shared" si="3"/>
        <v>0</v>
      </c>
      <c r="AO6" s="179"/>
      <c r="AP6" s="165"/>
      <c r="AQ6" s="164"/>
      <c r="AR6" s="164"/>
      <c r="AS6" s="164"/>
      <c r="AT6" s="165"/>
      <c r="AU6" s="164"/>
      <c r="AV6" s="165"/>
      <c r="AW6" s="164"/>
      <c r="AX6" s="165"/>
      <c r="AY6" s="170"/>
      <c r="AZ6" s="165"/>
      <c r="BA6" s="170"/>
      <c r="CH6" s="5"/>
      <c r="CI6" s="11" t="s">
        <v>40</v>
      </c>
      <c r="CJ6" s="10">
        <f>MAX(CL1:CL201)</f>
        <v>45974.248614999997</v>
      </c>
      <c r="CK6" s="5"/>
      <c r="CL6" s="4">
        <v>21.186190543357814</v>
      </c>
      <c r="CM6" s="4">
        <v>28.732857125000002</v>
      </c>
      <c r="CN6" s="4">
        <v>28.732857125000002</v>
      </c>
      <c r="CO6" s="4">
        <v>33.660271250000001</v>
      </c>
      <c r="CP6" s="4">
        <v>37.337643499999999</v>
      </c>
      <c r="CQ6" s="4">
        <v>29.578619656249998</v>
      </c>
      <c r="CR6" s="4">
        <v>6.0120285000000004</v>
      </c>
      <c r="CS6" s="4">
        <v>6.3930875</v>
      </c>
      <c r="CT6" s="4">
        <v>6.0375000000000012E-4</v>
      </c>
      <c r="CU6" s="4">
        <v>6.4875000000000002E-4</v>
      </c>
      <c r="CV6" s="4">
        <v>24.575465875000003</v>
      </c>
      <c r="CW6" s="4">
        <v>31.799511875</v>
      </c>
      <c r="CX6" s="4">
        <v>28.717201500000002</v>
      </c>
      <c r="CY6" s="4">
        <v>33.655140125000003</v>
      </c>
      <c r="CZ6" s="4">
        <v>37.329731000000002</v>
      </c>
      <c r="DA6" s="4">
        <v>30.006665815744942</v>
      </c>
      <c r="DB6" s="4">
        <v>3.8538258750000001</v>
      </c>
      <c r="DC6" s="4">
        <v>160.02250000000001</v>
      </c>
      <c r="DE6" s="4">
        <v>21.186190543357814</v>
      </c>
      <c r="DF6" s="4">
        <v>6.0120285000000004</v>
      </c>
      <c r="DH6" s="4">
        <v>21.186190543357814</v>
      </c>
      <c r="DI6" s="4">
        <v>6.3930875</v>
      </c>
      <c r="DK6" s="4">
        <v>108.46200623742925</v>
      </c>
      <c r="DL6" s="4">
        <v>3.217206</v>
      </c>
      <c r="DM6" s="4">
        <v>108.46200623742925</v>
      </c>
      <c r="DN6" s="4">
        <v>3.105934</v>
      </c>
      <c r="DO6" s="4">
        <v>21.186190543357814</v>
      </c>
      <c r="DP6" s="4">
        <v>24.575465875000003</v>
      </c>
      <c r="DQ6" s="4">
        <v>21.186190543357814</v>
      </c>
      <c r="DR6" s="4">
        <v>31.799511875</v>
      </c>
      <c r="DS6" s="4">
        <v>21.186190543357814</v>
      </c>
      <c r="DT6" s="4">
        <v>28.717201500000002</v>
      </c>
      <c r="DU6" s="4">
        <v>28.717201500000002</v>
      </c>
      <c r="DV6" s="4">
        <v>33.655140125000003</v>
      </c>
      <c r="DW6" s="4">
        <v>37.329731000000002</v>
      </c>
      <c r="DX6" s="4">
        <v>30.006665815744942</v>
      </c>
      <c r="DZ6" s="4">
        <v>11.73274841843214</v>
      </c>
      <c r="EA6" s="4">
        <v>29.044776875</v>
      </c>
      <c r="EB6" s="4">
        <v>29.044776875</v>
      </c>
      <c r="EC6" s="4">
        <v>33.767053375000003</v>
      </c>
      <c r="ED6" s="4">
        <v>37.630746375000001</v>
      </c>
      <c r="EE6" s="4">
        <v>29.87654225</v>
      </c>
      <c r="EF6" s="4">
        <v>6.1755385</v>
      </c>
      <c r="EG6" s="4">
        <v>6.5138551250000001</v>
      </c>
      <c r="EH6" s="4">
        <v>1.0373750000000001E-2</v>
      </c>
      <c r="EI6" s="4">
        <v>1.0070750000000003E-2</v>
      </c>
      <c r="EJ6" s="4">
        <v>24.8479125</v>
      </c>
      <c r="EK6" s="4">
        <v>32.17908525</v>
      </c>
      <c r="EL6" s="4">
        <v>29.028924375000003</v>
      </c>
      <c r="EM6" s="4">
        <v>33.762975500000003</v>
      </c>
      <c r="EN6" s="4">
        <v>37.621657249999998</v>
      </c>
      <c r="EO6" s="4">
        <v>30.302822102624308</v>
      </c>
      <c r="EP6" s="4">
        <v>4.0284152500000001</v>
      </c>
      <c r="EQ6" s="4">
        <v>0</v>
      </c>
      <c r="ER6" s="4">
        <v>11.73274841843214</v>
      </c>
      <c r="ES6" s="4">
        <v>6.1755385</v>
      </c>
      <c r="ET6" s="4">
        <v>11.73274841843214</v>
      </c>
      <c r="EU6" s="4">
        <v>6.5138551250000001</v>
      </c>
      <c r="EV6" s="7">
        <v>41.106462000000001</v>
      </c>
      <c r="EW6" s="7">
        <v>3.839264</v>
      </c>
      <c r="EX6" s="7">
        <v>41.106462000000001</v>
      </c>
      <c r="EY6" s="7">
        <v>3.729708</v>
      </c>
      <c r="EZ6" s="7">
        <v>11.73274841843214</v>
      </c>
      <c r="FA6" s="7">
        <v>24.8479125</v>
      </c>
      <c r="FB6" s="7">
        <v>11.73274841843214</v>
      </c>
      <c r="FC6" s="7">
        <v>32.17908525</v>
      </c>
      <c r="FD6" s="4">
        <v>11.73274841843214</v>
      </c>
      <c r="FE6" s="4">
        <v>29.028924375000003</v>
      </c>
      <c r="FF6" s="4">
        <v>29.028924375000003</v>
      </c>
      <c r="FG6" s="4">
        <v>33.762975500000003</v>
      </c>
      <c r="FH6" s="4">
        <v>37.621657249999998</v>
      </c>
      <c r="FI6" s="4">
        <v>30.302822102624308</v>
      </c>
      <c r="FK6" s="4">
        <v>21.186190543357814</v>
      </c>
      <c r="FL6" s="4">
        <v>29.578619656249998</v>
      </c>
      <c r="FM6" s="4">
        <v>21.186190543357814</v>
      </c>
      <c r="FN6" s="4">
        <v>30.006665815744942</v>
      </c>
      <c r="FP6" s="4">
        <v>11.73274841843214</v>
      </c>
      <c r="FQ6" s="4">
        <v>29.87654225</v>
      </c>
      <c r="FR6" s="4">
        <v>11.73274841843214</v>
      </c>
      <c r="FS6" s="4">
        <v>30.302822102624308</v>
      </c>
    </row>
    <row r="7" spans="1:175" ht="13" customHeight="1" x14ac:dyDescent="0.15">
      <c r="A7" s="235"/>
      <c r="B7" s="38">
        <v>160</v>
      </c>
      <c r="C7" s="129">
        <f>Anchor!L148</f>
        <v>8568.384</v>
      </c>
      <c r="D7" s="129">
        <f>Anchor!M148</f>
        <v>39.281274000000003</v>
      </c>
      <c r="E7" s="129">
        <f>Anchor!N148</f>
        <v>39.3277</v>
      </c>
      <c r="F7" s="129">
        <f>Anchor!O148</f>
        <v>44.819251999999999</v>
      </c>
      <c r="G7" s="130">
        <f>('Summary (Full)'!$B$34*D7+'Summary (Full)'!$B$35*E7+'Summary (Full)'!$B$36*F7)/'Summary (Full)'!$B$37</f>
        <v>39.630299250000007</v>
      </c>
      <c r="H7" s="129">
        <f>Anchor!P148</f>
        <v>17.980862999999999</v>
      </c>
      <c r="I7" s="129">
        <f>Anchor!Q148</f>
        <v>14.948542</v>
      </c>
      <c r="J7" s="129">
        <f>Anchor!R148</f>
        <v>62.668297000000003</v>
      </c>
      <c r="K7" s="129">
        <f>Anchor!S148</f>
        <v>61.058830999999998</v>
      </c>
      <c r="L7" s="129">
        <f>Anchor!T148</f>
        <v>35.027605000000001</v>
      </c>
      <c r="M7" s="129">
        <f>Anchor!U148</f>
        <v>40.228090999999999</v>
      </c>
      <c r="N7" s="129">
        <f>Anchor!V148</f>
        <v>39.178834000000002</v>
      </c>
      <c r="O7" s="129">
        <f>Anchor!W148</f>
        <v>39.302030000000002</v>
      </c>
      <c r="P7" s="129">
        <f>Anchor!X148</f>
        <v>44.795338999999998</v>
      </c>
      <c r="Q7" s="131">
        <f>10*LOG10(1/(('Summary (Full)'!$B$41/10^(N7/10)+'Summary (Full)'!$B$42/10^(O7/10)+'Summary (Full)'!$B$43/10^(P7/10))/'Summary (Full)'!$B$44))</f>
        <v>39.761724421762025</v>
      </c>
      <c r="R7" s="129">
        <f>Anchor!Y148</f>
        <v>0.76133399999999996</v>
      </c>
      <c r="S7" s="129">
        <f>Anchor!Z148</f>
        <v>27125.06</v>
      </c>
      <c r="T7" s="129"/>
      <c r="U7" s="129">
        <f>Test!L148</f>
        <v>7760.2190769999997</v>
      </c>
      <c r="V7" s="129">
        <f>Test!M148</f>
        <v>39.968300999999997</v>
      </c>
      <c r="W7" s="129">
        <f>Test!N148</f>
        <v>40.290930000000003</v>
      </c>
      <c r="X7" s="129">
        <f>Test!O148</f>
        <v>45.798825999999998</v>
      </c>
      <c r="Y7" s="129">
        <f>('Summary (Full)'!$B$34*V7+'Summary (Full)'!$B$35*W7+'Summary (Full)'!$B$36*X7)/'Summary (Full)'!$B$37</f>
        <v>40.352873124999995</v>
      </c>
      <c r="Z7" s="129">
        <f>Test!P148</f>
        <v>18.814243000000001</v>
      </c>
      <c r="AA7" s="129">
        <f>Test!Q148</f>
        <v>15.599251000000001</v>
      </c>
      <c r="AB7" s="129">
        <f>Test!R148</f>
        <v>69.123374999999996</v>
      </c>
      <c r="AC7" s="129">
        <f>Test!S148</f>
        <v>66.702399</v>
      </c>
      <c r="AD7" s="129">
        <f>Test!T148</f>
        <v>35.807664000000003</v>
      </c>
      <c r="AE7" s="129">
        <f>Test!U148</f>
        <v>40.853990000000003</v>
      </c>
      <c r="AF7" s="129">
        <f>Test!V148</f>
        <v>39.887779000000002</v>
      </c>
      <c r="AG7" s="129">
        <f>Test!W148</f>
        <v>40.268604000000003</v>
      </c>
      <c r="AH7" s="129">
        <f>Test!X148</f>
        <v>45.774797</v>
      </c>
      <c r="AI7" s="129">
        <f>10*LOG10(1/(('Summary (Full)'!$B$41/10^(AF7/10)+'Summary (Full)'!$B$42/10^(AG7/10)+'Summary (Full)'!$B$43/10^(AH7/10))/'Summary (Full)'!$B$44))</f>
        <v>40.531148524211595</v>
      </c>
      <c r="AJ7" s="129">
        <f>Test!Y148</f>
        <v>0.83311000000000002</v>
      </c>
      <c r="AK7" s="129">
        <f>Test!Z148</f>
        <v>0</v>
      </c>
      <c r="AL7" s="129">
        <f t="shared" si="2"/>
        <v>1.0942766249766858</v>
      </c>
      <c r="AM7" s="129">
        <f t="shared" si="3"/>
        <v>0</v>
      </c>
      <c r="AO7" s="242" t="s">
        <v>14</v>
      </c>
      <c r="AP7" s="166">
        <f t="array" ref="AP7">bdRateExtend($C6:$C9,D6:D9,$U6:$U9,V6:V9)</f>
        <v>-0.2659531755707194</v>
      </c>
      <c r="AQ7" s="164"/>
      <c r="AR7" s="164"/>
      <c r="AS7" s="164"/>
      <c r="AT7" s="166">
        <f t="array" ref="AT7">bdRateExtend($C6:$C9,H6:H9,$U6:$U9,Z6:Z9)</f>
        <v>-0.25363208633063306</v>
      </c>
      <c r="AU7" s="164"/>
      <c r="AV7" s="166">
        <f t="array" ref="AV7">bdRateExtend($C6:$C9,I6:I9,$U6:$U9,AA6:AA9)</f>
        <v>-0.25605664708773446</v>
      </c>
      <c r="AW7" s="164"/>
      <c r="AX7" s="166">
        <f t="array" ref="AX7">bdRateExtend($C6:$C9,J6:J9,$U6:$U9,AB6:AB9,"None", FALSE,1)</f>
        <v>-0.3436788271365887</v>
      </c>
      <c r="AY7" s="170"/>
      <c r="AZ7" s="244">
        <f t="array" ref="AZ7">testVMAFRange($C6:$C9,J6:J9,$U6:$U9,AB6:AB9)</f>
        <v>0</v>
      </c>
      <c r="BA7" s="170"/>
      <c r="CH7" s="5"/>
      <c r="CI7" s="11" t="s">
        <v>115</v>
      </c>
      <c r="CJ7" s="10">
        <f>CJ6-CJ5</f>
        <v>45954.472614999999</v>
      </c>
      <c r="CK7" s="5"/>
      <c r="CL7" s="4">
        <v>22.696939206081307</v>
      </c>
      <c r="CM7" s="4">
        <v>28.89372925</v>
      </c>
      <c r="CN7" s="4">
        <v>28.89372925</v>
      </c>
      <c r="CO7" s="4">
        <v>33.791907500000001</v>
      </c>
      <c r="CP7" s="4">
        <v>37.588056000000002</v>
      </c>
      <c r="CQ7" s="4">
        <v>29.743260812499997</v>
      </c>
      <c r="CR7" s="4">
        <v>6.0783339999999999</v>
      </c>
      <c r="CS7" s="4">
        <v>6.4368689999999997</v>
      </c>
      <c r="CT7" s="4">
        <v>1.2075000000000002E-3</v>
      </c>
      <c r="CU7" s="4">
        <v>1.2975E-3</v>
      </c>
      <c r="CV7" s="4">
        <v>24.71717675</v>
      </c>
      <c r="CW7" s="4">
        <v>31.986253749999999</v>
      </c>
      <c r="CX7" s="4">
        <v>28.878548000000002</v>
      </c>
      <c r="CY7" s="4">
        <v>33.786764250000004</v>
      </c>
      <c r="CZ7" s="4">
        <v>37.579452000000003</v>
      </c>
      <c r="DA7" s="4">
        <v>30.168398835729676</v>
      </c>
      <c r="DB7" s="4">
        <v>3.8183267499999998</v>
      </c>
      <c r="DC7" s="4">
        <v>174.83500000000001</v>
      </c>
      <c r="DE7" s="4">
        <v>22.696939206081307</v>
      </c>
      <c r="DF7" s="4">
        <v>6.0783339999999999</v>
      </c>
      <c r="DH7" s="4">
        <v>22.696939206081307</v>
      </c>
      <c r="DI7" s="4">
        <v>6.4368689999999997</v>
      </c>
      <c r="DK7" s="4">
        <v>127.14669239642241</v>
      </c>
      <c r="DL7" s="4">
        <v>3.8419110000000001</v>
      </c>
      <c r="DM7" s="4">
        <v>127.14669239642241</v>
      </c>
      <c r="DN7" s="4">
        <v>3.7203102499999998</v>
      </c>
      <c r="DO7" s="4">
        <v>22.696939206081307</v>
      </c>
      <c r="DP7" s="4">
        <v>24.71717675</v>
      </c>
      <c r="DQ7" s="4">
        <v>22.696939206081307</v>
      </c>
      <c r="DR7" s="4">
        <v>31.986253749999999</v>
      </c>
      <c r="DS7" s="4">
        <v>22.696939206081307</v>
      </c>
      <c r="DT7" s="4">
        <v>28.878548000000002</v>
      </c>
      <c r="DU7" s="4">
        <v>28.878548000000002</v>
      </c>
      <c r="DV7" s="4">
        <v>33.786764250000004</v>
      </c>
      <c r="DW7" s="4">
        <v>37.579452000000003</v>
      </c>
      <c r="DX7" s="4">
        <v>30.168398835729676</v>
      </c>
      <c r="DZ7" s="4">
        <v>12.88258817199676</v>
      </c>
      <c r="EA7" s="4">
        <v>29.201158749999998</v>
      </c>
      <c r="EB7" s="4">
        <v>29.201158749999998</v>
      </c>
      <c r="EC7" s="4">
        <v>33.918385749999999</v>
      </c>
      <c r="ED7" s="4">
        <v>37.879898750000002</v>
      </c>
      <c r="EE7" s="4">
        <v>30.0384066875</v>
      </c>
      <c r="EF7" s="4">
        <v>6.2400339999999996</v>
      </c>
      <c r="EG7" s="4">
        <v>6.5575872500000001</v>
      </c>
      <c r="EH7" s="4">
        <v>2.0747500000000002E-2</v>
      </c>
      <c r="EI7" s="4">
        <v>2.01415E-2</v>
      </c>
      <c r="EJ7" s="4">
        <v>24.986609000000001</v>
      </c>
      <c r="EK7" s="4">
        <v>32.3642635</v>
      </c>
      <c r="EL7" s="4">
        <v>29.185512750000001</v>
      </c>
      <c r="EM7" s="4">
        <v>33.913611000000003</v>
      </c>
      <c r="EN7" s="4">
        <v>37.870466499999999</v>
      </c>
      <c r="EO7" s="4">
        <v>30.461641819210495</v>
      </c>
      <c r="EP7" s="4">
        <v>3.9981415</v>
      </c>
      <c r="EQ7" s="4">
        <v>0</v>
      </c>
      <c r="ER7" s="4">
        <v>12.88258817199676</v>
      </c>
      <c r="ES7" s="4">
        <v>6.2400339999999996</v>
      </c>
      <c r="ET7" s="4">
        <v>12.88258817199676</v>
      </c>
      <c r="EU7" s="4">
        <v>6.5575872500000001</v>
      </c>
      <c r="EV7" s="7">
        <v>49.806576166554656</v>
      </c>
      <c r="EW7" s="7">
        <v>4.6040902500000005</v>
      </c>
      <c r="EX7" s="7">
        <v>49.806576166554656</v>
      </c>
      <c r="EY7" s="7">
        <v>4.4733755000000004</v>
      </c>
      <c r="EZ7" s="7">
        <v>12.88258817199676</v>
      </c>
      <c r="FA7" s="7">
        <v>24.986609000000001</v>
      </c>
      <c r="FB7" s="7">
        <v>12.88258817199676</v>
      </c>
      <c r="FC7" s="7">
        <v>32.3642635</v>
      </c>
      <c r="FD7" s="4">
        <v>12.88258817199676</v>
      </c>
      <c r="FE7" s="4">
        <v>29.185512750000001</v>
      </c>
      <c r="FF7" s="4">
        <v>29.185512750000001</v>
      </c>
      <c r="FG7" s="4">
        <v>33.913611000000003</v>
      </c>
      <c r="FH7" s="4">
        <v>37.870466499999999</v>
      </c>
      <c r="FI7" s="4">
        <v>30.461641819210495</v>
      </c>
      <c r="FK7" s="4">
        <v>22.696939206081307</v>
      </c>
      <c r="FL7" s="4">
        <v>29.743260812499997</v>
      </c>
      <c r="FM7" s="4">
        <v>22.696939206081307</v>
      </c>
      <c r="FN7" s="4">
        <v>30.168398835729676</v>
      </c>
      <c r="FP7" s="4">
        <v>12.88258817199676</v>
      </c>
      <c r="FQ7" s="4">
        <v>30.0384066875</v>
      </c>
      <c r="FR7" s="4">
        <v>12.88258817199676</v>
      </c>
      <c r="FS7" s="4">
        <v>30.461641819210495</v>
      </c>
    </row>
    <row r="8" spans="1:175" x14ac:dyDescent="0.15">
      <c r="A8" s="235"/>
      <c r="B8" s="38">
        <v>185</v>
      </c>
      <c r="C8" s="129">
        <f>Anchor!L149</f>
        <v>3277.6984619999998</v>
      </c>
      <c r="D8" s="129">
        <f>Anchor!M149</f>
        <v>35.852392999999999</v>
      </c>
      <c r="E8" s="129">
        <f>Anchor!N149</f>
        <v>37.564281999999999</v>
      </c>
      <c r="F8" s="129">
        <f>Anchor!O149</f>
        <v>43.213357000000002</v>
      </c>
      <c r="G8" s="130">
        <f>('Summary (Full)'!$B$34*D8+'Summary (Full)'!$B$35*E8+'Summary (Full)'!$B$36*F8)/'Summary (Full)'!$B$37</f>
        <v>36.4194463125</v>
      </c>
      <c r="H8" s="129">
        <f>Anchor!P149</f>
        <v>13.594068</v>
      </c>
      <c r="I8" s="129">
        <f>Anchor!Q149</f>
        <v>11.604753000000001</v>
      </c>
      <c r="J8" s="129">
        <f>Anchor!R149</f>
        <v>38.118651</v>
      </c>
      <c r="K8" s="129">
        <f>Anchor!S149</f>
        <v>37.131340000000002</v>
      </c>
      <c r="L8" s="129">
        <f>Anchor!T149</f>
        <v>31.333075000000001</v>
      </c>
      <c r="M8" s="129">
        <f>Anchor!U149</f>
        <v>38.057544999999998</v>
      </c>
      <c r="N8" s="129">
        <f>Anchor!V149</f>
        <v>35.728107999999999</v>
      </c>
      <c r="O8" s="129">
        <f>Anchor!W149</f>
        <v>37.545161999999998</v>
      </c>
      <c r="P8" s="129">
        <f>Anchor!X149</f>
        <v>43.196502000000002</v>
      </c>
      <c r="Q8" s="131">
        <f>10*LOG10(1/(('Summary (Full)'!$B$41/10^(N8/10)+'Summary (Full)'!$B$42/10^(O8/10)+'Summary (Full)'!$B$43/10^(P8/10))/'Summary (Full)'!$B$44))</f>
        <v>36.663652302396102</v>
      </c>
      <c r="R8" s="129">
        <f>Anchor!Y149</f>
        <v>0.70382199999999995</v>
      </c>
      <c r="S8" s="129">
        <f>Anchor!Z149</f>
        <v>17247.29</v>
      </c>
      <c r="T8" s="129"/>
      <c r="U8" s="129">
        <f>Test!L149</f>
        <v>3066.8012309999999</v>
      </c>
      <c r="V8" s="129">
        <f>Test!M149</f>
        <v>36.724288999999999</v>
      </c>
      <c r="W8" s="129">
        <f>Test!N149</f>
        <v>38.625718999999997</v>
      </c>
      <c r="X8" s="129">
        <f>Test!O149</f>
        <v>44.133356999999997</v>
      </c>
      <c r="Y8" s="129">
        <f>('Summary (Full)'!$B$34*V8+'Summary (Full)'!$B$35*W8+'Summary (Full)'!$B$36*X8)/'Summary (Full)'!$B$37</f>
        <v>37.306195125000002</v>
      </c>
      <c r="Z8" s="129">
        <f>Test!P149</f>
        <v>14.667415999999999</v>
      </c>
      <c r="AA8" s="129">
        <f>Test!Q149</f>
        <v>12.412000000000001</v>
      </c>
      <c r="AB8" s="129">
        <f>Test!R149</f>
        <v>47.104652999999999</v>
      </c>
      <c r="AC8" s="129">
        <f>Test!S149</f>
        <v>45.398879000000001</v>
      </c>
      <c r="AD8" s="129">
        <f>Test!T149</f>
        <v>32.272635999999999</v>
      </c>
      <c r="AE8" s="129">
        <f>Test!U149</f>
        <v>38.769756000000001</v>
      </c>
      <c r="AF8" s="129">
        <f>Test!V149</f>
        <v>36.632429000000002</v>
      </c>
      <c r="AG8" s="129">
        <f>Test!W149</f>
        <v>38.604264000000001</v>
      </c>
      <c r="AH8" s="129">
        <f>Test!X149</f>
        <v>44.114569000000003</v>
      </c>
      <c r="AI8" s="129">
        <f>10*LOG10(1/(('Summary (Full)'!$B$41/10^(AF8/10)+'Summary (Full)'!$B$42/10^(AG8/10)+'Summary (Full)'!$B$43/10^(AH8/10))/'Summary (Full)'!$B$44))</f>
        <v>37.589220501585018</v>
      </c>
      <c r="AJ8" s="129">
        <f>Test!Y149</f>
        <v>0.96354099999999998</v>
      </c>
      <c r="AK8" s="129">
        <f>Test!Z149</f>
        <v>0</v>
      </c>
      <c r="AL8" s="129">
        <f t="shared" si="2"/>
        <v>1.3690123355052841</v>
      </c>
      <c r="AM8" s="129">
        <f t="shared" si="3"/>
        <v>0</v>
      </c>
      <c r="AO8" s="179"/>
      <c r="AP8" s="165"/>
      <c r="AQ8" s="164"/>
      <c r="AR8" s="164"/>
      <c r="AS8" s="164"/>
      <c r="AT8" s="165"/>
      <c r="AU8" s="164"/>
      <c r="AV8" s="165"/>
      <c r="AW8" s="164"/>
      <c r="AX8" s="165"/>
      <c r="AY8" s="170"/>
      <c r="AZ8" s="165"/>
      <c r="BA8" s="170"/>
      <c r="CH8" s="5"/>
      <c r="CI8" s="11" t="s">
        <v>116</v>
      </c>
      <c r="CJ8" s="10">
        <f>CJ7^(3/4)</f>
        <v>3138.6713258146133</v>
      </c>
      <c r="CK8" s="5"/>
      <c r="CL8" s="4">
        <v>24.315416604523012</v>
      </c>
      <c r="CM8" s="4">
        <v>29.054601375000001</v>
      </c>
      <c r="CN8" s="4">
        <v>29.054601375000001</v>
      </c>
      <c r="CO8" s="4">
        <v>33.92354375</v>
      </c>
      <c r="CP8" s="4">
        <v>37.838468500000005</v>
      </c>
      <c r="CQ8" s="4">
        <v>29.90790196875</v>
      </c>
      <c r="CR8" s="4">
        <v>6.1446395000000003</v>
      </c>
      <c r="CS8" s="4">
        <v>6.4806505000000003</v>
      </c>
      <c r="CT8" s="4">
        <v>1.8112499999999999E-3</v>
      </c>
      <c r="CU8" s="4">
        <v>1.9462500000000001E-3</v>
      </c>
      <c r="CV8" s="4">
        <v>24.858887625000001</v>
      </c>
      <c r="CW8" s="4">
        <v>32.172995624999999</v>
      </c>
      <c r="CX8" s="4">
        <v>29.039894500000003</v>
      </c>
      <c r="CY8" s="4">
        <v>33.918388374999999</v>
      </c>
      <c r="CZ8" s="4">
        <v>37.829173000000004</v>
      </c>
      <c r="DA8" s="4">
        <v>30.330131855714413</v>
      </c>
      <c r="DB8" s="4">
        <v>3.7828276249999999</v>
      </c>
      <c r="DC8" s="4">
        <v>189.64749999999998</v>
      </c>
      <c r="DE8" s="4">
        <v>24.315416604523012</v>
      </c>
      <c r="DF8" s="4">
        <v>6.1446395000000003</v>
      </c>
      <c r="DH8" s="4">
        <v>24.315416604523012</v>
      </c>
      <c r="DI8" s="4">
        <v>6.4806505000000003</v>
      </c>
      <c r="DK8" s="4">
        <v>151.72998338609452</v>
      </c>
      <c r="DL8" s="4">
        <v>4.643462875</v>
      </c>
      <c r="DM8" s="4">
        <v>151.72998338609452</v>
      </c>
      <c r="DN8" s="4">
        <v>4.4983195000000009</v>
      </c>
      <c r="DO8" s="4">
        <v>24.315416604523012</v>
      </c>
      <c r="DP8" s="4">
        <v>24.858887625000001</v>
      </c>
      <c r="DQ8" s="4">
        <v>24.315416604523012</v>
      </c>
      <c r="DR8" s="4">
        <v>32.172995624999999</v>
      </c>
      <c r="DS8" s="4">
        <v>24.315416604523012</v>
      </c>
      <c r="DT8" s="4">
        <v>29.039894500000003</v>
      </c>
      <c r="DU8" s="4">
        <v>29.039894500000003</v>
      </c>
      <c r="DV8" s="4">
        <v>33.918388374999999</v>
      </c>
      <c r="DW8" s="4">
        <v>37.829173000000004</v>
      </c>
      <c r="DX8" s="4">
        <v>30.330131855714413</v>
      </c>
      <c r="DZ8" s="4">
        <v>14.145115201528238</v>
      </c>
      <c r="EA8" s="4">
        <v>29.357540624999999</v>
      </c>
      <c r="EB8" s="4">
        <v>29.357540624999999</v>
      </c>
      <c r="EC8" s="4">
        <v>34.069718125000001</v>
      </c>
      <c r="ED8" s="4">
        <v>38.129051125000004</v>
      </c>
      <c r="EE8" s="4">
        <v>30.200271125</v>
      </c>
      <c r="EF8" s="4">
        <v>6.3045294999999992</v>
      </c>
      <c r="EG8" s="4">
        <v>6.6013193750000001</v>
      </c>
      <c r="EH8" s="4">
        <v>3.1121249999999996E-2</v>
      </c>
      <c r="EI8" s="4">
        <v>3.0212249999999996E-2</v>
      </c>
      <c r="EJ8" s="4">
        <v>25.125305500000003</v>
      </c>
      <c r="EK8" s="4">
        <v>32.54944175</v>
      </c>
      <c r="EL8" s="4">
        <v>29.342101124999999</v>
      </c>
      <c r="EM8" s="4">
        <v>34.064246500000003</v>
      </c>
      <c r="EN8" s="4">
        <v>38.11927575</v>
      </c>
      <c r="EO8" s="4">
        <v>30.620461535796682</v>
      </c>
      <c r="EP8" s="4">
        <v>3.9678677499999999</v>
      </c>
      <c r="EQ8" s="4">
        <v>0</v>
      </c>
      <c r="ER8" s="4">
        <v>14.145115201528238</v>
      </c>
      <c r="ES8" s="4">
        <v>6.3045294999999992</v>
      </c>
      <c r="ET8" s="4">
        <v>14.145115201528238</v>
      </c>
      <c r="EU8" s="4">
        <v>6.6013193750000001</v>
      </c>
      <c r="EV8" s="7">
        <v>64.871394554327452</v>
      </c>
      <c r="EW8" s="7">
        <v>5.7423671250000003</v>
      </c>
      <c r="EX8" s="7">
        <v>64.871394554327452</v>
      </c>
      <c r="EY8" s="7">
        <v>5.5693938749999994</v>
      </c>
      <c r="EZ8" s="7">
        <v>14.145115201528238</v>
      </c>
      <c r="FA8" s="7">
        <v>25.125305500000003</v>
      </c>
      <c r="FB8" s="7">
        <v>14.145115201528238</v>
      </c>
      <c r="FC8" s="7">
        <v>32.54944175</v>
      </c>
      <c r="FD8" s="4">
        <v>14.145115201528238</v>
      </c>
      <c r="FE8" s="4">
        <v>29.342101124999999</v>
      </c>
      <c r="FF8" s="4">
        <v>29.342101124999999</v>
      </c>
      <c r="FG8" s="4">
        <v>34.064246500000003</v>
      </c>
      <c r="FH8" s="4">
        <v>38.11927575</v>
      </c>
      <c r="FI8" s="4">
        <v>30.620461535796682</v>
      </c>
      <c r="FK8" s="4">
        <v>24.315416604523012</v>
      </c>
      <c r="FL8" s="4">
        <v>29.90790196875</v>
      </c>
      <c r="FM8" s="4">
        <v>24.315416604523012</v>
      </c>
      <c r="FN8" s="4">
        <v>30.330131855714413</v>
      </c>
      <c r="FP8" s="4">
        <v>14.145115201528238</v>
      </c>
      <c r="FQ8" s="4">
        <v>30.200271125</v>
      </c>
      <c r="FR8" s="4">
        <v>14.145115201528238</v>
      </c>
      <c r="FS8" s="4">
        <v>30.620461535796682</v>
      </c>
    </row>
    <row r="9" spans="1:175" ht="13" customHeight="1" x14ac:dyDescent="0.15">
      <c r="A9" s="235"/>
      <c r="B9" s="38">
        <v>210</v>
      </c>
      <c r="C9" s="129">
        <f>Anchor!L150</f>
        <v>855.016615</v>
      </c>
      <c r="D9" s="129">
        <f>Anchor!M150</f>
        <v>32.775477000000002</v>
      </c>
      <c r="E9" s="129">
        <f>Anchor!N150</f>
        <v>36.152535</v>
      </c>
      <c r="F9" s="129">
        <f>Anchor!O150</f>
        <v>41.775221999999999</v>
      </c>
      <c r="G9" s="130">
        <f>('Summary (Full)'!$B$34*D9+'Summary (Full)'!$B$35*E9+'Summary (Full)'!$B$36*F9)/'Summary (Full)'!$B$37</f>
        <v>33.549027187500002</v>
      </c>
      <c r="H9" s="129">
        <f>Anchor!P150</f>
        <v>9.4985900000000001</v>
      </c>
      <c r="I9" s="129">
        <f>Anchor!Q150</f>
        <v>8.6695980000000006</v>
      </c>
      <c r="J9" s="129">
        <f>Anchor!R150</f>
        <v>15.654968999999999</v>
      </c>
      <c r="K9" s="129">
        <f>Anchor!S150</f>
        <v>15.240235</v>
      </c>
      <c r="L9" s="129">
        <f>Anchor!T150</f>
        <v>28.212992</v>
      </c>
      <c r="M9" s="129">
        <f>Anchor!U150</f>
        <v>35.949323</v>
      </c>
      <c r="N9" s="129">
        <f>Anchor!V150</f>
        <v>32.674011999999998</v>
      </c>
      <c r="O9" s="129">
        <f>Anchor!W150</f>
        <v>36.138820000000003</v>
      </c>
      <c r="P9" s="129">
        <f>Anchor!X150</f>
        <v>41.765315000000001</v>
      </c>
      <c r="Q9" s="131">
        <f>10*LOG10(1/(('Summary (Full)'!$B$41/10^(N9/10)+'Summary (Full)'!$B$42/10^(O9/10)+'Summary (Full)'!$B$43/10^(P9/10))/'Summary (Full)'!$B$44))</f>
        <v>33.85295089548783</v>
      </c>
      <c r="R9" s="129">
        <f>Anchor!Y150</f>
        <v>0.96580100000000002</v>
      </c>
      <c r="S9" s="129">
        <f>Anchor!Z150</f>
        <v>10920.56</v>
      </c>
      <c r="T9" s="129"/>
      <c r="U9" s="129">
        <f>Test!L150</f>
        <v>880.89230799999996</v>
      </c>
      <c r="V9" s="129">
        <f>Test!M150</f>
        <v>33.514660999999997</v>
      </c>
      <c r="W9" s="129">
        <f>Test!N150</f>
        <v>36.899790000000003</v>
      </c>
      <c r="X9" s="129">
        <f>Test!O150</f>
        <v>42.479498999999997</v>
      </c>
      <c r="Y9" s="129">
        <f>('Summary (Full)'!$B$34*V9+'Summary (Full)'!$B$35*W9+'Summary (Full)'!$B$36*X9)/'Summary (Full)'!$B$37</f>
        <v>34.286533937499996</v>
      </c>
      <c r="Z9" s="129">
        <f>Test!P150</f>
        <v>10.332056</v>
      </c>
      <c r="AA9" s="129">
        <f>Test!Q150</f>
        <v>9.2847609999999996</v>
      </c>
      <c r="AB9" s="129">
        <f>Test!R150</f>
        <v>23.000879999999999</v>
      </c>
      <c r="AC9" s="129">
        <f>Test!S150</f>
        <v>22.330417000000001</v>
      </c>
      <c r="AD9" s="129">
        <f>Test!T150</f>
        <v>28.967027000000002</v>
      </c>
      <c r="AE9" s="129">
        <f>Test!U150</f>
        <v>36.577193000000001</v>
      </c>
      <c r="AF9" s="129">
        <f>Test!V150</f>
        <v>33.423203999999998</v>
      </c>
      <c r="AG9" s="129">
        <f>Test!W150</f>
        <v>36.877675000000004</v>
      </c>
      <c r="AH9" s="129">
        <f>Test!X150</f>
        <v>42.466113999999997</v>
      </c>
      <c r="AI9" s="129">
        <f>10*LOG10(1/(('Summary (Full)'!$B$41/10^(AF9/10)+'Summary (Full)'!$B$42/10^(AG9/10)+'Summary (Full)'!$B$43/10^(AH9/10))/'Summary (Full)'!$B$44))</f>
        <v>34.599812876259548</v>
      </c>
      <c r="AJ9" s="129">
        <f>Test!Y150</f>
        <v>1.398865</v>
      </c>
      <c r="AK9" s="129">
        <f>Test!Z150</f>
        <v>0</v>
      </c>
      <c r="AL9" s="129">
        <f t="shared" si="2"/>
        <v>1.4483987902269722</v>
      </c>
      <c r="AM9" s="129">
        <f t="shared" si="3"/>
        <v>0</v>
      </c>
      <c r="AO9" s="242" t="s">
        <v>15</v>
      </c>
      <c r="AP9" s="166">
        <f t="array" ref="AP9">bdRateExtend($C7:$C10,D7:D10,$U7:$U10,V7:V10)</f>
        <v>-0.31101815300277402</v>
      </c>
      <c r="AQ9" s="164"/>
      <c r="AR9" s="164"/>
      <c r="AS9" s="164"/>
      <c r="AT9" s="166">
        <f t="array" ref="AT9">bdRateExtend($C7:$C10,H7:H10,$U7:$U10,Z7:Z10)</f>
        <v>-0.28482395520076453</v>
      </c>
      <c r="AU9" s="164"/>
      <c r="AV9" s="166">
        <f t="array" ref="AV9">bdRateExtend($C7:$C10,I7:I10,$U7:$U10,AA7:AA10)</f>
        <v>-0.29291809031738736</v>
      </c>
      <c r="AW9" s="164"/>
      <c r="AX9" s="166">
        <f t="array" ref="AX9">bdRateExtend($C7:$C10,J7:J10,$U7:$U10,AB7:AB10,"None", FALSE,1)</f>
        <v>-0.39243373152990524</v>
      </c>
      <c r="AY9" s="170"/>
      <c r="AZ9" s="244">
        <f t="array" ref="AZ9">testVMAFRange($C7:$C10,J7:J10,$U7:$U10,AB7:AB10)</f>
        <v>0</v>
      </c>
      <c r="BA9" s="170"/>
      <c r="CH9" s="5"/>
      <c r="CI9" s="11" t="s">
        <v>117</v>
      </c>
      <c r="CJ9" s="10">
        <f>CJ7^(1/2)</f>
        <v>214.36994335727198</v>
      </c>
      <c r="CK9" s="5"/>
      <c r="CL9" s="4">
        <v>26.049304678628179</v>
      </c>
      <c r="CM9" s="4">
        <v>29.215473500000002</v>
      </c>
      <c r="CN9" s="4">
        <v>29.215473500000002</v>
      </c>
      <c r="CO9" s="4">
        <v>34.05518</v>
      </c>
      <c r="CP9" s="4">
        <v>38.088881000000001</v>
      </c>
      <c r="CQ9" s="4">
        <v>30.072543124999999</v>
      </c>
      <c r="CR9" s="4">
        <v>6.2109450000000006</v>
      </c>
      <c r="CS9" s="4">
        <v>6.524432</v>
      </c>
      <c r="CT9" s="4">
        <v>2.415E-3</v>
      </c>
      <c r="CU9" s="4">
        <v>2.5950000000000001E-3</v>
      </c>
      <c r="CV9" s="4">
        <v>25.000598500000002</v>
      </c>
      <c r="CW9" s="4">
        <v>32.359737500000001</v>
      </c>
      <c r="CX9" s="4">
        <v>29.201241000000003</v>
      </c>
      <c r="CY9" s="4">
        <v>34.050012500000001</v>
      </c>
      <c r="CZ9" s="4">
        <v>38.078894000000005</v>
      </c>
      <c r="DA9" s="4">
        <v>30.491864875699147</v>
      </c>
      <c r="DB9" s="4">
        <v>3.7473285000000001</v>
      </c>
      <c r="DC9" s="4">
        <v>204.45999999999998</v>
      </c>
      <c r="DE9" s="4">
        <v>26.049304678628179</v>
      </c>
      <c r="DF9" s="4">
        <v>6.2109450000000006</v>
      </c>
      <c r="DH9" s="4">
        <v>26.049304678628179</v>
      </c>
      <c r="DI9" s="4">
        <v>6.524432</v>
      </c>
      <c r="DK9" s="4">
        <v>182.37808474808477</v>
      </c>
      <c r="DL9" s="4">
        <v>5.5202475</v>
      </c>
      <c r="DM9" s="4">
        <v>182.37808474808477</v>
      </c>
      <c r="DN9" s="4">
        <v>5.3572880000000005</v>
      </c>
      <c r="DO9" s="4">
        <v>26.049304678628179</v>
      </c>
      <c r="DP9" s="4">
        <v>25.000598500000002</v>
      </c>
      <c r="DQ9" s="4">
        <v>26.049304678628179</v>
      </c>
      <c r="DR9" s="4">
        <v>32.359737500000001</v>
      </c>
      <c r="DS9" s="4">
        <v>26.049304678628179</v>
      </c>
      <c r="DT9" s="4">
        <v>29.201241000000003</v>
      </c>
      <c r="DU9" s="4">
        <v>29.201241000000003</v>
      </c>
      <c r="DV9" s="4">
        <v>34.050012500000001</v>
      </c>
      <c r="DW9" s="4">
        <v>38.078894000000005</v>
      </c>
      <c r="DX9" s="4">
        <v>30.491864875699147</v>
      </c>
      <c r="DZ9" s="4">
        <v>15.531373152130563</v>
      </c>
      <c r="EA9" s="4">
        <v>29.5139225</v>
      </c>
      <c r="EB9" s="4">
        <v>29.5139225</v>
      </c>
      <c r="EC9" s="4">
        <v>34.221050500000004</v>
      </c>
      <c r="ED9" s="4">
        <v>38.378203499999998</v>
      </c>
      <c r="EE9" s="4">
        <v>30.362135562500001</v>
      </c>
      <c r="EF9" s="4">
        <v>6.3690249999999997</v>
      </c>
      <c r="EG9" s="4">
        <v>6.6450515000000001</v>
      </c>
      <c r="EH9" s="4">
        <v>4.1494999999999997E-2</v>
      </c>
      <c r="EI9" s="4">
        <v>4.0282999999999999E-2</v>
      </c>
      <c r="EJ9" s="4">
        <v>25.264002000000001</v>
      </c>
      <c r="EK9" s="4">
        <v>32.73462</v>
      </c>
      <c r="EL9" s="4">
        <v>29.498689500000001</v>
      </c>
      <c r="EM9" s="4">
        <v>34.214882000000003</v>
      </c>
      <c r="EN9" s="4">
        <v>38.368084999999994</v>
      </c>
      <c r="EO9" s="4">
        <v>30.779281252382866</v>
      </c>
      <c r="EP9" s="4">
        <v>3.9375939999999998</v>
      </c>
      <c r="EQ9" s="4">
        <v>0</v>
      </c>
      <c r="ER9" s="4">
        <v>15.531373152130563</v>
      </c>
      <c r="ES9" s="4">
        <v>6.3690249999999997</v>
      </c>
      <c r="ET9" s="4">
        <v>15.531373152130563</v>
      </c>
      <c r="EU9" s="4">
        <v>6.6450515000000001</v>
      </c>
      <c r="EV9" s="7">
        <v>75.352615</v>
      </c>
      <c r="EW9" s="7">
        <v>6.4818220000000002</v>
      </c>
      <c r="EX9" s="7">
        <v>75.352615</v>
      </c>
      <c r="EY9" s="7">
        <v>6.2907919999999997</v>
      </c>
      <c r="EZ9" s="7">
        <v>15.531373152130563</v>
      </c>
      <c r="FA9" s="7">
        <v>25.264002000000001</v>
      </c>
      <c r="FB9" s="7">
        <v>15.531373152130563</v>
      </c>
      <c r="FC9" s="7">
        <v>32.73462</v>
      </c>
      <c r="FD9" s="4">
        <v>15.531373152130563</v>
      </c>
      <c r="FE9" s="4">
        <v>29.498689500000001</v>
      </c>
      <c r="FF9" s="4">
        <v>29.498689500000001</v>
      </c>
      <c r="FG9" s="4">
        <v>34.214882000000003</v>
      </c>
      <c r="FH9" s="4">
        <v>38.368084999999994</v>
      </c>
      <c r="FI9" s="4">
        <v>30.779281252382866</v>
      </c>
      <c r="FK9" s="4">
        <v>26.049304678628179</v>
      </c>
      <c r="FL9" s="4">
        <v>30.072543124999999</v>
      </c>
      <c r="FM9" s="4">
        <v>26.049304678628179</v>
      </c>
      <c r="FN9" s="4">
        <v>30.491864875699147</v>
      </c>
      <c r="FP9" s="4">
        <v>15.531373152130563</v>
      </c>
      <c r="FQ9" s="4">
        <v>30.362135562500001</v>
      </c>
      <c r="FR9" s="4">
        <v>15.531373152130563</v>
      </c>
      <c r="FS9" s="4">
        <v>30.779281252382866</v>
      </c>
    </row>
    <row r="10" spans="1:175" ht="14" customHeight="1" thickBot="1" x14ac:dyDescent="0.2">
      <c r="A10" s="236"/>
      <c r="B10" s="38">
        <v>235</v>
      </c>
      <c r="C10" s="129">
        <f>Anchor!L151</f>
        <v>205.369846</v>
      </c>
      <c r="D10" s="129">
        <f>Anchor!M151</f>
        <v>31.093806000000001</v>
      </c>
      <c r="E10" s="129">
        <f>Anchor!N151</f>
        <v>35.146225000000001</v>
      </c>
      <c r="F10" s="129">
        <f>Anchor!O151</f>
        <v>39.930523999999998</v>
      </c>
      <c r="G10" s="130">
        <f>('Summary (Full)'!$B$34*D10+'Summary (Full)'!$B$35*E10+'Summary (Full)'!$B$36*F10)/'Summary (Full)'!$B$37</f>
        <v>31.899377062500001</v>
      </c>
      <c r="H10" s="129">
        <f>Anchor!P151</f>
        <v>7.4132350000000002</v>
      </c>
      <c r="I10" s="129">
        <f>Anchor!Q151</f>
        <v>7.2678070000000004</v>
      </c>
      <c r="J10" s="129">
        <f>Anchor!R151</f>
        <v>5.408982</v>
      </c>
      <c r="K10" s="129">
        <f>Anchor!S151</f>
        <v>5.1964309999999996</v>
      </c>
      <c r="L10" s="129">
        <f>Anchor!T151</f>
        <v>26.620076000000001</v>
      </c>
      <c r="M10" s="129">
        <f>Anchor!U151</f>
        <v>34.132111999999999</v>
      </c>
      <c r="N10" s="129">
        <f>Anchor!V151</f>
        <v>31.056504</v>
      </c>
      <c r="O10" s="129">
        <f>Anchor!W151</f>
        <v>35.138092</v>
      </c>
      <c r="P10" s="129">
        <f>Anchor!X151</f>
        <v>39.925812000000001</v>
      </c>
      <c r="Q10" s="131">
        <f>10*LOG10(1/(('Summary (Full)'!$B$41/10^(N10/10)+'Summary (Full)'!$B$42/10^(O10/10)+'Summary (Full)'!$B$43/10^(P10/10))/'Summary (Full)'!$B$44))</f>
        <v>32.286212669997653</v>
      </c>
      <c r="R10" s="129">
        <f>Anchor!Y151</f>
        <v>1.9881150000000001</v>
      </c>
      <c r="S10" s="129">
        <f>Anchor!Z151</f>
        <v>4029.05</v>
      </c>
      <c r="T10" s="129"/>
      <c r="U10" s="129">
        <f>Test!L151</f>
        <v>181.77969200000001</v>
      </c>
      <c r="V10" s="129">
        <f>Test!M151</f>
        <v>31.492522000000001</v>
      </c>
      <c r="W10" s="129">
        <f>Test!N151</f>
        <v>35.591780999999997</v>
      </c>
      <c r="X10" s="129">
        <f>Test!O151</f>
        <v>40.710493</v>
      </c>
      <c r="Y10" s="129">
        <f>('Summary (Full)'!$B$34*V10+'Summary (Full)'!$B$35*W10+'Summary (Full)'!$B$36*X10)/'Summary (Full)'!$B$37</f>
        <v>32.324848875000001</v>
      </c>
      <c r="Z10" s="129">
        <f>Test!P151</f>
        <v>7.7425790000000001</v>
      </c>
      <c r="AA10" s="129">
        <f>Test!Q151</f>
        <v>7.5245540000000002</v>
      </c>
      <c r="AB10" s="129">
        <f>Test!R151</f>
        <v>8.0696239999999992</v>
      </c>
      <c r="AC10" s="129">
        <f>Test!S151</f>
        <v>7.8565440000000004</v>
      </c>
      <c r="AD10" s="129">
        <f>Test!T151</f>
        <v>27.011766999999999</v>
      </c>
      <c r="AE10" s="129">
        <f>Test!U151</f>
        <v>34.833958000000003</v>
      </c>
      <c r="AF10" s="129">
        <f>Test!V151</f>
        <v>31.451961000000001</v>
      </c>
      <c r="AG10" s="129">
        <f>Test!W151</f>
        <v>35.580008999999997</v>
      </c>
      <c r="AH10" s="129">
        <f>Test!X151</f>
        <v>40.703266999999997</v>
      </c>
      <c r="AI10" s="129">
        <f>10*LOG10(1/(('Summary (Full)'!$B$41/10^(AF10/10)+'Summary (Full)'!$B$42/10^(AG10/10)+'Summary (Full)'!$B$43/10^(AH10/10))/'Summary (Full)'!$B$44))</f>
        <v>32.696183178046638</v>
      </c>
      <c r="AJ10" s="129">
        <f>Test!Y151</f>
        <v>1.8600350000000001</v>
      </c>
      <c r="AK10" s="129">
        <f>Test!Z151</f>
        <v>0</v>
      </c>
      <c r="AL10" s="129">
        <f t="shared" si="2"/>
        <v>0.93557716731677998</v>
      </c>
      <c r="AM10" s="129">
        <f t="shared" si="3"/>
        <v>0</v>
      </c>
      <c r="AO10" s="179"/>
      <c r="AP10" s="165"/>
      <c r="AQ10" s="165"/>
      <c r="AR10" s="165"/>
      <c r="AS10" s="165"/>
      <c r="AT10" s="165"/>
      <c r="AU10" s="165"/>
      <c r="AV10" s="165"/>
      <c r="AW10" s="165"/>
      <c r="AX10" s="165"/>
      <c r="AY10" s="171"/>
      <c r="AZ10" s="165"/>
      <c r="BA10" s="171"/>
      <c r="CH10" s="5"/>
      <c r="CI10" s="11" t="s">
        <v>118</v>
      </c>
      <c r="CJ10" s="10">
        <f>CJ5+CJ9</f>
        <v>234.14594335727199</v>
      </c>
      <c r="CK10" s="5"/>
      <c r="CL10" s="4">
        <v>27.906833153489007</v>
      </c>
      <c r="CM10" s="4">
        <v>29.376345624999999</v>
      </c>
      <c r="CN10" s="4">
        <v>29.376345624999999</v>
      </c>
      <c r="CO10" s="4">
        <v>34.18681625</v>
      </c>
      <c r="CP10" s="4">
        <v>38.339293499999997</v>
      </c>
      <c r="CQ10" s="4">
        <v>30.237184281249998</v>
      </c>
      <c r="CR10" s="4">
        <v>6.2772505000000001</v>
      </c>
      <c r="CS10" s="4">
        <v>6.5682134999999997</v>
      </c>
      <c r="CT10" s="4">
        <v>3.0187500000000002E-3</v>
      </c>
      <c r="CU10" s="4">
        <v>3.2437500000000001E-3</v>
      </c>
      <c r="CV10" s="4">
        <v>25.142309375</v>
      </c>
      <c r="CW10" s="4">
        <v>32.546479374999997</v>
      </c>
      <c r="CX10" s="4">
        <v>29.3625875</v>
      </c>
      <c r="CY10" s="4">
        <v>34.181636625000003</v>
      </c>
      <c r="CZ10" s="4">
        <v>38.328614999999999</v>
      </c>
      <c r="DA10" s="4">
        <v>30.65359789568388</v>
      </c>
      <c r="DB10" s="4">
        <v>3.7118293750000002</v>
      </c>
      <c r="DC10" s="4">
        <v>219.27249999999998</v>
      </c>
      <c r="DE10" s="4">
        <v>27.906833153489007</v>
      </c>
      <c r="DF10" s="4">
        <v>6.2772505000000001</v>
      </c>
      <c r="DH10" s="4">
        <v>27.906833153489007</v>
      </c>
      <c r="DI10" s="4">
        <v>6.5682134999999997</v>
      </c>
      <c r="DK10" s="4">
        <v>296.36679699655923</v>
      </c>
      <c r="DL10" s="4">
        <v>8.4519457500000001</v>
      </c>
      <c r="DM10" s="4">
        <v>296.36679699655923</v>
      </c>
      <c r="DN10" s="4">
        <v>8.2301467499999994</v>
      </c>
      <c r="DO10" s="4">
        <v>27.906833153489007</v>
      </c>
      <c r="DP10" s="4">
        <v>25.142309375</v>
      </c>
      <c r="DQ10" s="4">
        <v>27.906833153489007</v>
      </c>
      <c r="DR10" s="4">
        <v>32.546479374999997</v>
      </c>
      <c r="DS10" s="4">
        <v>27.906833153489007</v>
      </c>
      <c r="DT10" s="4">
        <v>29.3625875</v>
      </c>
      <c r="DU10" s="4">
        <v>29.3625875</v>
      </c>
      <c r="DV10" s="4">
        <v>34.181636625000003</v>
      </c>
      <c r="DW10" s="4">
        <v>38.328614999999999</v>
      </c>
      <c r="DX10" s="4">
        <v>30.65359789568388</v>
      </c>
      <c r="DZ10" s="4">
        <v>17.053487974750475</v>
      </c>
      <c r="EA10" s="4">
        <v>29.670304375000001</v>
      </c>
      <c r="EB10" s="4">
        <v>29.670304375000001</v>
      </c>
      <c r="EC10" s="4">
        <v>34.372382875</v>
      </c>
      <c r="ED10" s="4">
        <v>38.627355874999999</v>
      </c>
      <c r="EE10" s="4">
        <v>30.524000000000001</v>
      </c>
      <c r="EF10" s="4">
        <v>6.4335205000000002</v>
      </c>
      <c r="EG10" s="4">
        <v>6.6887836250000001</v>
      </c>
      <c r="EH10" s="4">
        <v>5.1868749999999998E-2</v>
      </c>
      <c r="EI10" s="4">
        <v>5.0353750000000003E-2</v>
      </c>
      <c r="EJ10" s="4">
        <v>25.4026985</v>
      </c>
      <c r="EK10" s="4">
        <v>32.919798249999999</v>
      </c>
      <c r="EL10" s="4">
        <v>29.655277875000003</v>
      </c>
      <c r="EM10" s="4">
        <v>34.365517500000003</v>
      </c>
      <c r="EN10" s="4">
        <v>38.616894249999994</v>
      </c>
      <c r="EO10" s="4">
        <v>30.938100968969053</v>
      </c>
      <c r="EP10" s="4">
        <v>3.9073202500000002</v>
      </c>
      <c r="EQ10" s="4">
        <v>0</v>
      </c>
      <c r="ER10" s="4">
        <v>17.053487974750475</v>
      </c>
      <c r="ES10" s="4">
        <v>6.4335205000000002</v>
      </c>
      <c r="ET10" s="4">
        <v>17.053487974750475</v>
      </c>
      <c r="EU10" s="4">
        <v>6.6887836250000001</v>
      </c>
      <c r="EV10" s="7">
        <v>92.033560095982637</v>
      </c>
      <c r="EW10" s="7">
        <v>7.458396875</v>
      </c>
      <c r="EX10" s="7">
        <v>92.033560095982637</v>
      </c>
      <c r="EY10" s="7">
        <v>7.2380742499999995</v>
      </c>
      <c r="EZ10" s="7">
        <v>17.053487974750475</v>
      </c>
      <c r="FA10" s="7">
        <v>25.4026985</v>
      </c>
      <c r="FB10" s="7">
        <v>17.053487974750475</v>
      </c>
      <c r="FC10" s="7">
        <v>32.919798249999999</v>
      </c>
      <c r="FD10" s="4">
        <v>17.053487974750475</v>
      </c>
      <c r="FE10" s="4">
        <v>29.655277875000003</v>
      </c>
      <c r="FF10" s="4">
        <v>29.655277875000003</v>
      </c>
      <c r="FG10" s="4">
        <v>34.365517500000003</v>
      </c>
      <c r="FH10" s="4">
        <v>38.616894249999994</v>
      </c>
      <c r="FI10" s="4">
        <v>30.938100968969053</v>
      </c>
      <c r="FK10" s="4">
        <v>27.906833153489007</v>
      </c>
      <c r="FL10" s="4">
        <v>30.237184281249998</v>
      </c>
      <c r="FM10" s="4">
        <v>27.906833153489007</v>
      </c>
      <c r="FN10" s="4">
        <v>30.65359789568388</v>
      </c>
      <c r="FP10" s="4">
        <v>17.053487974750475</v>
      </c>
      <c r="FQ10" s="4">
        <v>30.524000000000001</v>
      </c>
      <c r="FR10" s="4">
        <v>17.053487974750475</v>
      </c>
      <c r="FS10" s="4">
        <v>30.938100968969053</v>
      </c>
    </row>
    <row r="11" spans="1:175" ht="13" customHeight="1" x14ac:dyDescent="0.15">
      <c r="A11" s="237" t="s">
        <v>82</v>
      </c>
      <c r="B11" s="38">
        <v>110</v>
      </c>
      <c r="C11" s="129">
        <f>Anchor!L152</f>
        <v>28082.857845999999</v>
      </c>
      <c r="D11" s="129">
        <f>Anchor!M152</f>
        <v>43.975532000000001</v>
      </c>
      <c r="E11" s="129">
        <f>Anchor!N152</f>
        <v>41.676751000000003</v>
      </c>
      <c r="F11" s="129">
        <f>Anchor!O152</f>
        <v>46.86965</v>
      </c>
      <c r="G11" s="130">
        <f>('Summary (Full)'!$B$34*D11+'Summary (Full)'!$B$35*E11+'Summary (Full)'!$B$36*F11)/'Summary (Full)'!$B$37</f>
        <v>44.012740562499999</v>
      </c>
      <c r="H11" s="129">
        <f>Anchor!P152</f>
        <v>23.960625</v>
      </c>
      <c r="I11" s="129">
        <f>Anchor!Q152</f>
        <v>19.509574000000001</v>
      </c>
      <c r="J11" s="129">
        <f>Anchor!R152</f>
        <v>87.532576000000006</v>
      </c>
      <c r="K11" s="129">
        <f>Anchor!S152</f>
        <v>85.328194999999994</v>
      </c>
      <c r="L11" s="129">
        <f>Anchor!T152</f>
        <v>40.421323999999998</v>
      </c>
      <c r="M11" s="129">
        <f>Anchor!U152</f>
        <v>43.059638999999997</v>
      </c>
      <c r="N11" s="129">
        <f>Anchor!V152</f>
        <v>43.901795999999997</v>
      </c>
      <c r="O11" s="129">
        <f>Anchor!W152</f>
        <v>41.631658000000002</v>
      </c>
      <c r="P11" s="129">
        <f>Anchor!X152</f>
        <v>46.825049</v>
      </c>
      <c r="Q11" s="131">
        <f>10*LOG10(1/(('Summary (Full)'!$B$41/10^(N11/10)+'Summary (Full)'!$B$42/10^(O11/10)+'Summary (Full)'!$B$43/10^(P11/10))/'Summary (Full)'!$B$44))</f>
        <v>43.761683203089383</v>
      </c>
      <c r="R11" s="129">
        <f>Anchor!Y152</f>
        <v>0.874637</v>
      </c>
      <c r="S11" s="129">
        <f>Anchor!Z152</f>
        <v>24633</v>
      </c>
      <c r="T11" s="129"/>
      <c r="U11" s="129">
        <f>Test!L152</f>
        <v>27288.310153999999</v>
      </c>
      <c r="V11" s="129">
        <f>Test!M152</f>
        <v>44.436100000000003</v>
      </c>
      <c r="W11" s="129">
        <f>Test!N152</f>
        <v>42.397419999999997</v>
      </c>
      <c r="X11" s="129">
        <f>Test!O152</f>
        <v>47.787320999999999</v>
      </c>
      <c r="Y11" s="129">
        <f>('Summary (Full)'!$B$34*V11+'Summary (Full)'!$B$35*W11+'Summary (Full)'!$B$36*X11)/'Summary (Full)'!$B$37</f>
        <v>44.518133812500004</v>
      </c>
      <c r="Z11" s="129">
        <f>Test!P152</f>
        <v>24.527760000000001</v>
      </c>
      <c r="AA11" s="129">
        <f>Test!Q152</f>
        <v>19.944375000000001</v>
      </c>
      <c r="AB11" s="129">
        <f>Test!R152</f>
        <v>89.115575000000007</v>
      </c>
      <c r="AC11" s="129">
        <f>Test!S152</f>
        <v>86.896253000000002</v>
      </c>
      <c r="AD11" s="129">
        <f>Test!T152</f>
        <v>41.007967999999998</v>
      </c>
      <c r="AE11" s="129">
        <f>Test!U152</f>
        <v>43.545383999999999</v>
      </c>
      <c r="AF11" s="129">
        <f>Test!V152</f>
        <v>44.369100000000003</v>
      </c>
      <c r="AG11" s="129">
        <f>Test!W152</f>
        <v>42.364970999999997</v>
      </c>
      <c r="AH11" s="129">
        <f>Test!X152</f>
        <v>47.752513999999998</v>
      </c>
      <c r="AI11" s="129">
        <f>10*LOG10(1/(('Summary (Full)'!$B$41/10^(AF11/10)+'Summary (Full)'!$B$42/10^(AG11/10)+'Summary (Full)'!$B$43/10^(AH11/10))/'Summary (Full)'!$B$44))</f>
        <v>44.336478536361732</v>
      </c>
      <c r="AJ11" s="129">
        <f>Test!Y152</f>
        <v>0.82616999999999996</v>
      </c>
      <c r="AK11" s="129">
        <f>Test!Z152</f>
        <v>0</v>
      </c>
      <c r="AL11" s="129">
        <f t="shared" si="2"/>
        <v>0.94458615402732782</v>
      </c>
      <c r="AM11" s="129">
        <f t="shared" si="3"/>
        <v>0</v>
      </c>
      <c r="AO11" s="245" t="s">
        <v>13</v>
      </c>
      <c r="AP11" s="172">
        <f t="array" ref="AP11">bdRateExtend($C11:$C14,D11:D14,$U11:$U14,V11:V14)</f>
        <v>-0.21484977703800612</v>
      </c>
      <c r="AQ11" s="172">
        <f t="array" ref="AQ11">bdRateExtend($C11:$C16,D11:D16,$U11:$U16,V11:V16)</f>
        <v>-0.25393835914801066</v>
      </c>
      <c r="AR11" s="172">
        <f t="array" ref="AR11">bdRateExtend($C11:$C16,E11:E16,$U11:$U16,W11:W16)</f>
        <v>-0.50130065082534614</v>
      </c>
      <c r="AS11" s="172">
        <f t="array" ref="AS11">bdRateExtend($C11:$C16,F11:F16,$U11:$U16,X11:X16)</f>
        <v>-0.50010867099378675</v>
      </c>
      <c r="AT11" s="172">
        <f t="array" ref="AT11">bdRateExtend($C11:$C14,H11:H14,$U11:$U14,Z11:Z14)</f>
        <v>-0.21266089051737913</v>
      </c>
      <c r="AU11" s="172">
        <f t="array" ref="AU11">bdRateExtend($C11:$C16,H11:H16,$U11:$U16,Z11:Z16)</f>
        <v>-0.24052698875325129</v>
      </c>
      <c r="AV11" s="172">
        <f t="array" ref="AV11">bdRateExtend($C11:$C14,I11:I14,$U11:$U14,AA11:AA14)</f>
        <v>-0.21032352443596725</v>
      </c>
      <c r="AW11" s="172">
        <f t="array" ref="AW11">bdRateExtend($C11:$C16,I11:I16,$U11:$U16,AA11:AA16)</f>
        <v>-0.24186626714932102</v>
      </c>
      <c r="AX11" s="172">
        <f t="array" ref="AX11">bdRateExtend($C11:$C14,J11:J14,$U11:$U14,AB11:AB14,"None", FALSE,1)</f>
        <v>-0.26429149491062176</v>
      </c>
      <c r="AY11" s="188">
        <f t="array" ref="AY11">bdRateExtend($C11:$C16,J11:J16,$U11:$U16,AB11:AB16,"None", FALSE,TRUE)</f>
        <v>-0.34259407132195674</v>
      </c>
      <c r="AZ11" s="241">
        <f t="array" ref="AZ11">testVMAFRange($C11:$C14,J11:J14,$U11:$U14,AB11:AB14)</f>
        <v>0</v>
      </c>
      <c r="BA11" s="190">
        <f t="array" ref="BA11">testVMAFRange($C11:$C16,J11:J16,$U11:$U16,AB11:AB16)</f>
        <v>0</v>
      </c>
      <c r="CI11" s="11" t="s">
        <v>119</v>
      </c>
      <c r="CJ11" s="10">
        <f>CJ5+CJ8</f>
        <v>3158.4473258146131</v>
      </c>
      <c r="CL11" s="4">
        <v>29.896818600905817</v>
      </c>
      <c r="CM11" s="4">
        <v>29.53721775</v>
      </c>
      <c r="CN11" s="4">
        <v>29.53721775</v>
      </c>
      <c r="CO11" s="4">
        <v>34.318452499999999</v>
      </c>
      <c r="CP11" s="4">
        <v>38.589706</v>
      </c>
      <c r="CQ11" s="4">
        <v>30.401825437500001</v>
      </c>
      <c r="CR11" s="4">
        <v>6.3435560000000004</v>
      </c>
      <c r="CS11" s="4">
        <v>6.6119950000000003</v>
      </c>
      <c r="CT11" s="4">
        <v>3.6224999999999999E-3</v>
      </c>
      <c r="CU11" s="4">
        <v>3.8925000000000001E-3</v>
      </c>
      <c r="CV11" s="4">
        <v>25.284020250000001</v>
      </c>
      <c r="CW11" s="4">
        <v>32.73322125</v>
      </c>
      <c r="CX11" s="4">
        <v>29.523934000000001</v>
      </c>
      <c r="CY11" s="4">
        <v>34.313260749999998</v>
      </c>
      <c r="CZ11" s="4">
        <v>38.578336</v>
      </c>
      <c r="DA11" s="4">
        <v>30.815330915668618</v>
      </c>
      <c r="DB11" s="4">
        <v>3.6763302500000004</v>
      </c>
      <c r="DC11" s="4">
        <v>234.08499999999998</v>
      </c>
      <c r="DE11" s="4">
        <v>29.896818600905817</v>
      </c>
      <c r="DF11" s="4">
        <v>6.3435560000000004</v>
      </c>
      <c r="DH11" s="4">
        <v>29.896818600905817</v>
      </c>
      <c r="DI11" s="4">
        <v>6.6119950000000003</v>
      </c>
      <c r="DK11" s="4">
        <v>356.49269585409729</v>
      </c>
      <c r="DL11" s="4">
        <v>9.8199056249999988</v>
      </c>
      <c r="DM11" s="4">
        <v>356.49269585409729</v>
      </c>
      <c r="DN11" s="4">
        <v>9.5635006249999996</v>
      </c>
      <c r="DO11" s="4">
        <v>29.896818600905817</v>
      </c>
      <c r="DP11" s="4">
        <v>25.284020250000001</v>
      </c>
      <c r="DQ11" s="4">
        <v>29.896818600905817</v>
      </c>
      <c r="DR11" s="4">
        <v>32.73322125</v>
      </c>
      <c r="DS11" s="4">
        <v>29.896818600905817</v>
      </c>
      <c r="DT11" s="4">
        <v>29.523934000000001</v>
      </c>
      <c r="DU11" s="4">
        <v>29.523934000000001</v>
      </c>
      <c r="DV11" s="4">
        <v>34.313260749999998</v>
      </c>
      <c r="DW11" s="4">
        <v>38.578336</v>
      </c>
      <c r="DX11" s="4">
        <v>30.815330915668618</v>
      </c>
      <c r="DZ11" s="4">
        <v>18.724773994955168</v>
      </c>
      <c r="EA11" s="4">
        <v>29.826686250000002</v>
      </c>
      <c r="EB11" s="4">
        <v>29.826686250000002</v>
      </c>
      <c r="EC11" s="4">
        <v>34.523715250000002</v>
      </c>
      <c r="ED11" s="4">
        <v>38.876508250000001</v>
      </c>
      <c r="EE11" s="4">
        <v>30.685864437500001</v>
      </c>
      <c r="EF11" s="4">
        <v>6.4980159999999998</v>
      </c>
      <c r="EG11" s="4">
        <v>6.7325157500000001</v>
      </c>
      <c r="EH11" s="4">
        <v>6.2242499999999992E-2</v>
      </c>
      <c r="EI11" s="4">
        <v>6.0424499999999999E-2</v>
      </c>
      <c r="EJ11" s="4">
        <v>25.541395000000001</v>
      </c>
      <c r="EK11" s="4">
        <v>33.104976499999999</v>
      </c>
      <c r="EL11" s="4">
        <v>29.811866250000001</v>
      </c>
      <c r="EM11" s="4">
        <v>34.516153000000003</v>
      </c>
      <c r="EN11" s="4">
        <v>38.865703499999995</v>
      </c>
      <c r="EO11" s="4">
        <v>31.09692068555524</v>
      </c>
      <c r="EP11" s="4">
        <v>3.8770465000000001</v>
      </c>
      <c r="EQ11" s="4">
        <v>0</v>
      </c>
      <c r="ER11" s="4">
        <v>18.724773994955168</v>
      </c>
      <c r="ES11" s="4">
        <v>6.4980159999999998</v>
      </c>
      <c r="ET11" s="4">
        <v>18.724773994955168</v>
      </c>
      <c r="EU11" s="4">
        <v>6.7325157500000001</v>
      </c>
      <c r="EV11" s="7">
        <v>112.40719627236355</v>
      </c>
      <c r="EW11" s="7">
        <v>8.434971749999999</v>
      </c>
      <c r="EX11" s="7">
        <v>112.40719627236355</v>
      </c>
      <c r="EY11" s="7">
        <v>8.1853564999999993</v>
      </c>
      <c r="EZ11" s="7">
        <v>18.724773994955168</v>
      </c>
      <c r="FA11" s="7">
        <v>25.541395000000001</v>
      </c>
      <c r="FB11" s="7">
        <v>18.724773994955168</v>
      </c>
      <c r="FC11" s="7">
        <v>33.104976499999999</v>
      </c>
      <c r="FD11" s="4">
        <v>18.724773994955168</v>
      </c>
      <c r="FE11" s="4">
        <v>29.811866250000001</v>
      </c>
      <c r="FF11" s="4">
        <v>29.811866250000001</v>
      </c>
      <c r="FG11" s="4">
        <v>34.516153000000003</v>
      </c>
      <c r="FH11" s="4">
        <v>38.865703499999995</v>
      </c>
      <c r="FI11" s="4">
        <v>31.09692068555524</v>
      </c>
      <c r="FK11" s="4">
        <v>29.896818600905817</v>
      </c>
      <c r="FL11" s="4">
        <v>30.401825437500001</v>
      </c>
      <c r="FM11" s="4">
        <v>29.896818600905817</v>
      </c>
      <c r="FN11" s="4">
        <v>30.815330915668618</v>
      </c>
      <c r="FP11" s="4">
        <v>18.724773994955168</v>
      </c>
      <c r="FQ11" s="4">
        <v>30.685864437500001</v>
      </c>
      <c r="FR11" s="4">
        <v>18.724773994955168</v>
      </c>
      <c r="FS11" s="4">
        <v>31.09692068555524</v>
      </c>
    </row>
    <row r="12" spans="1:175" x14ac:dyDescent="0.15">
      <c r="A12" s="235"/>
      <c r="B12" s="38">
        <v>135</v>
      </c>
      <c r="C12" s="129">
        <f>Anchor!L153</f>
        <v>12228.432000000001</v>
      </c>
      <c r="D12" s="129">
        <f>Anchor!M153</f>
        <v>40.833469000000001</v>
      </c>
      <c r="E12" s="129">
        <f>Anchor!N153</f>
        <v>39.990423999999997</v>
      </c>
      <c r="F12" s="129">
        <f>Anchor!O153</f>
        <v>45.447318000000003</v>
      </c>
      <c r="G12" s="130">
        <f>('Summary (Full)'!$B$34*D12+'Summary (Full)'!$B$35*E12+'Summary (Full)'!$B$36*F12)/'Summary (Full)'!$B$37</f>
        <v>41.069144250000001</v>
      </c>
      <c r="H12" s="129">
        <f>Anchor!P153</f>
        <v>19.966193000000001</v>
      </c>
      <c r="I12" s="129">
        <f>Anchor!Q153</f>
        <v>16.455036</v>
      </c>
      <c r="J12" s="129">
        <f>Anchor!R153</f>
        <v>73.372495000000001</v>
      </c>
      <c r="K12" s="129">
        <f>Anchor!S153</f>
        <v>71.259769000000006</v>
      </c>
      <c r="L12" s="129">
        <f>Anchor!T153</f>
        <v>36.742724000000003</v>
      </c>
      <c r="M12" s="129">
        <f>Anchor!U153</f>
        <v>41.126674000000001</v>
      </c>
      <c r="N12" s="129">
        <f>Anchor!V153</f>
        <v>40.749051999999999</v>
      </c>
      <c r="O12" s="129">
        <f>Anchor!W153</f>
        <v>39.959997999999999</v>
      </c>
      <c r="P12" s="129">
        <f>Anchor!X153</f>
        <v>45.416755000000002</v>
      </c>
      <c r="Q12" s="131">
        <f>10*LOG10(1/(('Summary (Full)'!$B$41/10^(N12/10)+'Summary (Full)'!$B$42/10^(O12/10)+'Summary (Full)'!$B$43/10^(P12/10))/'Summary (Full)'!$B$44))</f>
        <v>41.094987537299488</v>
      </c>
      <c r="R12" s="129">
        <f>Anchor!Y153</f>
        <v>0.93607799999999997</v>
      </c>
      <c r="S12" s="129">
        <f>Anchor!Z153</f>
        <v>28818.82</v>
      </c>
      <c r="T12" s="129"/>
      <c r="U12" s="129">
        <f>Test!L153</f>
        <v>11466.823385</v>
      </c>
      <c r="V12" s="129">
        <f>Test!M153</f>
        <v>41.323365000000003</v>
      </c>
      <c r="W12" s="129">
        <f>Test!N153</f>
        <v>40.901077999999998</v>
      </c>
      <c r="X12" s="129">
        <f>Test!O153</f>
        <v>46.463166000000001</v>
      </c>
      <c r="Y12" s="129">
        <f>('Summary (Full)'!$B$34*V12+'Summary (Full)'!$B$35*W12+'Summary (Full)'!$B$36*X12)/'Summary (Full)'!$B$37</f>
        <v>41.618209624999999</v>
      </c>
      <c r="Z12" s="129">
        <f>Test!P153</f>
        <v>20.566987999999998</v>
      </c>
      <c r="AA12" s="129">
        <f>Test!Q153</f>
        <v>16.904173</v>
      </c>
      <c r="AB12" s="129">
        <f>Test!R153</f>
        <v>76.582217999999997</v>
      </c>
      <c r="AC12" s="129">
        <f>Test!S153</f>
        <v>74.231161</v>
      </c>
      <c r="AD12" s="129">
        <f>Test!T153</f>
        <v>37.340553</v>
      </c>
      <c r="AE12" s="129">
        <f>Test!U153</f>
        <v>41.668138999999996</v>
      </c>
      <c r="AF12" s="129">
        <f>Test!V153</f>
        <v>41.251137999999997</v>
      </c>
      <c r="AG12" s="129">
        <f>Test!W153</f>
        <v>40.878467000000001</v>
      </c>
      <c r="AH12" s="129">
        <f>Test!X153</f>
        <v>46.439098000000001</v>
      </c>
      <c r="AI12" s="129">
        <f>10*LOG10(1/(('Summary (Full)'!$B$41/10^(AF12/10)+'Summary (Full)'!$B$42/10^(AG12/10)+'Summary (Full)'!$B$43/10^(AH12/10))/'Summary (Full)'!$B$44))</f>
        <v>41.714802465185869</v>
      </c>
      <c r="AJ12" s="129">
        <f>Test!Y153</f>
        <v>0.927763</v>
      </c>
      <c r="AK12" s="129">
        <f>Test!Z153</f>
        <v>0</v>
      </c>
      <c r="AL12" s="129">
        <f t="shared" si="2"/>
        <v>0.99111719322535097</v>
      </c>
      <c r="AM12" s="129">
        <f t="shared" si="3"/>
        <v>0</v>
      </c>
      <c r="AO12" s="179"/>
      <c r="AP12" s="165"/>
      <c r="AQ12" s="164"/>
      <c r="AR12" s="164"/>
      <c r="AS12" s="164"/>
      <c r="AT12" s="165"/>
      <c r="AU12" s="164"/>
      <c r="AV12" s="165"/>
      <c r="AW12" s="164"/>
      <c r="AX12" s="165"/>
      <c r="AY12" s="170"/>
      <c r="AZ12" s="165"/>
      <c r="BA12" s="170"/>
      <c r="CL12" s="4">
        <v>32.028706286356929</v>
      </c>
      <c r="CM12" s="4">
        <v>29.698089874999997</v>
      </c>
      <c r="CN12" s="4">
        <v>29.698089874999997</v>
      </c>
      <c r="CO12" s="4">
        <v>34.450088749999999</v>
      </c>
      <c r="CP12" s="4">
        <v>38.840118500000003</v>
      </c>
      <c r="CQ12" s="4">
        <v>30.56646659375</v>
      </c>
      <c r="CR12" s="4">
        <v>6.4098614999999999</v>
      </c>
      <c r="CS12" s="4">
        <v>6.6557765</v>
      </c>
      <c r="CT12" s="4">
        <v>4.22625E-3</v>
      </c>
      <c r="CU12" s="4">
        <v>4.5412500000000001E-3</v>
      </c>
      <c r="CV12" s="4">
        <v>25.425731124999999</v>
      </c>
      <c r="CW12" s="4">
        <v>32.919963124999995</v>
      </c>
      <c r="CX12" s="4">
        <v>29.685280500000001</v>
      </c>
      <c r="CY12" s="4">
        <v>34.444884875</v>
      </c>
      <c r="CZ12" s="4">
        <v>38.828057000000001</v>
      </c>
      <c r="DA12" s="4">
        <v>30.977063935653351</v>
      </c>
      <c r="DB12" s="4">
        <v>3.6408311250000001</v>
      </c>
      <c r="DC12" s="4">
        <v>248.89749999999998</v>
      </c>
      <c r="DE12" s="4">
        <v>32.028706286356929</v>
      </c>
      <c r="DF12" s="4">
        <v>6.4098614999999999</v>
      </c>
      <c r="DH12" s="4">
        <v>32.028706286356929</v>
      </c>
      <c r="DI12" s="4">
        <v>6.6557765</v>
      </c>
      <c r="DK12" s="4">
        <v>650.96221969188116</v>
      </c>
      <c r="DL12" s="4">
        <v>15.719796124999998</v>
      </c>
      <c r="DM12" s="4">
        <v>650.96221969188116</v>
      </c>
      <c r="DN12" s="4">
        <v>15.279075750000001</v>
      </c>
      <c r="DO12" s="4">
        <v>32.028706286356929</v>
      </c>
      <c r="DP12" s="4">
        <v>25.425731124999999</v>
      </c>
      <c r="DQ12" s="4">
        <v>32.028706286356929</v>
      </c>
      <c r="DR12" s="4">
        <v>32.919963124999995</v>
      </c>
      <c r="DS12" s="4">
        <v>32.028706286356929</v>
      </c>
      <c r="DT12" s="4">
        <v>29.685280500000001</v>
      </c>
      <c r="DU12" s="4">
        <v>29.685280500000001</v>
      </c>
      <c r="DV12" s="4">
        <v>34.444884875</v>
      </c>
      <c r="DW12" s="4">
        <v>38.828057000000001</v>
      </c>
      <c r="DX12" s="4">
        <v>30.977063935653351</v>
      </c>
      <c r="DZ12" s="4">
        <v>20.559850376725024</v>
      </c>
      <c r="EA12" s="4">
        <v>29.983068124999999</v>
      </c>
      <c r="EB12" s="4">
        <v>29.983068124999999</v>
      </c>
      <c r="EC12" s="4">
        <v>34.675047624999998</v>
      </c>
      <c r="ED12" s="4">
        <v>39.125660625000002</v>
      </c>
      <c r="EE12" s="4">
        <v>30.847728875000001</v>
      </c>
      <c r="EF12" s="4">
        <v>6.5625114999999994</v>
      </c>
      <c r="EG12" s="4">
        <v>6.7762478750000001</v>
      </c>
      <c r="EH12" s="4">
        <v>7.2616249999999993E-2</v>
      </c>
      <c r="EI12" s="4">
        <v>7.0495249999999995E-2</v>
      </c>
      <c r="EJ12" s="4">
        <v>25.680091500000003</v>
      </c>
      <c r="EK12" s="4">
        <v>33.290154749999999</v>
      </c>
      <c r="EL12" s="4">
        <v>29.968454625</v>
      </c>
      <c r="EM12" s="4">
        <v>34.666788500000003</v>
      </c>
      <c r="EN12" s="4">
        <v>39.114512749999996</v>
      </c>
      <c r="EO12" s="4">
        <v>31.255740402141427</v>
      </c>
      <c r="EP12" s="4">
        <v>3.84677275</v>
      </c>
      <c r="EQ12" s="4">
        <v>0</v>
      </c>
      <c r="ER12" s="4">
        <v>20.559850376725024</v>
      </c>
      <c r="ES12" s="4">
        <v>6.5625114999999994</v>
      </c>
      <c r="ET12" s="4">
        <v>20.559850376725024</v>
      </c>
      <c r="EU12" s="4">
        <v>6.7762478750000001</v>
      </c>
      <c r="EV12" s="7">
        <v>137.29098125331805</v>
      </c>
      <c r="EW12" s="7">
        <v>9.4115466249999997</v>
      </c>
      <c r="EX12" s="7">
        <v>137.29098125331805</v>
      </c>
      <c r="EY12" s="7">
        <v>9.1326387499999999</v>
      </c>
      <c r="EZ12" s="7">
        <v>20.559850376725024</v>
      </c>
      <c r="FA12" s="7">
        <v>25.680091500000003</v>
      </c>
      <c r="FB12" s="7">
        <v>20.559850376725024</v>
      </c>
      <c r="FC12" s="7">
        <v>33.290154749999999</v>
      </c>
      <c r="FD12" s="4">
        <v>20.559850376725024</v>
      </c>
      <c r="FE12" s="4">
        <v>29.968454625</v>
      </c>
      <c r="FF12" s="4">
        <v>29.968454625</v>
      </c>
      <c r="FG12" s="4">
        <v>34.666788500000003</v>
      </c>
      <c r="FH12" s="4">
        <v>39.114512749999996</v>
      </c>
      <c r="FI12" s="4">
        <v>31.255740402141427</v>
      </c>
      <c r="FK12" s="4">
        <v>32.028706286356929</v>
      </c>
      <c r="FL12" s="4">
        <v>30.56646659375</v>
      </c>
      <c r="FM12" s="4">
        <v>32.028706286356929</v>
      </c>
      <c r="FN12" s="4">
        <v>30.977063935653351</v>
      </c>
      <c r="FP12" s="4">
        <v>20.559850376725024</v>
      </c>
      <c r="FQ12" s="4">
        <v>30.847728875000001</v>
      </c>
      <c r="FR12" s="4">
        <v>20.559850376725024</v>
      </c>
      <c r="FS12" s="4">
        <v>31.255740402141427</v>
      </c>
    </row>
    <row r="13" spans="1:175" ht="13" customHeight="1" x14ac:dyDescent="0.15">
      <c r="A13" s="235"/>
      <c r="B13" s="38">
        <v>160</v>
      </c>
      <c r="C13" s="129">
        <f>Anchor!L154</f>
        <v>4990.3975380000002</v>
      </c>
      <c r="D13" s="129">
        <f>Anchor!M154</f>
        <v>37.459605000000003</v>
      </c>
      <c r="E13" s="129">
        <f>Anchor!N154</f>
        <v>38.331685999999998</v>
      </c>
      <c r="F13" s="129">
        <f>Anchor!O154</f>
        <v>43.924669999999999</v>
      </c>
      <c r="G13" s="130">
        <f>('Summary (Full)'!$B$34*D13+'Summary (Full)'!$B$35*E13+'Summary (Full)'!$B$36*F13)/'Summary (Full)'!$B$37</f>
        <v>37.918176625000001</v>
      </c>
      <c r="H13" s="129">
        <f>Anchor!P154</f>
        <v>15.672743000000001</v>
      </c>
      <c r="I13" s="129">
        <f>Anchor!Q154</f>
        <v>13.174946</v>
      </c>
      <c r="J13" s="129">
        <f>Anchor!R154</f>
        <v>50.748921000000003</v>
      </c>
      <c r="K13" s="129">
        <f>Anchor!S154</f>
        <v>49.239567000000001</v>
      </c>
      <c r="L13" s="129">
        <f>Anchor!T154</f>
        <v>33.020727000000001</v>
      </c>
      <c r="M13" s="129">
        <f>Anchor!U154</f>
        <v>39.060406999999998</v>
      </c>
      <c r="N13" s="129">
        <f>Anchor!V154</f>
        <v>37.349753</v>
      </c>
      <c r="O13" s="129">
        <f>Anchor!W154</f>
        <v>38.309896999999999</v>
      </c>
      <c r="P13" s="129">
        <f>Anchor!X154</f>
        <v>43.902687999999998</v>
      </c>
      <c r="Q13" s="131">
        <f>10*LOG10(1/(('Summary (Full)'!$B$41/10^(N13/10)+'Summary (Full)'!$B$42/10^(O13/10)+'Summary (Full)'!$B$43/10^(P13/10))/'Summary (Full)'!$B$44))</f>
        <v>38.121796755607257</v>
      </c>
      <c r="R13" s="129">
        <f>Anchor!Y154</f>
        <v>0.92917700000000003</v>
      </c>
      <c r="S13" s="129">
        <f>Anchor!Z154</f>
        <v>19757.5</v>
      </c>
      <c r="T13" s="129"/>
      <c r="U13" s="129">
        <f>Test!L154</f>
        <v>4569.1753849999996</v>
      </c>
      <c r="V13" s="129">
        <f>Test!M154</f>
        <v>38.13503</v>
      </c>
      <c r="W13" s="129">
        <f>Test!N154</f>
        <v>39.351025999999997</v>
      </c>
      <c r="X13" s="129">
        <f>Test!O154</f>
        <v>44.931476000000004</v>
      </c>
      <c r="Y13" s="129">
        <f>('Summary (Full)'!$B$34*V13+'Summary (Full)'!$B$35*W13+'Summary (Full)'!$B$36*X13)/'Summary (Full)'!$B$37</f>
        <v>38.635807624999998</v>
      </c>
      <c r="Z13" s="129">
        <f>Test!P154</f>
        <v>16.540044999999999</v>
      </c>
      <c r="AA13" s="129">
        <f>Test!Q154</f>
        <v>13.825628</v>
      </c>
      <c r="AB13" s="129">
        <f>Test!R154</f>
        <v>57.049526999999998</v>
      </c>
      <c r="AC13" s="129">
        <f>Test!S154</f>
        <v>55.004821999999997</v>
      </c>
      <c r="AD13" s="129">
        <f>Test!T154</f>
        <v>33.794795000000001</v>
      </c>
      <c r="AE13" s="129">
        <f>Test!U154</f>
        <v>39.704376000000003</v>
      </c>
      <c r="AF13" s="129">
        <f>Test!V154</f>
        <v>38.048878000000002</v>
      </c>
      <c r="AG13" s="129">
        <f>Test!W154</f>
        <v>39.328913999999997</v>
      </c>
      <c r="AH13" s="129">
        <f>Test!X154</f>
        <v>44.908777000000001</v>
      </c>
      <c r="AI13" s="129">
        <f>10*LOG10(1/(('Summary (Full)'!$B$41/10^(AF13/10)+'Summary (Full)'!$B$42/10^(AG13/10)+'Summary (Full)'!$B$43/10^(AH13/10))/'Summary (Full)'!$B$44))</f>
        <v>38.883642309195153</v>
      </c>
      <c r="AJ13" s="129">
        <f>Test!Y154</f>
        <v>1.0240610000000001</v>
      </c>
      <c r="AK13" s="129">
        <f>Test!Z154</f>
        <v>0</v>
      </c>
      <c r="AL13" s="129">
        <f t="shared" si="2"/>
        <v>1.1021161737752871</v>
      </c>
      <c r="AM13" s="129">
        <f t="shared" si="3"/>
        <v>0</v>
      </c>
      <c r="AO13" s="242" t="s">
        <v>14</v>
      </c>
      <c r="AP13" s="166">
        <f t="array" ref="AP13">bdRateExtend($C12:$C15,D12:D15,$U12:$U15,V12:V15)</f>
        <v>-0.26638109498902118</v>
      </c>
      <c r="AQ13" s="164"/>
      <c r="AR13" s="164"/>
      <c r="AS13" s="164"/>
      <c r="AT13" s="166">
        <f t="array" ref="AT13">bdRateExtend($C12:$C15,H12:H15,$U12:$U15,Z12:Z15)</f>
        <v>-0.25859417383724037</v>
      </c>
      <c r="AU13" s="164"/>
      <c r="AV13" s="166">
        <f t="array" ref="AV13">bdRateExtend($C12:$C15,I12:I15,$U12:$U15,AA12:AA15)</f>
        <v>-0.25842116952156513</v>
      </c>
      <c r="AW13" s="164"/>
      <c r="AX13" s="166">
        <f t="array" ref="AX13">bdRateExtend($C12:$C15,J12:J15,$U12:$U15,AB12:AB15,"None", FALSE,1)</f>
        <v>-0.34148115608539853</v>
      </c>
      <c r="AY13" s="170"/>
      <c r="AZ13" s="244">
        <f t="array" ref="AZ13">testVMAFRange($C12:$C15,J12:J15,$U12:$U15,AB12:AB15)</f>
        <v>0</v>
      </c>
      <c r="BA13" s="170"/>
      <c r="CL13" s="4">
        <v>34.312615000000001</v>
      </c>
      <c r="CM13" s="4">
        <v>29.858961999999998</v>
      </c>
      <c r="CN13" s="4">
        <v>29.858961999999998</v>
      </c>
      <c r="CO13" s="4">
        <v>34.581724999999999</v>
      </c>
      <c r="CP13" s="4">
        <v>39.090530999999999</v>
      </c>
      <c r="CQ13" s="4">
        <v>30.73110775</v>
      </c>
      <c r="CR13" s="4">
        <v>6.4761670000000002</v>
      </c>
      <c r="CS13" s="4">
        <v>6.6995579999999997</v>
      </c>
      <c r="CT13" s="4">
        <v>4.8300000000000001E-3</v>
      </c>
      <c r="CU13" s="4">
        <v>5.1900000000000002E-3</v>
      </c>
      <c r="CV13" s="4">
        <v>25.567442</v>
      </c>
      <c r="CW13" s="4">
        <v>33.106704999999998</v>
      </c>
      <c r="CX13" s="4">
        <v>29.846627000000002</v>
      </c>
      <c r="CY13" s="4">
        <v>34.576509000000001</v>
      </c>
      <c r="CZ13" s="4">
        <v>39.077778000000002</v>
      </c>
      <c r="DA13" s="4">
        <v>31.138796955638085</v>
      </c>
      <c r="DB13" s="4">
        <v>3.6053320000000002</v>
      </c>
      <c r="DC13" s="4">
        <v>263.70999999999998</v>
      </c>
      <c r="DE13" s="4">
        <v>34.312615000000001</v>
      </c>
      <c r="DF13" s="4">
        <v>6.4761670000000002</v>
      </c>
      <c r="DH13" s="4">
        <v>34.312615000000001</v>
      </c>
      <c r="DI13" s="4">
        <v>6.6995579999999997</v>
      </c>
      <c r="DK13" s="4">
        <v>778.42213061681355</v>
      </c>
      <c r="DL13" s="4">
        <v>17.950599499999999</v>
      </c>
      <c r="DM13" s="4">
        <v>778.42213061681355</v>
      </c>
      <c r="DN13" s="4">
        <v>17.441047000000001</v>
      </c>
      <c r="DO13" s="4">
        <v>34.312615000000001</v>
      </c>
      <c r="DP13" s="4">
        <v>25.567442</v>
      </c>
      <c r="DQ13" s="4">
        <v>34.312615000000001</v>
      </c>
      <c r="DR13" s="4">
        <v>33.106704999999998</v>
      </c>
      <c r="DS13" s="4">
        <v>34.312615000000001</v>
      </c>
      <c r="DT13" s="4">
        <v>29.846627000000002</v>
      </c>
      <c r="DU13" s="4">
        <v>29.846627000000002</v>
      </c>
      <c r="DV13" s="4">
        <v>34.576509000000001</v>
      </c>
      <c r="DW13" s="4">
        <v>39.077778000000002</v>
      </c>
      <c r="DX13" s="4">
        <v>31.138796955638085</v>
      </c>
      <c r="DZ13" s="4">
        <v>22.574769</v>
      </c>
      <c r="EA13" s="4">
        <v>30.13945</v>
      </c>
      <c r="EB13" s="4">
        <v>30.13945</v>
      </c>
      <c r="EC13" s="4">
        <v>34.82638</v>
      </c>
      <c r="ED13" s="4">
        <v>39.374813000000003</v>
      </c>
      <c r="EE13" s="4">
        <v>31.009593312500002</v>
      </c>
      <c r="EF13" s="4">
        <v>6.6270069999999999</v>
      </c>
      <c r="EG13" s="4">
        <v>6.8199800000000002</v>
      </c>
      <c r="EH13" s="4">
        <v>8.2989999999999994E-2</v>
      </c>
      <c r="EI13" s="4">
        <v>8.0565999999999999E-2</v>
      </c>
      <c r="EJ13" s="4">
        <v>25.818788000000001</v>
      </c>
      <c r="EK13" s="4">
        <v>33.475332999999999</v>
      </c>
      <c r="EL13" s="4">
        <v>30.125043000000002</v>
      </c>
      <c r="EM13" s="4">
        <v>34.817424000000003</v>
      </c>
      <c r="EN13" s="4">
        <v>39.363321999999997</v>
      </c>
      <c r="EO13" s="4">
        <v>31.414560118727614</v>
      </c>
      <c r="EP13" s="4">
        <v>3.8164989999999999</v>
      </c>
      <c r="EQ13" s="4">
        <v>0</v>
      </c>
      <c r="ER13" s="4">
        <v>22.574769</v>
      </c>
      <c r="ES13" s="4">
        <v>6.6270069999999999</v>
      </c>
      <c r="ET13" s="4">
        <v>22.574769</v>
      </c>
      <c r="EU13" s="4">
        <v>6.8199800000000002</v>
      </c>
      <c r="EV13" s="7">
        <v>167.68333486254804</v>
      </c>
      <c r="EW13" s="7">
        <v>10.3881215</v>
      </c>
      <c r="EX13" s="7">
        <v>167.68333486254804</v>
      </c>
      <c r="EY13" s="7">
        <v>10.079920999999999</v>
      </c>
      <c r="EZ13" s="7">
        <v>22.574769</v>
      </c>
      <c r="FA13" s="7">
        <v>25.818788000000001</v>
      </c>
      <c r="FB13" s="7">
        <v>22.574769</v>
      </c>
      <c r="FC13" s="7">
        <v>33.475332999999999</v>
      </c>
      <c r="FD13" s="4">
        <v>22.574769</v>
      </c>
      <c r="FE13" s="4">
        <v>30.125043000000002</v>
      </c>
      <c r="FF13" s="4">
        <v>30.125043000000002</v>
      </c>
      <c r="FG13" s="4">
        <v>34.817424000000003</v>
      </c>
      <c r="FH13" s="4">
        <v>39.363321999999997</v>
      </c>
      <c r="FI13" s="4">
        <v>31.414560118727614</v>
      </c>
      <c r="FK13" s="4">
        <v>34.312615000000001</v>
      </c>
      <c r="FL13" s="4">
        <v>30.73110775</v>
      </c>
      <c r="FM13" s="4">
        <v>34.312615000000001</v>
      </c>
      <c r="FN13" s="4">
        <v>31.138796955638085</v>
      </c>
      <c r="FP13" s="4">
        <v>22.574769</v>
      </c>
      <c r="FQ13" s="4">
        <v>31.009593312500002</v>
      </c>
      <c r="FR13" s="4">
        <v>22.574769</v>
      </c>
      <c r="FS13" s="4">
        <v>31.414560118727614</v>
      </c>
    </row>
    <row r="14" spans="1:175" x14ac:dyDescent="0.15">
      <c r="A14" s="235"/>
      <c r="B14" s="38">
        <v>185</v>
      </c>
      <c r="C14" s="129">
        <f>Anchor!L155</f>
        <v>1627.7575380000001</v>
      </c>
      <c r="D14" s="129">
        <f>Anchor!M155</f>
        <v>34.179487999999999</v>
      </c>
      <c r="E14" s="129">
        <f>Anchor!N155</f>
        <v>36.787711999999999</v>
      </c>
      <c r="F14" s="129">
        <f>Anchor!O155</f>
        <v>42.584350999999998</v>
      </c>
      <c r="G14" s="130">
        <f>('Summary (Full)'!$B$34*D14+'Summary (Full)'!$B$35*E14+'Summary (Full)'!$B$36*F14)/'Summary (Full)'!$B$37</f>
        <v>34.867805937499995</v>
      </c>
      <c r="H14" s="129">
        <f>Anchor!P155</f>
        <v>11.330511</v>
      </c>
      <c r="I14" s="129">
        <f>Anchor!Q155</f>
        <v>9.9779330000000002</v>
      </c>
      <c r="J14" s="129">
        <f>Anchor!R155</f>
        <v>25.310711000000001</v>
      </c>
      <c r="K14" s="129">
        <f>Anchor!S155</f>
        <v>24.663246000000001</v>
      </c>
      <c r="L14" s="129">
        <f>Anchor!T155</f>
        <v>29.601476000000002</v>
      </c>
      <c r="M14" s="129">
        <f>Anchor!U155</f>
        <v>36.968383000000003</v>
      </c>
      <c r="N14" s="129">
        <f>Anchor!V155</f>
        <v>34.065269999999998</v>
      </c>
      <c r="O14" s="129">
        <f>Anchor!W155</f>
        <v>36.771673999999997</v>
      </c>
      <c r="P14" s="129">
        <f>Anchor!X155</f>
        <v>42.570746999999997</v>
      </c>
      <c r="Q14" s="131">
        <f>10*LOG10(1/(('Summary (Full)'!$B$41/10^(N14/10)+'Summary (Full)'!$B$42/10^(O14/10)+'Summary (Full)'!$B$43/10^(P14/10))/'Summary (Full)'!$B$44))</f>
        <v>35.146815186300579</v>
      </c>
      <c r="R14" s="129">
        <f>Anchor!Y155</f>
        <v>1.011503</v>
      </c>
      <c r="S14" s="129">
        <f>Anchor!Z155</f>
        <v>11321.42</v>
      </c>
      <c r="T14" s="129"/>
      <c r="U14" s="129">
        <f>Test!L155</f>
        <v>1580.488615</v>
      </c>
      <c r="V14" s="129">
        <f>Test!M155</f>
        <v>34.945050999999999</v>
      </c>
      <c r="W14" s="129">
        <f>Test!N155</f>
        <v>37.755186999999999</v>
      </c>
      <c r="X14" s="129">
        <f>Test!O155</f>
        <v>43.334676999999999</v>
      </c>
      <c r="Y14" s="129">
        <f>('Summary (Full)'!$B$34*V14+'Summary (Full)'!$B$35*W14+'Summary (Full)'!$B$36*X14)/'Summary (Full)'!$B$37</f>
        <v>35.645036125000004</v>
      </c>
      <c r="Z14" s="129">
        <f>Test!P155</f>
        <v>12.320822</v>
      </c>
      <c r="AA14" s="129">
        <f>Test!Q155</f>
        <v>10.683754</v>
      </c>
      <c r="AB14" s="129">
        <f>Test!R155</f>
        <v>33.636200000000002</v>
      </c>
      <c r="AC14" s="129">
        <f>Test!S155</f>
        <v>32.480542999999997</v>
      </c>
      <c r="AD14" s="129">
        <f>Test!T155</f>
        <v>30.419754999999999</v>
      </c>
      <c r="AE14" s="129">
        <f>Test!U155</f>
        <v>37.641250999999997</v>
      </c>
      <c r="AF14" s="129">
        <f>Test!V155</f>
        <v>34.853760000000001</v>
      </c>
      <c r="AG14" s="129">
        <f>Test!W155</f>
        <v>37.732270999999997</v>
      </c>
      <c r="AH14" s="129">
        <f>Test!X155</f>
        <v>43.318125000000002</v>
      </c>
      <c r="AI14" s="129">
        <f>10*LOG10(1/(('Summary (Full)'!$B$41/10^(AF14/10)+'Summary (Full)'!$B$42/10^(AG14/10)+'Summary (Full)'!$B$43/10^(AH14/10))/'Summary (Full)'!$B$44))</f>
        <v>35.953442814233803</v>
      </c>
      <c r="AJ14" s="129">
        <f>Test!Y155</f>
        <v>1.359151</v>
      </c>
      <c r="AK14" s="129">
        <f>Test!Z155</f>
        <v>0</v>
      </c>
      <c r="AL14" s="129">
        <f t="shared" si="2"/>
        <v>1.3436944823693058</v>
      </c>
      <c r="AM14" s="129">
        <f t="shared" si="3"/>
        <v>0</v>
      </c>
      <c r="AO14" s="179"/>
      <c r="AP14" s="165"/>
      <c r="AQ14" s="164"/>
      <c r="AR14" s="164"/>
      <c r="AS14" s="164"/>
      <c r="AT14" s="165"/>
      <c r="AU14" s="164"/>
      <c r="AV14" s="165"/>
      <c r="AW14" s="164"/>
      <c r="AX14" s="165"/>
      <c r="AY14" s="170"/>
      <c r="AZ14" s="165"/>
      <c r="BA14" s="170"/>
      <c r="CL14" s="4">
        <v>38.805351005443548</v>
      </c>
      <c r="CM14" s="4">
        <v>29.989592875</v>
      </c>
      <c r="CN14" s="4">
        <v>29.989592875</v>
      </c>
      <c r="CO14" s="4">
        <v>34.673764749999997</v>
      </c>
      <c r="CP14" s="4">
        <v>39.266348000000001</v>
      </c>
      <c r="CQ14" s="4">
        <v>30.862150812499998</v>
      </c>
      <c r="CR14" s="4">
        <v>6.5660796250000004</v>
      </c>
      <c r="CS14" s="4">
        <v>6.7566052499999998</v>
      </c>
      <c r="CT14" s="4">
        <v>0.12012687499999997</v>
      </c>
      <c r="CU14" s="4">
        <v>0.11688537500000007</v>
      </c>
      <c r="CV14" s="4">
        <v>25.681486124999999</v>
      </c>
      <c r="CW14" s="4">
        <v>33.260017374999997</v>
      </c>
      <c r="CX14" s="4">
        <v>29.976056124999999</v>
      </c>
      <c r="CY14" s="4">
        <v>34.668245875000004</v>
      </c>
      <c r="CZ14" s="4">
        <v>39.253951999999998</v>
      </c>
      <c r="DA14" s="4">
        <v>31.266480950809239</v>
      </c>
      <c r="DB14" s="4">
        <v>3.5484152500000001</v>
      </c>
      <c r="DC14" s="4">
        <v>296.72249999999997</v>
      </c>
      <c r="DE14" s="4">
        <v>38.805351005443548</v>
      </c>
      <c r="DF14" s="4">
        <v>6.5660796250000004</v>
      </c>
      <c r="DH14" s="4">
        <v>38.805351005443548</v>
      </c>
      <c r="DI14" s="4">
        <v>6.7566052499999998</v>
      </c>
      <c r="DK14" s="4">
        <v>930.83898743129703</v>
      </c>
      <c r="DL14" s="4">
        <v>20.181402875</v>
      </c>
      <c r="DM14" s="4">
        <v>930.83898743129703</v>
      </c>
      <c r="DN14" s="4">
        <v>19.603018250000002</v>
      </c>
      <c r="DO14" s="4">
        <v>38.805351005443548</v>
      </c>
      <c r="DP14" s="4">
        <v>25.681486124999999</v>
      </c>
      <c r="DQ14" s="4">
        <v>38.805351005443548</v>
      </c>
      <c r="DR14" s="4">
        <v>33.260017374999997</v>
      </c>
      <c r="DS14" s="4">
        <v>38.805351005443548</v>
      </c>
      <c r="DT14" s="4">
        <v>29.976056124999999</v>
      </c>
      <c r="DU14" s="4">
        <v>29.976056124999999</v>
      </c>
      <c r="DV14" s="4">
        <v>34.668245875000004</v>
      </c>
      <c r="DW14" s="4">
        <v>39.253951999999998</v>
      </c>
      <c r="DX14" s="4">
        <v>31.266480950809239</v>
      </c>
      <c r="DZ14" s="4">
        <v>26.207052706519434</v>
      </c>
      <c r="EA14" s="4">
        <v>30.263292125</v>
      </c>
      <c r="EB14" s="4">
        <v>30.263292125</v>
      </c>
      <c r="EC14" s="4">
        <v>34.912438625</v>
      </c>
      <c r="ED14" s="4">
        <v>39.548757125000002</v>
      </c>
      <c r="EE14" s="4">
        <v>31.134205343750001</v>
      </c>
      <c r="EF14" s="4">
        <v>6.72241</v>
      </c>
      <c r="EG14" s="4">
        <v>6.8811260000000001</v>
      </c>
      <c r="EH14" s="4">
        <v>0.51925899999999992</v>
      </c>
      <c r="EI14" s="4">
        <v>0.50614749999999997</v>
      </c>
      <c r="EJ14" s="4">
        <v>25.927849250000001</v>
      </c>
      <c r="EK14" s="4">
        <v>33.620587499999999</v>
      </c>
      <c r="EL14" s="4">
        <v>30.247818125000002</v>
      </c>
      <c r="EM14" s="4">
        <v>34.903554249999999</v>
      </c>
      <c r="EN14" s="4">
        <v>39.537361749999995</v>
      </c>
      <c r="EO14" s="4">
        <v>31.535758916266911</v>
      </c>
      <c r="EP14" s="4">
        <v>3.7634712499999998</v>
      </c>
      <c r="EQ14" s="4">
        <v>0</v>
      </c>
      <c r="ER14" s="4">
        <v>26.207052706519434</v>
      </c>
      <c r="ES14" s="4">
        <v>6.72241</v>
      </c>
      <c r="ET14" s="4">
        <v>26.207052706519434</v>
      </c>
      <c r="EU14" s="4">
        <v>6.8811260000000001</v>
      </c>
      <c r="EV14" s="7">
        <v>343.25980226435655</v>
      </c>
      <c r="EW14" s="7">
        <v>15.414874375</v>
      </c>
      <c r="EX14" s="7">
        <v>343.25980226435655</v>
      </c>
      <c r="EY14" s="7">
        <v>14.946661000000001</v>
      </c>
      <c r="EZ14" s="7">
        <v>26.207052706519434</v>
      </c>
      <c r="FA14" s="7">
        <v>25.927849250000001</v>
      </c>
      <c r="FB14" s="7">
        <v>26.207052706519434</v>
      </c>
      <c r="FC14" s="7">
        <v>33.620587499999999</v>
      </c>
      <c r="FD14" s="4">
        <v>26.207052706519434</v>
      </c>
      <c r="FE14" s="4">
        <v>30.247818125000002</v>
      </c>
      <c r="FF14" s="4">
        <v>30.247818125000002</v>
      </c>
      <c r="FG14" s="4">
        <v>34.903554249999999</v>
      </c>
      <c r="FH14" s="4">
        <v>39.537361749999995</v>
      </c>
      <c r="FI14" s="4">
        <v>31.535758916266911</v>
      </c>
      <c r="FK14" s="4">
        <v>38.805351005443548</v>
      </c>
      <c r="FL14" s="4">
        <v>30.862150812499998</v>
      </c>
      <c r="FM14" s="4">
        <v>38.805351005443548</v>
      </c>
      <c r="FN14" s="4">
        <v>31.266480950809239</v>
      </c>
      <c r="FP14" s="4">
        <v>26.207052706519434</v>
      </c>
      <c r="FQ14" s="4">
        <v>31.134205343750001</v>
      </c>
      <c r="FR14" s="4">
        <v>26.207052706519434</v>
      </c>
      <c r="FS14" s="4">
        <v>31.535758916266911</v>
      </c>
    </row>
    <row r="15" spans="1:175" ht="13" customHeight="1" x14ac:dyDescent="0.15">
      <c r="A15" s="235"/>
      <c r="B15" s="38">
        <v>210</v>
      </c>
      <c r="C15" s="129">
        <f>Anchor!L156</f>
        <v>366.140308</v>
      </c>
      <c r="D15" s="129">
        <f>Anchor!M156</f>
        <v>31.783221000000001</v>
      </c>
      <c r="E15" s="129">
        <f>Anchor!N156</f>
        <v>35.720709999999997</v>
      </c>
      <c r="F15" s="129">
        <f>Anchor!O156</f>
        <v>41.094945000000003</v>
      </c>
      <c r="G15" s="130">
        <f>('Summary (Full)'!$B$34*D15+'Summary (Full)'!$B$35*E15+'Summary (Full)'!$B$36*F15)/'Summary (Full)'!$B$37</f>
        <v>32.611296812500001</v>
      </c>
      <c r="H15" s="129">
        <f>Anchor!P156</f>
        <v>8.1935120000000001</v>
      </c>
      <c r="I15" s="129">
        <f>Anchor!Q156</f>
        <v>7.7809280000000003</v>
      </c>
      <c r="J15" s="129">
        <f>Anchor!R156</f>
        <v>8.4095940000000002</v>
      </c>
      <c r="K15" s="129">
        <f>Anchor!S156</f>
        <v>8.1819860000000002</v>
      </c>
      <c r="L15" s="129">
        <f>Anchor!T156</f>
        <v>27.267105000000001</v>
      </c>
      <c r="M15" s="129">
        <f>Anchor!U156</f>
        <v>35.087992999999997</v>
      </c>
      <c r="N15" s="129">
        <f>Anchor!V156</f>
        <v>31.719104000000002</v>
      </c>
      <c r="O15" s="129">
        <f>Anchor!W156</f>
        <v>35.709465999999999</v>
      </c>
      <c r="P15" s="129">
        <f>Anchor!X156</f>
        <v>41.088239999999999</v>
      </c>
      <c r="Q15" s="131">
        <f>10*LOG10(1/(('Summary (Full)'!$B$41/10^(N15/10)+'Summary (Full)'!$B$42/10^(O15/10)+'Summary (Full)'!$B$43/10^(P15/10))/'Summary (Full)'!$B$44))</f>
        <v>32.954398844929656</v>
      </c>
      <c r="R15" s="129">
        <f>Anchor!Y156</f>
        <v>1.7348889999999999</v>
      </c>
      <c r="S15" s="129">
        <f>Anchor!Z156</f>
        <v>3884.31</v>
      </c>
      <c r="T15" s="129"/>
      <c r="U15" s="129">
        <f>Test!L156</f>
        <v>361.447385</v>
      </c>
      <c r="V15" s="129">
        <f>Test!M156</f>
        <v>32.233604</v>
      </c>
      <c r="W15" s="129">
        <f>Test!N156</f>
        <v>36.234633000000002</v>
      </c>
      <c r="X15" s="129">
        <f>Test!O156</f>
        <v>41.78546</v>
      </c>
      <c r="Y15" s="129">
        <f>('Summary (Full)'!$B$34*V15+'Summary (Full)'!$B$35*W15+'Summary (Full)'!$B$36*X15)/'Summary (Full)'!$B$37</f>
        <v>33.080659312500003</v>
      </c>
      <c r="Z15" s="129">
        <f>Test!P156</f>
        <v>8.6493660000000006</v>
      </c>
      <c r="AA15" s="129">
        <f>Test!Q156</f>
        <v>8.1308209999999992</v>
      </c>
      <c r="AB15" s="129">
        <f>Test!R156</f>
        <v>13.910270000000001</v>
      </c>
      <c r="AC15" s="129">
        <f>Test!S156</f>
        <v>13.505407</v>
      </c>
      <c r="AD15" s="129">
        <f>Test!T156</f>
        <v>27.723751</v>
      </c>
      <c r="AE15" s="129">
        <f>Test!U156</f>
        <v>35.658774999999999</v>
      </c>
      <c r="AF15" s="129">
        <f>Test!V156</f>
        <v>32.168574999999997</v>
      </c>
      <c r="AG15" s="129">
        <f>Test!W156</f>
        <v>36.217357</v>
      </c>
      <c r="AH15" s="129">
        <f>Test!X156</f>
        <v>41.773803999999998</v>
      </c>
      <c r="AI15" s="129">
        <f>10*LOG10(1/(('Summary (Full)'!$B$41/10^(AF15/10)+'Summary (Full)'!$B$42/10^(AG15/10)+'Summary (Full)'!$B$43/10^(AH15/10))/'Summary (Full)'!$B$44))</f>
        <v>33.41489796088625</v>
      </c>
      <c r="AJ15" s="129">
        <f>Test!Y156</f>
        <v>1.9969190000000001</v>
      </c>
      <c r="AK15" s="129">
        <f>Test!Z156</f>
        <v>0</v>
      </c>
      <c r="AL15" s="129">
        <f t="shared" si="2"/>
        <v>1.1510355993956964</v>
      </c>
      <c r="AM15" s="129">
        <f t="shared" si="3"/>
        <v>0</v>
      </c>
      <c r="AO15" s="242" t="s">
        <v>15</v>
      </c>
      <c r="AP15" s="166">
        <f t="array" ref="AP15">bdRateExtend($C13:$C16,D13:D16,$U13:$U16,V13:V16)</f>
        <v>-0.31512529692407443</v>
      </c>
      <c r="AQ15" s="164"/>
      <c r="AR15" s="164"/>
      <c r="AS15" s="164"/>
      <c r="AT15" s="166">
        <f t="array" ref="AT15">bdRateExtend($C13:$C16,H13:H16,$U13:$U16,Z13:Z16)</f>
        <v>-0.29254882530716586</v>
      </c>
      <c r="AU15" s="164"/>
      <c r="AV15" s="166">
        <f t="array" ref="AV15">bdRateExtend($C13:$C16,I13:I16,$U13:$U16,AA13:AA16)</f>
        <v>-0.30079348163043829</v>
      </c>
      <c r="AW15" s="164"/>
      <c r="AX15" s="166">
        <f t="array" ref="AX15">bdRateExtend($C13:$C16,J13:J16,$U13:$U16,AB13:AB16,"None", FALSE,1)</f>
        <v>-0.43138753179318823</v>
      </c>
      <c r="AY15" s="170"/>
      <c r="AZ15" s="244">
        <f t="array" ref="AZ15">testVMAFRange($C13:$C16,J13:J16,$U13:$U16,AB13:AB16)</f>
        <v>0</v>
      </c>
      <c r="BA15" s="170"/>
      <c r="CL15" s="4">
        <v>43.886345201485732</v>
      </c>
      <c r="CM15" s="4">
        <v>30.120223749999997</v>
      </c>
      <c r="CN15" s="4">
        <v>30.120223749999997</v>
      </c>
      <c r="CO15" s="4">
        <v>34.765804500000002</v>
      </c>
      <c r="CP15" s="4">
        <v>39.442165000000003</v>
      </c>
      <c r="CQ15" s="4">
        <v>30.993193874999999</v>
      </c>
      <c r="CR15" s="4">
        <v>6.6559922500000006</v>
      </c>
      <c r="CS15" s="4">
        <v>6.8136524999999999</v>
      </c>
      <c r="CT15" s="4">
        <v>0.23542374999999993</v>
      </c>
      <c r="CU15" s="4">
        <v>0.22858075</v>
      </c>
      <c r="CV15" s="4">
        <v>25.795530249999999</v>
      </c>
      <c r="CW15" s="4">
        <v>33.413329750000003</v>
      </c>
      <c r="CX15" s="4">
        <v>30.105485250000001</v>
      </c>
      <c r="CY15" s="4">
        <v>34.759982749999999</v>
      </c>
      <c r="CZ15" s="4">
        <v>39.430126000000001</v>
      </c>
      <c r="DA15" s="4">
        <v>31.394164945980393</v>
      </c>
      <c r="DB15" s="4">
        <v>3.4914985000000001</v>
      </c>
      <c r="DC15" s="4">
        <v>329.73499999999996</v>
      </c>
      <c r="DE15" s="4">
        <v>43.886345201485732</v>
      </c>
      <c r="DF15" s="4">
        <v>6.6559922500000006</v>
      </c>
      <c r="DH15" s="4">
        <v>43.886345201485732</v>
      </c>
      <c r="DI15" s="4">
        <v>6.8136524999999999</v>
      </c>
      <c r="DK15" s="4">
        <v>1113.0994179668899</v>
      </c>
      <c r="DL15" s="4">
        <v>22.412206249999997</v>
      </c>
      <c r="DM15" s="4">
        <v>1113.0994179668899</v>
      </c>
      <c r="DN15" s="4">
        <v>21.764989499999999</v>
      </c>
      <c r="DO15" s="4">
        <v>43.886345201485732</v>
      </c>
      <c r="DP15" s="4">
        <v>25.795530249999999</v>
      </c>
      <c r="DQ15" s="4">
        <v>43.886345201485732</v>
      </c>
      <c r="DR15" s="4">
        <v>33.413329750000003</v>
      </c>
      <c r="DS15" s="4">
        <v>43.886345201485732</v>
      </c>
      <c r="DT15" s="4">
        <v>30.105485250000001</v>
      </c>
      <c r="DU15" s="4">
        <v>30.105485250000001</v>
      </c>
      <c r="DV15" s="4">
        <v>34.759982749999999</v>
      </c>
      <c r="DW15" s="4">
        <v>39.430126000000001</v>
      </c>
      <c r="DX15" s="4">
        <v>31.394164945980393</v>
      </c>
      <c r="DZ15" s="4">
        <v>30.423771404362427</v>
      </c>
      <c r="EA15" s="4">
        <v>30.387134249999999</v>
      </c>
      <c r="EB15" s="4">
        <v>30.387134249999999</v>
      </c>
      <c r="EC15" s="4">
        <v>34.99849725</v>
      </c>
      <c r="ED15" s="4">
        <v>39.72270125</v>
      </c>
      <c r="EE15" s="4">
        <v>31.258817375</v>
      </c>
      <c r="EF15" s="4">
        <v>6.8178130000000001</v>
      </c>
      <c r="EG15" s="4">
        <v>6.942272</v>
      </c>
      <c r="EH15" s="4">
        <v>0.95552800000000016</v>
      </c>
      <c r="EI15" s="4">
        <v>0.93172900000000025</v>
      </c>
      <c r="EJ15" s="4">
        <v>26.036910500000001</v>
      </c>
      <c r="EK15" s="4">
        <v>33.765841999999999</v>
      </c>
      <c r="EL15" s="4">
        <v>30.370593250000002</v>
      </c>
      <c r="EM15" s="4">
        <v>34.989684500000003</v>
      </c>
      <c r="EN15" s="4">
        <v>39.711401499999994</v>
      </c>
      <c r="EO15" s="4">
        <v>31.656957713806207</v>
      </c>
      <c r="EP15" s="4">
        <v>3.7104434999999998</v>
      </c>
      <c r="EQ15" s="4">
        <v>0</v>
      </c>
      <c r="ER15" s="4">
        <v>30.423771404362427</v>
      </c>
      <c r="ES15" s="4">
        <v>6.8178130000000001</v>
      </c>
      <c r="ET15" s="4">
        <v>30.423771404362427</v>
      </c>
      <c r="EU15" s="4">
        <v>6.942272</v>
      </c>
      <c r="EV15" s="7">
        <v>417.37169498471019</v>
      </c>
      <c r="EW15" s="7">
        <v>17.233874499999999</v>
      </c>
      <c r="EX15" s="7">
        <v>417.37169498471019</v>
      </c>
      <c r="EY15" s="7">
        <v>16.702532000000001</v>
      </c>
      <c r="EZ15" s="7">
        <v>30.423771404362427</v>
      </c>
      <c r="FA15" s="7">
        <v>26.036910500000001</v>
      </c>
      <c r="FB15" s="7">
        <v>30.423771404362427</v>
      </c>
      <c r="FC15" s="7">
        <v>33.765841999999999</v>
      </c>
      <c r="FD15" s="4">
        <v>30.423771404362427</v>
      </c>
      <c r="FE15" s="4">
        <v>30.370593250000002</v>
      </c>
      <c r="FF15" s="4">
        <v>30.370593250000002</v>
      </c>
      <c r="FG15" s="4">
        <v>34.989684500000003</v>
      </c>
      <c r="FH15" s="4">
        <v>39.711401499999994</v>
      </c>
      <c r="FI15" s="4">
        <v>31.656957713806207</v>
      </c>
      <c r="FK15" s="4">
        <v>43.886345201485732</v>
      </c>
      <c r="FL15" s="4">
        <v>30.993193874999999</v>
      </c>
      <c r="FM15" s="4">
        <v>43.886345201485732</v>
      </c>
      <c r="FN15" s="4">
        <v>31.394164945980393</v>
      </c>
      <c r="FP15" s="4">
        <v>30.423771404362427</v>
      </c>
      <c r="FQ15" s="4">
        <v>31.258817375</v>
      </c>
      <c r="FR15" s="4">
        <v>30.423771404362427</v>
      </c>
      <c r="FS15" s="4">
        <v>31.656957713806207</v>
      </c>
    </row>
    <row r="16" spans="1:175" ht="14" customHeight="1" thickBot="1" x14ac:dyDescent="0.2">
      <c r="A16" s="236"/>
      <c r="B16" s="38">
        <v>235</v>
      </c>
      <c r="C16" s="129">
        <f>Anchor!L157</f>
        <v>91.048614999999998</v>
      </c>
      <c r="D16" s="129">
        <f>Anchor!M157</f>
        <v>30.574587999999999</v>
      </c>
      <c r="E16" s="129">
        <f>Anchor!N157</f>
        <v>34.897419999999997</v>
      </c>
      <c r="F16" s="129">
        <f>Anchor!O157</f>
        <v>39.440905000000001</v>
      </c>
      <c r="G16" s="130">
        <f>('Summary (Full)'!$B$34*D16+'Summary (Full)'!$B$35*E16+'Summary (Full)'!$B$36*F16)/'Summary (Full)'!$B$37</f>
        <v>31.398909812499998</v>
      </c>
      <c r="H16" s="129">
        <f>Anchor!P157</f>
        <v>6.9241489999999999</v>
      </c>
      <c r="I16" s="129">
        <f>Anchor!Q157</f>
        <v>6.9815370000000003</v>
      </c>
      <c r="J16" s="129">
        <f>Anchor!R157</f>
        <v>1.9629540000000001</v>
      </c>
      <c r="K16" s="129">
        <f>Anchor!S157</f>
        <v>1.814738</v>
      </c>
      <c r="L16" s="129">
        <f>Anchor!T157</f>
        <v>26.167280999999999</v>
      </c>
      <c r="M16" s="129">
        <f>Anchor!U157</f>
        <v>33.680231999999997</v>
      </c>
      <c r="N16" s="129">
        <f>Anchor!V157</f>
        <v>30.553447999999999</v>
      </c>
      <c r="O16" s="129">
        <f>Anchor!W157</f>
        <v>34.890959000000002</v>
      </c>
      <c r="P16" s="129">
        <f>Anchor!X157</f>
        <v>39.419921000000002</v>
      </c>
      <c r="Q16" s="131">
        <f>10*LOG10(1/(('Summary (Full)'!$B$41/10^(N16/10)+'Summary (Full)'!$B$42/10^(O16/10)+'Summary (Full)'!$B$43/10^(P16/10))/'Summary (Full)'!$B$44))</f>
        <v>31.804608295624735</v>
      </c>
      <c r="R16" s="129">
        <f>Anchor!Y157</f>
        <v>2.1427559999999999</v>
      </c>
      <c r="S16" s="129">
        <f>Anchor!Z157</f>
        <v>1565.71</v>
      </c>
      <c r="T16" s="129"/>
      <c r="U16" s="129">
        <f>Test!L157</f>
        <v>72.642461999999995</v>
      </c>
      <c r="V16" s="129">
        <f>Test!M157</f>
        <v>30.922090000000001</v>
      </c>
      <c r="W16" s="129">
        <f>Test!N157</f>
        <v>35.191533999999997</v>
      </c>
      <c r="X16" s="129">
        <f>Test!O157</f>
        <v>40.095196000000001</v>
      </c>
      <c r="Y16" s="129">
        <f>('Summary (Full)'!$B$34*V16+'Summary (Full)'!$B$35*W16+'Summary (Full)'!$B$36*X16)/'Summary (Full)'!$B$37</f>
        <v>31.762249375</v>
      </c>
      <c r="Z16" s="129">
        <f>Test!P157</f>
        <v>7.1641199999999996</v>
      </c>
      <c r="AA16" s="129">
        <f>Test!Q157</f>
        <v>7.161092</v>
      </c>
      <c r="AB16" s="129">
        <f>Test!R157</f>
        <v>5.7281709999999997</v>
      </c>
      <c r="AC16" s="129">
        <f>Test!S157</f>
        <v>5.5055500000000004</v>
      </c>
      <c r="AD16" s="129">
        <f>Test!T157</f>
        <v>26.494924000000001</v>
      </c>
      <c r="AE16" s="129">
        <f>Test!U157</f>
        <v>34.239753999999998</v>
      </c>
      <c r="AF16" s="129">
        <f>Test!V157</f>
        <v>30.899799000000002</v>
      </c>
      <c r="AG16" s="129">
        <f>Test!W157</f>
        <v>35.185423</v>
      </c>
      <c r="AH16" s="129">
        <f>Test!X157</f>
        <v>40.08202</v>
      </c>
      <c r="AI16" s="129">
        <f>10*LOG10(1/(('Summary (Full)'!$B$41/10^(AF16/10)+'Summary (Full)'!$B$42/10^(AG16/10)+'Summary (Full)'!$B$43/10^(AH16/10))/'Summary (Full)'!$B$44))</f>
        <v>32.155476847105867</v>
      </c>
      <c r="AJ16" s="129">
        <f>Test!Y157</f>
        <v>2.232961</v>
      </c>
      <c r="AK16" s="129">
        <f>Test!Z157</f>
        <v>0</v>
      </c>
      <c r="AL16" s="129">
        <f t="shared" si="2"/>
        <v>1.0420976536759201</v>
      </c>
      <c r="AM16" s="129">
        <f t="shared" si="3"/>
        <v>0</v>
      </c>
      <c r="AO16" s="179"/>
      <c r="AP16" s="165"/>
      <c r="AQ16" s="165"/>
      <c r="AR16" s="165"/>
      <c r="AS16" s="165"/>
      <c r="AT16" s="165"/>
      <c r="AU16" s="165"/>
      <c r="AV16" s="165"/>
      <c r="AW16" s="165"/>
      <c r="AX16" s="165"/>
      <c r="AY16" s="171"/>
      <c r="AZ16" s="165"/>
      <c r="BA16" s="171"/>
      <c r="CL16" s="4">
        <v>55.266461999999997</v>
      </c>
      <c r="CM16" s="4">
        <v>30.403808999999999</v>
      </c>
      <c r="CN16" s="4">
        <v>30.403808999999999</v>
      </c>
      <c r="CO16" s="4">
        <v>34.977293000000003</v>
      </c>
      <c r="CP16" s="4">
        <v>39.757975000000002</v>
      </c>
      <c r="CQ16" s="4">
        <v>31.274287125000001</v>
      </c>
      <c r="CR16" s="4">
        <v>6.7946559999999998</v>
      </c>
      <c r="CS16" s="4">
        <v>6.9069500000000001</v>
      </c>
      <c r="CT16" s="4">
        <v>0.54866499999999996</v>
      </c>
      <c r="CU16" s="4">
        <v>0.52195000000000003</v>
      </c>
      <c r="CV16" s="4">
        <v>26.039123</v>
      </c>
      <c r="CW16" s="4">
        <v>33.695601000000003</v>
      </c>
      <c r="CX16" s="4">
        <v>30.387633000000001</v>
      </c>
      <c r="CY16" s="4">
        <v>34.970547000000003</v>
      </c>
      <c r="CZ16" s="4">
        <v>39.744700000000002</v>
      </c>
      <c r="DA16" s="4">
        <v>31.67184557529961</v>
      </c>
      <c r="DB16" s="4">
        <v>3.3611260000000001</v>
      </c>
      <c r="DC16" s="4">
        <v>691.01</v>
      </c>
      <c r="DE16" s="4">
        <v>49.63262141022237</v>
      </c>
      <c r="DF16" s="4">
        <v>6.7459048749999999</v>
      </c>
      <c r="DH16" s="4">
        <v>49.63262141022237</v>
      </c>
      <c r="DI16" s="4">
        <v>6.87069975</v>
      </c>
      <c r="DK16" s="4">
        <v>1645.1392271280438</v>
      </c>
      <c r="DL16" s="4">
        <v>28.484313</v>
      </c>
      <c r="DM16" s="4">
        <v>1645.1392271280438</v>
      </c>
      <c r="DN16" s="4">
        <v>27.58032</v>
      </c>
      <c r="DO16" s="4">
        <v>55.266461999999997</v>
      </c>
      <c r="DP16" s="4">
        <v>26.039123</v>
      </c>
      <c r="DQ16" s="4">
        <v>49.63262141022237</v>
      </c>
      <c r="DR16" s="4">
        <v>33.566642125000001</v>
      </c>
      <c r="DS16" s="4">
        <v>55.266461999999997</v>
      </c>
      <c r="DT16" s="4">
        <v>30.387633000000001</v>
      </c>
      <c r="DU16" s="4">
        <v>30.387633000000001</v>
      </c>
      <c r="DV16" s="4">
        <v>34.970547000000003</v>
      </c>
      <c r="DW16" s="4">
        <v>39.744700000000002</v>
      </c>
      <c r="DX16" s="4">
        <v>31.67184557529961</v>
      </c>
      <c r="DZ16" s="4">
        <v>42.284308000000003</v>
      </c>
      <c r="EA16" s="4">
        <v>30.702660000000002</v>
      </c>
      <c r="EB16" s="4">
        <v>30.702660000000002</v>
      </c>
      <c r="EC16" s="4">
        <v>35.200318000000003</v>
      </c>
      <c r="ED16" s="4">
        <v>40.19379</v>
      </c>
      <c r="EE16" s="4">
        <v>31.576959249999998</v>
      </c>
      <c r="EF16" s="4">
        <v>6.9850690000000002</v>
      </c>
      <c r="EG16" s="4">
        <v>7.059221</v>
      </c>
      <c r="EH16" s="4">
        <v>3.613804</v>
      </c>
      <c r="EI16" s="4">
        <v>3.5024869999999999</v>
      </c>
      <c r="EJ16" s="4">
        <v>26.315075</v>
      </c>
      <c r="EK16" s="4">
        <v>34.119495999999998</v>
      </c>
      <c r="EL16" s="4">
        <v>30.685801000000001</v>
      </c>
      <c r="EM16" s="4">
        <v>35.192892000000001</v>
      </c>
      <c r="EN16" s="4">
        <v>40.183076</v>
      </c>
      <c r="EO16" s="4">
        <v>31.967633504042219</v>
      </c>
      <c r="EP16" s="4">
        <v>3.6217890000000001</v>
      </c>
      <c r="EQ16" s="4">
        <v>0</v>
      </c>
      <c r="ER16" s="4">
        <v>35.318960770992817</v>
      </c>
      <c r="ES16" s="4">
        <v>6.9132160000000002</v>
      </c>
      <c r="ET16" s="4">
        <v>35.318960770992817</v>
      </c>
      <c r="EU16" s="4">
        <v>7.0034179999999999</v>
      </c>
      <c r="EV16" s="7">
        <v>507.48479905099163</v>
      </c>
      <c r="EW16" s="7">
        <v>19.052874625000001</v>
      </c>
      <c r="EX16" s="7">
        <v>507.48479905099163</v>
      </c>
      <c r="EY16" s="7">
        <v>18.458403000000001</v>
      </c>
      <c r="EZ16" s="7">
        <v>42.284308000000003</v>
      </c>
      <c r="FA16" s="7">
        <v>26.315075</v>
      </c>
      <c r="FB16" s="7">
        <v>42.284308000000003</v>
      </c>
      <c r="FC16" s="7">
        <v>34.119495999999998</v>
      </c>
      <c r="FD16" s="4">
        <v>42.284308000000003</v>
      </c>
      <c r="FE16" s="4">
        <v>30.685801000000001</v>
      </c>
      <c r="FF16" s="4">
        <v>30.685801000000001</v>
      </c>
      <c r="FG16" s="4">
        <v>35.192892000000001</v>
      </c>
      <c r="FH16" s="4">
        <v>40.183076</v>
      </c>
      <c r="FI16" s="4">
        <v>31.967633504042219</v>
      </c>
      <c r="FK16" s="4">
        <v>55.266461999999997</v>
      </c>
      <c r="FL16" s="4">
        <v>31.274287125000001</v>
      </c>
      <c r="FM16" s="4">
        <v>55.266461999999997</v>
      </c>
      <c r="FN16" s="4">
        <v>31.67184557529961</v>
      </c>
      <c r="FP16" s="4">
        <v>42.284308000000003</v>
      </c>
      <c r="FQ16" s="4">
        <v>31.576959249999998</v>
      </c>
      <c r="FR16" s="4">
        <v>42.284308000000003</v>
      </c>
      <c r="FS16" s="4">
        <v>31.967633504042219</v>
      </c>
    </row>
    <row r="17" spans="1:175" ht="13" customHeight="1" x14ac:dyDescent="0.15">
      <c r="A17" s="237" t="s">
        <v>83</v>
      </c>
      <c r="B17" s="38">
        <v>110</v>
      </c>
      <c r="C17" s="129">
        <f>Anchor!L158</f>
        <v>19879.011692</v>
      </c>
      <c r="D17" s="129">
        <f>Anchor!M158</f>
        <v>42.616976999999999</v>
      </c>
      <c r="E17" s="129">
        <f>Anchor!N158</f>
        <v>40.437648000000003</v>
      </c>
      <c r="F17" s="129">
        <f>Anchor!O158</f>
        <v>45.917862999999997</v>
      </c>
      <c r="G17" s="130">
        <f>('Summary (Full)'!$B$34*D17+'Summary (Full)'!$B$35*E17+'Summary (Full)'!$B$36*F17)/'Summary (Full)'!$B$37</f>
        <v>42.687074312499995</v>
      </c>
      <c r="H17" s="129">
        <f>Anchor!P158</f>
        <v>22.248788999999999</v>
      </c>
      <c r="I17" s="129">
        <f>Anchor!Q158</f>
        <v>18.181505999999999</v>
      </c>
      <c r="J17" s="129">
        <f>Anchor!R158</f>
        <v>82.540232000000003</v>
      </c>
      <c r="K17" s="129">
        <f>Anchor!S158</f>
        <v>80.316885999999997</v>
      </c>
      <c r="L17" s="129">
        <f>Anchor!T158</f>
        <v>38.775942999999998</v>
      </c>
      <c r="M17" s="129">
        <f>Anchor!U158</f>
        <v>41.992513000000002</v>
      </c>
      <c r="N17" s="129">
        <f>Anchor!V158</f>
        <v>42.542903000000003</v>
      </c>
      <c r="O17" s="129">
        <f>Anchor!W158</f>
        <v>40.407376999999997</v>
      </c>
      <c r="P17" s="129">
        <f>Anchor!X158</f>
        <v>45.880226999999998</v>
      </c>
      <c r="Q17" s="131">
        <f>10*LOG10(1/(('Summary (Full)'!$B$41/10^(N17/10)+'Summary (Full)'!$B$42/10^(O17/10)+'Summary (Full)'!$B$43/10^(P17/10))/'Summary (Full)'!$B$44))</f>
        <v>42.471926191343698</v>
      </c>
      <c r="R17" s="129">
        <f>Anchor!Y158</f>
        <v>0.90129999999999999</v>
      </c>
      <c r="S17" s="129">
        <f>Anchor!Z158</f>
        <v>16435.12</v>
      </c>
      <c r="T17" s="129"/>
      <c r="U17" s="129">
        <f>Test!L158</f>
        <v>19226.492308000001</v>
      </c>
      <c r="V17" s="129">
        <f>Test!M158</f>
        <v>43.098792000000003</v>
      </c>
      <c r="W17" s="129">
        <f>Test!N158</f>
        <v>41.141401999999999</v>
      </c>
      <c r="X17" s="129">
        <f>Test!O158</f>
        <v>46.802247000000001</v>
      </c>
      <c r="Y17" s="129">
        <f>('Summary (Full)'!$B$34*V17+'Summary (Full)'!$B$35*W17+'Summary (Full)'!$B$36*X17)/'Summary (Full)'!$B$37</f>
        <v>43.207921062499999</v>
      </c>
      <c r="Z17" s="129">
        <f>Test!P158</f>
        <v>22.812543999999999</v>
      </c>
      <c r="AA17" s="129">
        <f>Test!Q158</f>
        <v>18.624758</v>
      </c>
      <c r="AB17" s="129">
        <f>Test!R158</f>
        <v>84.950033000000005</v>
      </c>
      <c r="AC17" s="129">
        <f>Test!S158</f>
        <v>82.497452999999993</v>
      </c>
      <c r="AD17" s="129">
        <f>Test!T158</f>
        <v>39.383212</v>
      </c>
      <c r="AE17" s="129">
        <f>Test!U158</f>
        <v>42.448580999999997</v>
      </c>
      <c r="AF17" s="129">
        <f>Test!V158</f>
        <v>43.034525000000002</v>
      </c>
      <c r="AG17" s="129">
        <f>Test!W158</f>
        <v>41.121239000000003</v>
      </c>
      <c r="AH17" s="129">
        <f>Test!X158</f>
        <v>46.775266999999999</v>
      </c>
      <c r="AI17" s="129">
        <f>10*LOG10(1/(('Summary (Full)'!$B$41/10^(AF17/10)+'Summary (Full)'!$B$42/10^(AG17/10)+'Summary (Full)'!$B$43/10^(AH17/10))/'Summary (Full)'!$B$44))</f>
        <v>43.051816471902491</v>
      </c>
      <c r="AJ17" s="129">
        <f>Test!Y158</f>
        <v>0.91312199999999999</v>
      </c>
      <c r="AK17" s="129">
        <f>Test!Z158</f>
        <v>0</v>
      </c>
      <c r="AL17" s="129">
        <f t="shared" si="2"/>
        <v>1.0131166093420614</v>
      </c>
      <c r="AM17" s="129">
        <f t="shared" si="3"/>
        <v>0</v>
      </c>
      <c r="AO17" s="245" t="s">
        <v>13</v>
      </c>
      <c r="AP17" s="172">
        <f t="array" ref="AP17">bdRateExtend($C17:$C20,D17:D20,$U17:$U20,V17:V20)</f>
        <v>-0.2181100320570255</v>
      </c>
      <c r="AQ17" s="172">
        <f t="array" ref="AQ17">bdRateExtend($C17:$C22,D17:D22,$U17:$U22,V17:V22)</f>
        <v>-0.25667318997407518</v>
      </c>
      <c r="AR17" s="172">
        <f t="array" ref="AR17">bdRateExtend($C17:$C22,E17:E22,$U17:$U22,W17:W22)</f>
        <v>-0.52536419973131454</v>
      </c>
      <c r="AS17" s="172">
        <f t="array" ref="AS17">bdRateExtend($C17:$C22,F17:F22,$U17:$U22,X17:X22)</f>
        <v>-0.49995174943727982</v>
      </c>
      <c r="AT17" s="172">
        <f t="array" ref="AT17">bdRateExtend($C17:$C20,H17:H20,$U17:$U20,Z17:Z20)</f>
        <v>-0.21257260188383054</v>
      </c>
      <c r="AU17" s="172">
        <f t="array" ref="AU17">bdRateExtend($C17:$C22,H17:H22,$U17:$U22,Z17:Z22)</f>
        <v>-0.23812695687694818</v>
      </c>
      <c r="AV17" s="172">
        <f t="array" ref="AV17">bdRateExtend($C17:$C20,I17:I20,$U17:$U20,AA17:AA20)</f>
        <v>-0.21110328534170786</v>
      </c>
      <c r="AW17" s="172">
        <f t="array" ref="AW17">bdRateExtend($C17:$C22,I17:I22,$U17:$U22,AA17:AA22)</f>
        <v>-0.23956717617781897</v>
      </c>
      <c r="AX17" s="172">
        <f t="array" ref="AX17">bdRateExtend($C17:$C20,J17:J20,$U17:$U20,AB17:AB20,"None", FALSE,1)</f>
        <v>-0.26491011738475112</v>
      </c>
      <c r="AY17" s="188">
        <f t="array" ref="AY17">bdRateExtend($C17:$C22,J17:J22,$U17:$U22,AB17:AB22,"None", FALSE,TRUE)</f>
        <v>-0.34392080917992851</v>
      </c>
      <c r="AZ17" s="241">
        <f t="array" ref="AZ17">testVMAFRange($C17:$C20,J17:J20,$U17:$U20,AB17:AB20)</f>
        <v>0</v>
      </c>
      <c r="BA17" s="190">
        <f t="array" ref="BA17">testVMAFRange($C17:$C22,J17:J22,$U17:$U22,AB17:AB22)</f>
        <v>0</v>
      </c>
      <c r="CL17" s="4">
        <v>71.792753424665094</v>
      </c>
      <c r="CM17" s="4">
        <v>30.642747249999999</v>
      </c>
      <c r="CN17" s="4">
        <v>30.642747249999999</v>
      </c>
      <c r="CO17" s="4">
        <v>35.1339635</v>
      </c>
      <c r="CP17" s="4">
        <v>40.145432999999997</v>
      </c>
      <c r="CQ17" s="4">
        <v>31.517366124999999</v>
      </c>
      <c r="CR17" s="4">
        <v>7.0156427499999996</v>
      </c>
      <c r="CS17" s="4">
        <v>7.0418414999999994</v>
      </c>
      <c r="CT17" s="4">
        <v>0.6966112499999999</v>
      </c>
      <c r="CU17" s="4">
        <v>0.67536225000000005</v>
      </c>
      <c r="CV17" s="4">
        <v>26.25170675</v>
      </c>
      <c r="CW17" s="4">
        <v>34.026579249999998</v>
      </c>
      <c r="CX17" s="4">
        <v>30.62320175</v>
      </c>
      <c r="CY17" s="4">
        <v>35.126930250000001</v>
      </c>
      <c r="CZ17" s="4">
        <v>40.134822</v>
      </c>
      <c r="DA17" s="4">
        <v>31.904900926665015</v>
      </c>
      <c r="DB17" s="4">
        <v>3.2638315000000002</v>
      </c>
      <c r="DC17" s="4">
        <v>461.78499999999997</v>
      </c>
      <c r="DE17" s="4">
        <v>56.131288598784174</v>
      </c>
      <c r="DF17" s="4">
        <v>6.8358175000000001</v>
      </c>
      <c r="DH17" s="4">
        <v>56.131288598784174</v>
      </c>
      <c r="DI17" s="4">
        <v>6.9277470000000001</v>
      </c>
      <c r="DK17" s="4">
        <v>2112.6761078814357</v>
      </c>
      <c r="DL17" s="4">
        <v>33.282449499999998</v>
      </c>
      <c r="DM17" s="4">
        <v>2112.6761078814357</v>
      </c>
      <c r="DN17" s="4">
        <v>32.251964000000001</v>
      </c>
      <c r="DO17" s="4">
        <v>71.792753424665094</v>
      </c>
      <c r="DP17" s="4">
        <v>26.25170675</v>
      </c>
      <c r="DQ17" s="4">
        <v>56.131288598784174</v>
      </c>
      <c r="DR17" s="4">
        <v>33.7199545</v>
      </c>
      <c r="DS17" s="4">
        <v>71.792753424665094</v>
      </c>
      <c r="DT17" s="4">
        <v>30.62320175</v>
      </c>
      <c r="DU17" s="4">
        <v>30.62320175</v>
      </c>
      <c r="DV17" s="4">
        <v>35.126930250000001</v>
      </c>
      <c r="DW17" s="4">
        <v>40.134822</v>
      </c>
      <c r="DX17" s="4">
        <v>31.904900926665015</v>
      </c>
      <c r="DZ17" s="4">
        <v>50.98865588722181</v>
      </c>
      <c r="EA17" s="4">
        <v>30.83084075</v>
      </c>
      <c r="EB17" s="4">
        <v>30.83084075</v>
      </c>
      <c r="EC17" s="4">
        <v>35.293745250000001</v>
      </c>
      <c r="ED17" s="4">
        <v>40.370688000000001</v>
      </c>
      <c r="EE17" s="4">
        <v>31.706012734374998</v>
      </c>
      <c r="EF17" s="4">
        <v>7.1181008750000005</v>
      </c>
      <c r="EG17" s="4">
        <v>7.1431682500000004</v>
      </c>
      <c r="EH17" s="4">
        <v>4.2301791250000003</v>
      </c>
      <c r="EI17" s="4">
        <v>4.1036623750000008</v>
      </c>
      <c r="EJ17" s="4">
        <v>26.43151825</v>
      </c>
      <c r="EK17" s="4">
        <v>34.265231624999998</v>
      </c>
      <c r="EL17" s="4">
        <v>30.810586625000003</v>
      </c>
      <c r="EM17" s="4">
        <v>35.285423625</v>
      </c>
      <c r="EN17" s="4">
        <v>40.35924275</v>
      </c>
      <c r="EO17" s="4">
        <v>32.09101768899972</v>
      </c>
      <c r="EP17" s="4">
        <v>3.5215976250000001</v>
      </c>
      <c r="EQ17" s="4">
        <v>0</v>
      </c>
      <c r="ER17" s="4">
        <v>41.001786838434569</v>
      </c>
      <c r="ES17" s="4">
        <v>7.0086189999999995</v>
      </c>
      <c r="ET17" s="4">
        <v>41.001786838434569</v>
      </c>
      <c r="EU17" s="4">
        <v>7.0645640000000007</v>
      </c>
      <c r="EV17" s="7">
        <v>755.81973837286125</v>
      </c>
      <c r="EW17" s="7">
        <v>23.773235</v>
      </c>
      <c r="EX17" s="7">
        <v>755.81973837286125</v>
      </c>
      <c r="EY17" s="7">
        <v>22.992974999999998</v>
      </c>
      <c r="EZ17" s="7">
        <v>50.98865588722181</v>
      </c>
      <c r="FA17" s="7">
        <v>26.43151825</v>
      </c>
      <c r="FB17" s="7">
        <v>55.257663542113299</v>
      </c>
      <c r="FC17" s="7">
        <v>34.34686</v>
      </c>
      <c r="FD17" s="4">
        <v>50.98865588722181</v>
      </c>
      <c r="FE17" s="4">
        <v>30.810586625000003</v>
      </c>
      <c r="FF17" s="4">
        <v>30.810586625000003</v>
      </c>
      <c r="FG17" s="4">
        <v>35.285423625</v>
      </c>
      <c r="FH17" s="4">
        <v>40.35924275</v>
      </c>
      <c r="FI17" s="4">
        <v>32.09101768899972</v>
      </c>
      <c r="FK17" s="4">
        <v>71.792753424665094</v>
      </c>
      <c r="FL17" s="4">
        <v>31.517366124999999</v>
      </c>
      <c r="FM17" s="4">
        <v>71.792753424665094</v>
      </c>
      <c r="FN17" s="4">
        <v>31.904900926665015</v>
      </c>
      <c r="FP17" s="4">
        <v>50.98865588722181</v>
      </c>
      <c r="FQ17" s="4">
        <v>31.706012734374998</v>
      </c>
      <c r="FR17" s="4">
        <v>50.98865588722181</v>
      </c>
      <c r="FS17" s="4">
        <v>32.09101768899972</v>
      </c>
    </row>
    <row r="18" spans="1:175" x14ac:dyDescent="0.15">
      <c r="A18" s="235"/>
      <c r="B18" s="38">
        <v>135</v>
      </c>
      <c r="C18" s="129">
        <f>Anchor!L159</f>
        <v>8568.7384619999993</v>
      </c>
      <c r="D18" s="129">
        <f>Anchor!M159</f>
        <v>39.501323999999997</v>
      </c>
      <c r="E18" s="129">
        <f>Anchor!N159</f>
        <v>39.05547</v>
      </c>
      <c r="F18" s="129">
        <f>Anchor!O159</f>
        <v>44.661757999999999</v>
      </c>
      <c r="G18" s="130">
        <f>('Summary (Full)'!$B$34*D18+'Summary (Full)'!$B$35*E18+'Summary (Full)'!$B$36*F18)/'Summary (Full)'!$B$37</f>
        <v>39.795985249999994</v>
      </c>
      <c r="H18" s="129">
        <f>Anchor!P159</f>
        <v>18.282032999999998</v>
      </c>
      <c r="I18" s="129">
        <f>Anchor!Q159</f>
        <v>15.167184000000001</v>
      </c>
      <c r="J18" s="129">
        <f>Anchor!R159</f>
        <v>65.868415999999996</v>
      </c>
      <c r="K18" s="129">
        <f>Anchor!S159</f>
        <v>63.818429999999999</v>
      </c>
      <c r="L18" s="129">
        <f>Anchor!T159</f>
        <v>35.235430999999998</v>
      </c>
      <c r="M18" s="129">
        <f>Anchor!U159</f>
        <v>40.219552999999998</v>
      </c>
      <c r="N18" s="129">
        <f>Anchor!V159</f>
        <v>39.411766</v>
      </c>
      <c r="O18" s="129">
        <f>Anchor!W159</f>
        <v>39.030326000000002</v>
      </c>
      <c r="P18" s="129">
        <f>Anchor!X159</f>
        <v>44.635060000000003</v>
      </c>
      <c r="Q18" s="131">
        <f>10*LOG10(1/(('Summary (Full)'!$B$41/10^(N18/10)+'Summary (Full)'!$B$42/10^(O18/10)+'Summary (Full)'!$B$43/10^(P18/10))/'Summary (Full)'!$B$44))</f>
        <v>39.875633078799773</v>
      </c>
      <c r="R18" s="129">
        <f>Anchor!Y159</f>
        <v>0.99559900000000001</v>
      </c>
      <c r="S18" s="129">
        <f>Anchor!Z159</f>
        <v>19031.79</v>
      </c>
      <c r="T18" s="129"/>
      <c r="U18" s="129">
        <f>Test!L159</f>
        <v>8082.0886149999997</v>
      </c>
      <c r="V18" s="129">
        <f>Test!M159</f>
        <v>40.027903999999999</v>
      </c>
      <c r="W18" s="129">
        <f>Test!N159</f>
        <v>39.965375000000002</v>
      </c>
      <c r="X18" s="129">
        <f>Test!O159</f>
        <v>45.631535999999997</v>
      </c>
      <c r="Y18" s="129">
        <f>('Summary (Full)'!$B$34*V18+'Summary (Full)'!$B$35*W18+'Summary (Full)'!$B$36*X18)/'Summary (Full)'!$B$37</f>
        <v>40.374222937500001</v>
      </c>
      <c r="Z18" s="129">
        <f>Test!P159</f>
        <v>18.904292000000002</v>
      </c>
      <c r="AA18" s="129">
        <f>Test!Q159</f>
        <v>15.644124</v>
      </c>
      <c r="AB18" s="129">
        <f>Test!R159</f>
        <v>69.777578000000005</v>
      </c>
      <c r="AC18" s="129">
        <f>Test!S159</f>
        <v>67.383431999999999</v>
      </c>
      <c r="AD18" s="129">
        <f>Test!T159</f>
        <v>35.868468999999997</v>
      </c>
      <c r="AE18" s="129">
        <f>Test!U159</f>
        <v>40.742967</v>
      </c>
      <c r="AF18" s="129">
        <f>Test!V159</f>
        <v>39.9529</v>
      </c>
      <c r="AG18" s="129">
        <f>Test!W159</f>
        <v>39.947674999999997</v>
      </c>
      <c r="AH18" s="129">
        <f>Test!X159</f>
        <v>45.609335999999999</v>
      </c>
      <c r="AI18" s="129">
        <f>10*LOG10(1/(('Summary (Full)'!$B$41/10^(AF18/10)+'Summary (Full)'!$B$42/10^(AG18/10)+'Summary (Full)'!$B$43/10^(AH18/10))/'Summary (Full)'!$B$44))</f>
        <v>40.513776507211155</v>
      </c>
      <c r="AJ18" s="129">
        <f>Test!Y159</f>
        <v>1.038613</v>
      </c>
      <c r="AK18" s="129">
        <f>Test!Z159</f>
        <v>0</v>
      </c>
      <c r="AL18" s="129">
        <f t="shared" si="2"/>
        <v>1.0432041414264177</v>
      </c>
      <c r="AM18" s="129">
        <f t="shared" si="3"/>
        <v>0</v>
      </c>
      <c r="AO18" s="179"/>
      <c r="AP18" s="165"/>
      <c r="AQ18" s="164"/>
      <c r="AR18" s="164"/>
      <c r="AS18" s="164"/>
      <c r="AT18" s="165"/>
      <c r="AU18" s="164"/>
      <c r="AV18" s="165"/>
      <c r="AW18" s="164"/>
      <c r="AX18" s="165"/>
      <c r="AY18" s="170"/>
      <c r="AZ18" s="165"/>
      <c r="BA18" s="170"/>
      <c r="CL18" s="4">
        <v>81.192966385435355</v>
      </c>
      <c r="CM18" s="4">
        <v>30.773378124999997</v>
      </c>
      <c r="CN18" s="4">
        <v>30.773378124999997</v>
      </c>
      <c r="CO18" s="4">
        <v>35.226003250000005</v>
      </c>
      <c r="CP18" s="4">
        <v>40.321249999999999</v>
      </c>
      <c r="CQ18" s="4">
        <v>31.6484091875</v>
      </c>
      <c r="CR18" s="4">
        <v>7.1055553749999998</v>
      </c>
      <c r="CS18" s="4">
        <v>7.0988887499999995</v>
      </c>
      <c r="CT18" s="4">
        <v>0.81190812499999998</v>
      </c>
      <c r="CU18" s="4">
        <v>0.78705762499999998</v>
      </c>
      <c r="CV18" s="4">
        <v>26.365750875</v>
      </c>
      <c r="CW18" s="4">
        <v>34.179891625000003</v>
      </c>
      <c r="CX18" s="4">
        <v>30.752630875000001</v>
      </c>
      <c r="CY18" s="4">
        <v>35.218667124999996</v>
      </c>
      <c r="CZ18" s="4">
        <v>40.310996000000003</v>
      </c>
      <c r="DA18" s="4">
        <v>32.032584921836168</v>
      </c>
      <c r="DB18" s="4">
        <v>3.2069147500000001</v>
      </c>
      <c r="DC18" s="4">
        <v>494.79749999999996</v>
      </c>
      <c r="DE18" s="4">
        <v>63.480861381846609</v>
      </c>
      <c r="DF18" s="4">
        <v>6.9257301250000003</v>
      </c>
      <c r="DH18" s="4">
        <v>63.480861381846609</v>
      </c>
      <c r="DI18" s="4">
        <v>6.9847942499999993</v>
      </c>
      <c r="DK18" s="4">
        <v>2434.0136698333904</v>
      </c>
      <c r="DL18" s="4">
        <v>36.486767749999999</v>
      </c>
      <c r="DM18" s="4">
        <v>2434.0136698333904</v>
      </c>
      <c r="DN18" s="4">
        <v>35.333479999999994</v>
      </c>
      <c r="DO18" s="4">
        <v>81.192966385435355</v>
      </c>
      <c r="DP18" s="4">
        <v>26.365750875</v>
      </c>
      <c r="DQ18" s="4">
        <v>63.480861381846609</v>
      </c>
      <c r="DR18" s="4">
        <v>33.873266874999999</v>
      </c>
      <c r="DS18" s="4">
        <v>81.192966385435355</v>
      </c>
      <c r="DT18" s="4">
        <v>30.752630875000001</v>
      </c>
      <c r="DU18" s="4">
        <v>30.752630875000001</v>
      </c>
      <c r="DV18" s="4">
        <v>35.218667124999996</v>
      </c>
      <c r="DW18" s="4">
        <v>40.310996000000003</v>
      </c>
      <c r="DX18" s="4">
        <v>32.032584921836168</v>
      </c>
      <c r="DZ18" s="4">
        <v>64.148629865815252</v>
      </c>
      <c r="EA18" s="4">
        <v>31.006344875</v>
      </c>
      <c r="EB18" s="4">
        <v>31.006344875</v>
      </c>
      <c r="EC18" s="4">
        <v>35.428790374999998</v>
      </c>
      <c r="ED18" s="4">
        <v>40.592421874999999</v>
      </c>
      <c r="EE18" s="4">
        <v>31.881877531249994</v>
      </c>
      <c r="EF18" s="4">
        <v>7.2948279999999999</v>
      </c>
      <c r="EG18" s="4">
        <v>7.2480020000000005</v>
      </c>
      <c r="EH18" s="4">
        <v>3.136873</v>
      </c>
      <c r="EI18" s="4">
        <v>3.0596365000000003</v>
      </c>
      <c r="EJ18" s="4">
        <v>26.582216750000001</v>
      </c>
      <c r="EK18" s="4">
        <v>34.4921145</v>
      </c>
      <c r="EL18" s="4">
        <v>30.984468875000001</v>
      </c>
      <c r="EM18" s="4">
        <v>35.420335750000007</v>
      </c>
      <c r="EN18" s="4">
        <v>40.581600250000001</v>
      </c>
      <c r="EO18" s="4">
        <v>32.262951701502686</v>
      </c>
      <c r="EP18" s="4">
        <v>3.44530475</v>
      </c>
      <c r="EQ18" s="4">
        <v>0</v>
      </c>
      <c r="ER18" s="4">
        <v>47.59898046958218</v>
      </c>
      <c r="ES18" s="4">
        <v>7.1040219999999996</v>
      </c>
      <c r="ET18" s="4">
        <v>47.59898046958218</v>
      </c>
      <c r="EU18" s="4">
        <v>7.1257100000000007</v>
      </c>
      <c r="EV18" s="7">
        <v>908.89039730423417</v>
      </c>
      <c r="EW18" s="7">
        <v>26.23897625</v>
      </c>
      <c r="EX18" s="7">
        <v>908.89039730423417</v>
      </c>
      <c r="EY18" s="7">
        <v>25.364866999999997</v>
      </c>
      <c r="EZ18" s="7">
        <v>64.148629865815252</v>
      </c>
      <c r="FA18" s="7">
        <v>26.582216750000001</v>
      </c>
      <c r="FB18" s="7">
        <v>64.148629865815252</v>
      </c>
      <c r="FC18" s="7">
        <v>34.4921145</v>
      </c>
      <c r="FD18" s="4">
        <v>64.148629865815252</v>
      </c>
      <c r="FE18" s="4">
        <v>30.984468875000001</v>
      </c>
      <c r="FF18" s="4">
        <v>30.984468875000001</v>
      </c>
      <c r="FG18" s="4">
        <v>35.420335750000007</v>
      </c>
      <c r="FH18" s="4">
        <v>40.581600250000001</v>
      </c>
      <c r="FI18" s="4">
        <v>32.262951701502686</v>
      </c>
      <c r="FK18" s="4">
        <v>81.192966385435355</v>
      </c>
      <c r="FL18" s="4">
        <v>31.6484091875</v>
      </c>
      <c r="FM18" s="4">
        <v>81.192966385435355</v>
      </c>
      <c r="FN18" s="4">
        <v>32.032584921836168</v>
      </c>
      <c r="FP18" s="4">
        <v>64.148629865815252</v>
      </c>
      <c r="FQ18" s="4">
        <v>31.881877531249994</v>
      </c>
      <c r="FR18" s="4">
        <v>64.148629865815252</v>
      </c>
      <c r="FS18" s="4">
        <v>32.262951701502686</v>
      </c>
    </row>
    <row r="19" spans="1:175" ht="13" customHeight="1" x14ac:dyDescent="0.15">
      <c r="A19" s="235"/>
      <c r="B19" s="38">
        <v>160</v>
      </c>
      <c r="C19" s="129">
        <f>Anchor!L160</f>
        <v>3244.4344620000002</v>
      </c>
      <c r="D19" s="129">
        <f>Anchor!M160</f>
        <v>36.139501000000003</v>
      </c>
      <c r="E19" s="129">
        <f>Anchor!N160</f>
        <v>37.621108</v>
      </c>
      <c r="F19" s="129">
        <f>Anchor!O160</f>
        <v>43.374733999999997</v>
      </c>
      <c r="G19" s="130">
        <f>('Summary (Full)'!$B$34*D19+'Summary (Full)'!$B$35*E19+'Summary (Full)'!$B$36*F19)/'Summary (Full)'!$B$37</f>
        <v>36.684303500000006</v>
      </c>
      <c r="H19" s="129">
        <f>Anchor!P160</f>
        <v>13.944082999999999</v>
      </c>
      <c r="I19" s="129">
        <f>Anchor!Q160</f>
        <v>11.890404999999999</v>
      </c>
      <c r="J19" s="129">
        <f>Anchor!R160</f>
        <v>41.110616999999998</v>
      </c>
      <c r="K19" s="129">
        <f>Anchor!S160</f>
        <v>39.840356</v>
      </c>
      <c r="L19" s="129">
        <f>Anchor!T160</f>
        <v>31.61506</v>
      </c>
      <c r="M19" s="129">
        <f>Anchor!U160</f>
        <v>38.219164999999997</v>
      </c>
      <c r="N19" s="129">
        <f>Anchor!V160</f>
        <v>36.029967999999997</v>
      </c>
      <c r="O19" s="129">
        <f>Anchor!W160</f>
        <v>37.601033000000001</v>
      </c>
      <c r="P19" s="129">
        <f>Anchor!X160</f>
        <v>43.357078000000001</v>
      </c>
      <c r="Q19" s="131">
        <f>10*LOG10(1/(('Summary (Full)'!$B$41/10^(N19/10)+'Summary (Full)'!$B$42/10^(O19/10)+'Summary (Full)'!$B$43/10^(P19/10))/'Summary (Full)'!$B$44))</f>
        <v>36.925942526034937</v>
      </c>
      <c r="R19" s="129">
        <f>Anchor!Y160</f>
        <v>1.103308</v>
      </c>
      <c r="S19" s="129">
        <f>Anchor!Z160</f>
        <v>12516.08</v>
      </c>
      <c r="T19" s="129"/>
      <c r="U19" s="129">
        <f>Test!L160</f>
        <v>3027.6996920000001</v>
      </c>
      <c r="V19" s="129">
        <f>Test!M160</f>
        <v>36.799391999999997</v>
      </c>
      <c r="W19" s="129">
        <f>Test!N160</f>
        <v>38.575915999999999</v>
      </c>
      <c r="X19" s="129">
        <f>Test!O160</f>
        <v>44.229798000000002</v>
      </c>
      <c r="Y19" s="129">
        <f>('Summary (Full)'!$B$34*V19+'Summary (Full)'!$B$35*W19+'Summary (Full)'!$B$36*X19)/'Summary (Full)'!$B$37</f>
        <v>37.374825124999994</v>
      </c>
      <c r="Z19" s="129">
        <f>Test!P160</f>
        <v>14.805287</v>
      </c>
      <c r="AA19" s="129">
        <f>Test!Q160</f>
        <v>12.518990000000001</v>
      </c>
      <c r="AB19" s="129">
        <f>Test!R160</f>
        <v>47.438307000000002</v>
      </c>
      <c r="AC19" s="129">
        <f>Test!S160</f>
        <v>45.724702000000001</v>
      </c>
      <c r="AD19" s="129">
        <f>Test!T160</f>
        <v>32.355128000000001</v>
      </c>
      <c r="AE19" s="129">
        <f>Test!U160</f>
        <v>38.824688000000002</v>
      </c>
      <c r="AF19" s="129">
        <f>Test!V160</f>
        <v>36.708205</v>
      </c>
      <c r="AG19" s="129">
        <f>Test!W160</f>
        <v>38.554200999999999</v>
      </c>
      <c r="AH19" s="129">
        <f>Test!X160</f>
        <v>44.209851999999998</v>
      </c>
      <c r="AI19" s="129">
        <f>10*LOG10(1/(('Summary (Full)'!$B$41/10^(AF19/10)+'Summary (Full)'!$B$42/10^(AG19/10)+'Summary (Full)'!$B$43/10^(AH19/10))/'Summary (Full)'!$B$44))</f>
        <v>37.648903505645393</v>
      </c>
      <c r="AJ19" s="129">
        <f>Test!Y160</f>
        <v>1.2658849999999999</v>
      </c>
      <c r="AK19" s="129">
        <f>Test!Z160</f>
        <v>0</v>
      </c>
      <c r="AL19" s="129">
        <f t="shared" si="2"/>
        <v>1.1473541386448751</v>
      </c>
      <c r="AM19" s="129">
        <f t="shared" si="3"/>
        <v>0</v>
      </c>
      <c r="AO19" s="242" t="s">
        <v>14</v>
      </c>
      <c r="AP19" s="166">
        <f t="array" ref="AP19">bdRateExtend($C18:$C21,D18:D21,$U18:$U21,V18:V21)</f>
        <v>-0.26910071159340931</v>
      </c>
      <c r="AQ19" s="164"/>
      <c r="AR19" s="164"/>
      <c r="AS19" s="164"/>
      <c r="AT19" s="166">
        <f t="array" ref="AT19">bdRateExtend($C18:$C21,H18:H21,$U18:$U21,Z18:Z21)</f>
        <v>-0.25821684470195827</v>
      </c>
      <c r="AU19" s="164"/>
      <c r="AV19" s="166">
        <f t="array" ref="AV19">bdRateExtend($C18:$C21,I18:I21,$U18:$U21,AA18:AA21)</f>
        <v>-0.25825084138511212</v>
      </c>
      <c r="AW19" s="164"/>
      <c r="AX19" s="166">
        <f t="array" ref="AX19">bdRateExtend($C18:$C21,J18:J21,$U18:$U21,AB18:AB21,"None", FALSE,1)</f>
        <v>-0.35201048459256179</v>
      </c>
      <c r="AY19" s="170"/>
      <c r="AZ19" s="244">
        <f t="array" ref="AZ19">testVMAFRange($C18:$C21,J18:J21,$U18:$U21,AB18:AB21)</f>
        <v>0</v>
      </c>
      <c r="BA19" s="170"/>
      <c r="CL19" s="4">
        <v>91.823999999999998</v>
      </c>
      <c r="CM19" s="4">
        <v>30.904008999999999</v>
      </c>
      <c r="CN19" s="4">
        <v>30.904008999999999</v>
      </c>
      <c r="CO19" s="4">
        <v>35.318043000000003</v>
      </c>
      <c r="CP19" s="4">
        <v>40.497067000000001</v>
      </c>
      <c r="CQ19" s="4">
        <v>31.779452249999999</v>
      </c>
      <c r="CR19" s="4">
        <v>7.195468</v>
      </c>
      <c r="CS19" s="4">
        <v>7.1559359999999996</v>
      </c>
      <c r="CT19" s="4">
        <v>0.92720499999999995</v>
      </c>
      <c r="CU19" s="4">
        <v>0.89875300000000002</v>
      </c>
      <c r="CV19" s="4">
        <v>26.479794999999999</v>
      </c>
      <c r="CW19" s="4">
        <v>34.333204000000002</v>
      </c>
      <c r="CX19" s="4">
        <v>30.882059999999999</v>
      </c>
      <c r="CY19" s="4">
        <v>35.310403999999998</v>
      </c>
      <c r="CZ19" s="4">
        <v>40.487169999999999</v>
      </c>
      <c r="DA19" s="4">
        <v>32.160268917007322</v>
      </c>
      <c r="DB19" s="4">
        <v>3.1499980000000001</v>
      </c>
      <c r="DC19" s="4">
        <v>527.80999999999995</v>
      </c>
      <c r="DE19" s="4">
        <v>71.792753424665094</v>
      </c>
      <c r="DF19" s="4">
        <v>7.0156427499999996</v>
      </c>
      <c r="DH19" s="4">
        <v>71.792753424665094</v>
      </c>
      <c r="DI19" s="4">
        <v>7.0418414999999994</v>
      </c>
      <c r="DK19" s="4">
        <v>2804.2266028543049</v>
      </c>
      <c r="DL19" s="4">
        <v>39.691085999999999</v>
      </c>
      <c r="DM19" s="4">
        <v>2804.2266028543049</v>
      </c>
      <c r="DN19" s="4">
        <v>38.414996000000002</v>
      </c>
      <c r="DO19" s="4">
        <v>91.823999999999998</v>
      </c>
      <c r="DP19" s="4">
        <v>26.479794999999999</v>
      </c>
      <c r="DQ19" s="4">
        <v>71.792753424665094</v>
      </c>
      <c r="DR19" s="4">
        <v>34.026579249999998</v>
      </c>
      <c r="DS19" s="4">
        <v>91.823999999999998</v>
      </c>
      <c r="DT19" s="4">
        <v>30.882059999999999</v>
      </c>
      <c r="DU19" s="4">
        <v>30.882059999999999</v>
      </c>
      <c r="DV19" s="4">
        <v>35.310403999999998</v>
      </c>
      <c r="DW19" s="4">
        <v>40.487169999999999</v>
      </c>
      <c r="DX19" s="4">
        <v>32.160268917007322</v>
      </c>
      <c r="DZ19" s="4">
        <v>74.470153999999994</v>
      </c>
      <c r="EA19" s="4">
        <v>31.130186999999999</v>
      </c>
      <c r="EB19" s="4">
        <v>31.130186999999999</v>
      </c>
      <c r="EC19" s="4">
        <v>35.514848999999998</v>
      </c>
      <c r="ED19" s="4">
        <v>40.766365999999998</v>
      </c>
      <c r="EE19" s="4">
        <v>32.006489562499993</v>
      </c>
      <c r="EF19" s="4">
        <v>7.390231</v>
      </c>
      <c r="EG19" s="4">
        <v>7.3091480000000004</v>
      </c>
      <c r="EH19" s="4">
        <v>3.5731419999999998</v>
      </c>
      <c r="EI19" s="4">
        <v>3.4852180000000001</v>
      </c>
      <c r="EJ19" s="4">
        <v>26.691278000000001</v>
      </c>
      <c r="EK19" s="4">
        <v>34.637369</v>
      </c>
      <c r="EL19" s="4">
        <v>31.107244000000001</v>
      </c>
      <c r="EM19" s="4">
        <v>35.506466000000003</v>
      </c>
      <c r="EN19" s="4">
        <v>40.75564</v>
      </c>
      <c r="EO19" s="4">
        <v>32.384150499041979</v>
      </c>
      <c r="EP19" s="4">
        <v>3.392277</v>
      </c>
      <c r="EQ19" s="4">
        <v>0</v>
      </c>
      <c r="ER19" s="4">
        <v>55.257663542113299</v>
      </c>
      <c r="ES19" s="4">
        <v>7.1994249999999997</v>
      </c>
      <c r="ET19" s="4">
        <v>55.257663542113299</v>
      </c>
      <c r="EU19" s="4">
        <v>7.1868560000000006</v>
      </c>
      <c r="EV19" s="7">
        <v>1092.9613403458452</v>
      </c>
      <c r="EW19" s="7">
        <v>28.704717500000001</v>
      </c>
      <c r="EX19" s="7">
        <v>1092.9613403458452</v>
      </c>
      <c r="EY19" s="7">
        <v>27.736758999999999</v>
      </c>
      <c r="EZ19" s="7">
        <v>74.470153999999994</v>
      </c>
      <c r="FA19" s="7">
        <v>26.691278000000001</v>
      </c>
      <c r="FB19" s="7">
        <v>74.470153999999994</v>
      </c>
      <c r="FC19" s="7">
        <v>34.637369</v>
      </c>
      <c r="FD19" s="4">
        <v>74.470153999999994</v>
      </c>
      <c r="FE19" s="4">
        <v>31.107244000000001</v>
      </c>
      <c r="FF19" s="4">
        <v>31.107244000000001</v>
      </c>
      <c r="FG19" s="4">
        <v>35.506466000000003</v>
      </c>
      <c r="FH19" s="4">
        <v>40.75564</v>
      </c>
      <c r="FI19" s="4">
        <v>32.384150499041979</v>
      </c>
      <c r="FK19" s="4">
        <v>91.823999999999998</v>
      </c>
      <c r="FL19" s="4">
        <v>31.779452249999999</v>
      </c>
      <c r="FM19" s="4">
        <v>91.823999999999998</v>
      </c>
      <c r="FN19" s="4">
        <v>32.160268917007322</v>
      </c>
      <c r="FP19" s="4">
        <v>74.470153999999994</v>
      </c>
      <c r="FQ19" s="4">
        <v>32.006489562499993</v>
      </c>
      <c r="FR19" s="4">
        <v>74.470153999999994</v>
      </c>
      <c r="FS19" s="4">
        <v>32.384150499041979</v>
      </c>
    </row>
    <row r="20" spans="1:175" x14ac:dyDescent="0.15">
      <c r="A20" s="235"/>
      <c r="B20" s="38">
        <v>185</v>
      </c>
      <c r="C20" s="129">
        <f>Anchor!L161</f>
        <v>897.75138500000003</v>
      </c>
      <c r="D20" s="129">
        <f>Anchor!M161</f>
        <v>33.084527999999999</v>
      </c>
      <c r="E20" s="129">
        <f>Anchor!N161</f>
        <v>36.331417000000002</v>
      </c>
      <c r="F20" s="129">
        <f>Anchor!O161</f>
        <v>42.181294999999999</v>
      </c>
      <c r="G20" s="130">
        <f>('Summary (Full)'!$B$34*D20+'Summary (Full)'!$B$35*E20+'Summary (Full)'!$B$36*F20)/'Summary (Full)'!$B$37</f>
        <v>33.856006499999999</v>
      </c>
      <c r="H20" s="129">
        <f>Anchor!P161</f>
        <v>9.8577670000000008</v>
      </c>
      <c r="I20" s="129">
        <f>Anchor!Q161</f>
        <v>8.9504529999999995</v>
      </c>
      <c r="J20" s="129">
        <f>Anchor!R161</f>
        <v>16.659704999999999</v>
      </c>
      <c r="K20" s="129">
        <f>Anchor!S161</f>
        <v>16.230270000000001</v>
      </c>
      <c r="L20" s="129">
        <f>Anchor!T161</f>
        <v>28.516069000000002</v>
      </c>
      <c r="M20" s="129">
        <f>Anchor!U161</f>
        <v>36.231870000000001</v>
      </c>
      <c r="N20" s="129">
        <f>Anchor!V161</f>
        <v>32.983896000000001</v>
      </c>
      <c r="O20" s="129">
        <f>Anchor!W161</f>
        <v>36.31617</v>
      </c>
      <c r="P20" s="129">
        <f>Anchor!X161</f>
        <v>42.168016999999999</v>
      </c>
      <c r="Q20" s="131">
        <f>10*LOG10(1/(('Summary (Full)'!$B$41/10^(N20/10)+'Summary (Full)'!$B$42/10^(O20/10)+'Summary (Full)'!$B$43/10^(P20/10))/'Summary (Full)'!$B$44))</f>
        <v>34.152072936818413</v>
      </c>
      <c r="R20" s="129">
        <f>Anchor!Y161</f>
        <v>1.4844409999999999</v>
      </c>
      <c r="S20" s="129">
        <f>Anchor!Z161</f>
        <v>6832.93</v>
      </c>
      <c r="T20" s="129"/>
      <c r="U20" s="129">
        <f>Test!L161</f>
        <v>912.26953800000001</v>
      </c>
      <c r="V20" s="129">
        <f>Test!M161</f>
        <v>33.759</v>
      </c>
      <c r="W20" s="129">
        <f>Test!N161</f>
        <v>37.105724000000002</v>
      </c>
      <c r="X20" s="129">
        <f>Test!O161</f>
        <v>42.794119999999999</v>
      </c>
      <c r="Y20" s="129">
        <f>('Summary (Full)'!$B$34*V20+'Summary (Full)'!$B$35*W20+'Summary (Full)'!$B$36*X20)/'Summary (Full)'!$B$37</f>
        <v>34.53286525</v>
      </c>
      <c r="Z20" s="129">
        <f>Test!P161</f>
        <v>10.704592</v>
      </c>
      <c r="AA20" s="129">
        <f>Test!Q161</f>
        <v>9.5464769999999994</v>
      </c>
      <c r="AB20" s="129">
        <f>Test!R161</f>
        <v>24.509875000000001</v>
      </c>
      <c r="AC20" s="129">
        <f>Test!S161</f>
        <v>23.726016000000001</v>
      </c>
      <c r="AD20" s="129">
        <f>Test!T161</f>
        <v>29.216484999999999</v>
      </c>
      <c r="AE20" s="129">
        <f>Test!U161</f>
        <v>36.847585000000002</v>
      </c>
      <c r="AF20" s="129">
        <f>Test!V161</f>
        <v>33.673121999999999</v>
      </c>
      <c r="AG20" s="129">
        <f>Test!W161</f>
        <v>37.085073000000001</v>
      </c>
      <c r="AH20" s="129">
        <f>Test!X161</f>
        <v>42.781744000000003</v>
      </c>
      <c r="AI20" s="129">
        <f>10*LOG10(1/(('Summary (Full)'!$B$41/10^(AF20/10)+'Summary (Full)'!$B$42/10^(AG20/10)+'Summary (Full)'!$B$43/10^(AH20/10))/'Summary (Full)'!$B$44))</f>
        <v>34.847293264974972</v>
      </c>
      <c r="AJ20" s="129">
        <f>Test!Y161</f>
        <v>1.7884789999999999</v>
      </c>
      <c r="AK20" s="129">
        <f>Test!Z161</f>
        <v>0</v>
      </c>
      <c r="AL20" s="129">
        <f t="shared" si="2"/>
        <v>1.204816493211923</v>
      </c>
      <c r="AM20" s="129">
        <f t="shared" si="3"/>
        <v>0</v>
      </c>
      <c r="AO20" s="179"/>
      <c r="AP20" s="165"/>
      <c r="AQ20" s="164"/>
      <c r="AR20" s="164"/>
      <c r="AS20" s="164"/>
      <c r="AT20" s="165"/>
      <c r="AU20" s="164"/>
      <c r="AV20" s="165"/>
      <c r="AW20" s="164"/>
      <c r="AX20" s="165"/>
      <c r="AY20" s="170"/>
      <c r="AZ20" s="165"/>
      <c r="BA20" s="170"/>
      <c r="CL20" s="4">
        <v>107.97197385925553</v>
      </c>
      <c r="CM20" s="4">
        <v>31.039501124999997</v>
      </c>
      <c r="CN20" s="4">
        <v>31.039501124999997</v>
      </c>
      <c r="CO20" s="4">
        <v>35.389133375</v>
      </c>
      <c r="CP20" s="4">
        <v>40.647241125000001</v>
      </c>
      <c r="CQ20" s="4">
        <v>31.911836890624997</v>
      </c>
      <c r="CR20" s="4">
        <v>7.35642175</v>
      </c>
      <c r="CS20" s="4">
        <v>7.2578154999999995</v>
      </c>
      <c r="CT20" s="4">
        <v>1.558713</v>
      </c>
      <c r="CU20" s="4">
        <v>1.511646625</v>
      </c>
      <c r="CV20" s="4">
        <v>26.601558624999999</v>
      </c>
      <c r="CW20" s="4">
        <v>34.472828750000005</v>
      </c>
      <c r="CX20" s="4">
        <v>31.013757999999999</v>
      </c>
      <c r="CY20" s="4">
        <v>35.381019625</v>
      </c>
      <c r="CZ20" s="4">
        <v>40.637713249999997</v>
      </c>
      <c r="DA20" s="4">
        <v>32.287224562304054</v>
      </c>
      <c r="DB20" s="4">
        <v>3.0443707500000001</v>
      </c>
      <c r="DC20" s="4">
        <v>633.32624999999996</v>
      </c>
      <c r="DE20" s="4">
        <v>81.192966385435355</v>
      </c>
      <c r="DF20" s="4">
        <v>7.1055553749999998</v>
      </c>
      <c r="DH20" s="4">
        <v>81.192966385435355</v>
      </c>
      <c r="DI20" s="4">
        <v>7.0988887499999995</v>
      </c>
      <c r="DK20" s="4">
        <v>3230.7488399167714</v>
      </c>
      <c r="DL20" s="4">
        <v>42.895404249999999</v>
      </c>
      <c r="DM20" s="4">
        <v>3230.7488399167714</v>
      </c>
      <c r="DN20" s="4">
        <v>41.496511999999996</v>
      </c>
      <c r="DO20" s="4">
        <v>107.97197385925553</v>
      </c>
      <c r="DP20" s="4">
        <v>26.601558624999999</v>
      </c>
      <c r="DQ20" s="4">
        <v>81.192966385435355</v>
      </c>
      <c r="DR20" s="4">
        <v>34.179891625000003</v>
      </c>
      <c r="DS20" s="4">
        <v>107.97197385925553</v>
      </c>
      <c r="DT20" s="4">
        <v>31.013757999999999</v>
      </c>
      <c r="DU20" s="4">
        <v>31.013757999999999</v>
      </c>
      <c r="DV20" s="4">
        <v>35.381019625</v>
      </c>
      <c r="DW20" s="4">
        <v>40.637713249999997</v>
      </c>
      <c r="DX20" s="4">
        <v>32.287224562304054</v>
      </c>
      <c r="DZ20" s="4">
        <v>88.937067320294958</v>
      </c>
      <c r="EA20" s="4">
        <v>31.273744000000001</v>
      </c>
      <c r="EB20" s="4">
        <v>31.273744000000001</v>
      </c>
      <c r="EC20" s="4">
        <v>35.590772125000001</v>
      </c>
      <c r="ED20" s="4">
        <v>40.923341874999998</v>
      </c>
      <c r="EE20" s="4">
        <v>32.146658124999995</v>
      </c>
      <c r="EF20" s="4">
        <v>7.5685631249999998</v>
      </c>
      <c r="EG20" s="4">
        <v>7.4232011250000003</v>
      </c>
      <c r="EH20" s="4">
        <v>4.2762661250000003</v>
      </c>
      <c r="EI20" s="4">
        <v>4.1653213749999995</v>
      </c>
      <c r="EJ20" s="4">
        <v>26.822169125000002</v>
      </c>
      <c r="EK20" s="4">
        <v>34.772124374999997</v>
      </c>
      <c r="EL20" s="4">
        <v>31.247366</v>
      </c>
      <c r="EM20" s="4">
        <v>35.581598</v>
      </c>
      <c r="EN20" s="4">
        <v>40.912246500000002</v>
      </c>
      <c r="EO20" s="4">
        <v>32.519084249054806</v>
      </c>
      <c r="EP20" s="4">
        <v>3.2752352499999997</v>
      </c>
      <c r="EQ20" s="4">
        <v>0</v>
      </c>
      <c r="ER20" s="4">
        <v>88.937067320294958</v>
      </c>
      <c r="ES20" s="4">
        <v>7.5685631249999998</v>
      </c>
      <c r="ET20" s="4">
        <v>88.937067320294958</v>
      </c>
      <c r="EU20" s="4">
        <v>7.4232011250000003</v>
      </c>
      <c r="EV20" s="7">
        <v>1430.5211465692491</v>
      </c>
      <c r="EW20" s="7">
        <v>33.108037000000003</v>
      </c>
      <c r="EX20" s="7">
        <v>1430.5211465692491</v>
      </c>
      <c r="EY20" s="7">
        <v>31.975523250000002</v>
      </c>
      <c r="EZ20" s="7">
        <v>88.937067320294958</v>
      </c>
      <c r="FA20" s="7">
        <v>26.822169125000002</v>
      </c>
      <c r="FB20" s="7">
        <v>88.937067320294958</v>
      </c>
      <c r="FC20" s="7">
        <v>34.772124374999997</v>
      </c>
      <c r="FD20" s="4">
        <v>88.937067320294958</v>
      </c>
      <c r="FE20" s="4">
        <v>31.247366</v>
      </c>
      <c r="FF20" s="4">
        <v>31.247366</v>
      </c>
      <c r="FG20" s="4">
        <v>35.581598</v>
      </c>
      <c r="FH20" s="4">
        <v>40.912246500000002</v>
      </c>
      <c r="FI20" s="4">
        <v>32.519084249054806</v>
      </c>
      <c r="FK20" s="4">
        <v>107.97197385925553</v>
      </c>
      <c r="FL20" s="4">
        <v>31.911836890624997</v>
      </c>
      <c r="FM20" s="4">
        <v>107.97197385925553</v>
      </c>
      <c r="FN20" s="4">
        <v>32.287224562304054</v>
      </c>
      <c r="FP20" s="4">
        <v>88.937067320294958</v>
      </c>
      <c r="FQ20" s="4">
        <v>32.146658124999995</v>
      </c>
      <c r="FR20" s="4">
        <v>88.937067320294958</v>
      </c>
      <c r="FS20" s="4">
        <v>32.519084249054806</v>
      </c>
    </row>
    <row r="21" spans="1:175" ht="13" customHeight="1" x14ac:dyDescent="0.15">
      <c r="A21" s="235"/>
      <c r="B21" s="38">
        <v>210</v>
      </c>
      <c r="C21" s="129">
        <f>Anchor!L162</f>
        <v>204.827077</v>
      </c>
      <c r="D21" s="129">
        <f>Anchor!M162</f>
        <v>31.331112999999998</v>
      </c>
      <c r="E21" s="129">
        <f>Anchor!N162</f>
        <v>35.487495000000003</v>
      </c>
      <c r="F21" s="129">
        <f>Anchor!O162</f>
        <v>40.745980000000003</v>
      </c>
      <c r="G21" s="130">
        <f>('Summary (Full)'!$B$34*D21+'Summary (Full)'!$B$35*E21+'Summary (Full)'!$B$36*F21)/'Summary (Full)'!$B$37</f>
        <v>32.1793160625</v>
      </c>
      <c r="H21" s="129">
        <f>Anchor!P162</f>
        <v>7.6571990000000003</v>
      </c>
      <c r="I21" s="129">
        <f>Anchor!Q162</f>
        <v>7.4364030000000003</v>
      </c>
      <c r="J21" s="129">
        <f>Anchor!R162</f>
        <v>5.7160260000000003</v>
      </c>
      <c r="K21" s="129">
        <f>Anchor!S162</f>
        <v>5.5634389999999998</v>
      </c>
      <c r="L21" s="129">
        <f>Anchor!T162</f>
        <v>26.855521</v>
      </c>
      <c r="M21" s="129">
        <f>Anchor!U162</f>
        <v>34.64</v>
      </c>
      <c r="N21" s="129">
        <f>Anchor!V162</f>
        <v>31.291312999999999</v>
      </c>
      <c r="O21" s="129">
        <f>Anchor!W162</f>
        <v>35.478034000000001</v>
      </c>
      <c r="P21" s="129">
        <f>Anchor!X162</f>
        <v>40.734546000000002</v>
      </c>
      <c r="Q21" s="131">
        <f>10*LOG10(1/(('Summary (Full)'!$B$41/10^(N21/10)+'Summary (Full)'!$B$42/10^(O21/10)+'Summary (Full)'!$B$43/10^(P21/10))/'Summary (Full)'!$B$44))</f>
        <v>32.545497900468533</v>
      </c>
      <c r="R21" s="129">
        <f>Anchor!Y162</f>
        <v>2.278146</v>
      </c>
      <c r="S21" s="129">
        <f>Anchor!Z162</f>
        <v>2720.89</v>
      </c>
      <c r="T21" s="129"/>
      <c r="U21" s="129">
        <f>Test!L162</f>
        <v>190.95138499999999</v>
      </c>
      <c r="V21" s="129">
        <f>Test!M162</f>
        <v>31.664154</v>
      </c>
      <c r="W21" s="129">
        <f>Test!N162</f>
        <v>35.871473999999999</v>
      </c>
      <c r="X21" s="129">
        <f>Test!O162</f>
        <v>41.323340000000002</v>
      </c>
      <c r="Y21" s="129">
        <f>('Summary (Full)'!$B$34*V21+'Summary (Full)'!$B$35*W21+'Summary (Full)'!$B$36*X21)/'Summary (Full)'!$B$37</f>
        <v>32.530810625000001</v>
      </c>
      <c r="Z21" s="129">
        <f>Test!P162</f>
        <v>7.9480909999999998</v>
      </c>
      <c r="AA21" s="129">
        <f>Test!Q162</f>
        <v>7.6653200000000004</v>
      </c>
      <c r="AB21" s="129">
        <f>Test!R162</f>
        <v>9.9578740000000003</v>
      </c>
      <c r="AC21" s="129">
        <f>Test!S162</f>
        <v>9.6790479999999999</v>
      </c>
      <c r="AD21" s="129">
        <f>Test!T162</f>
        <v>27.185043</v>
      </c>
      <c r="AE21" s="129">
        <f>Test!U162</f>
        <v>35.171635999999999</v>
      </c>
      <c r="AF21" s="129">
        <f>Test!V162</f>
        <v>31.621344000000001</v>
      </c>
      <c r="AG21" s="129">
        <f>Test!W162</f>
        <v>35.856614</v>
      </c>
      <c r="AH21" s="129">
        <f>Test!X162</f>
        <v>41.312604999999998</v>
      </c>
      <c r="AI21" s="129">
        <f>10*LOG10(1/(('Summary (Full)'!$B$41/10^(AF21/10)+'Summary (Full)'!$B$42/10^(AG21/10)+'Summary (Full)'!$B$43/10^(AH21/10))/'Summary (Full)'!$B$44))</f>
        <v>32.885733593110672</v>
      </c>
      <c r="AJ21" s="129">
        <f>Test!Y162</f>
        <v>2.4512109999999998</v>
      </c>
      <c r="AK21" s="129">
        <f>Test!Z162</f>
        <v>0</v>
      </c>
      <c r="AL21" s="129">
        <f t="shared" si="2"/>
        <v>1.0759674753066748</v>
      </c>
      <c r="AM21" s="129">
        <f t="shared" si="3"/>
        <v>0</v>
      </c>
      <c r="AO21" s="242" t="s">
        <v>15</v>
      </c>
      <c r="AP21" s="166">
        <f t="array" ref="AP21">bdRateExtend($C19:$C22,D19:D22,$U19:$U22,V19:V22)</f>
        <v>-0.32567391568899684</v>
      </c>
      <c r="AQ21" s="164"/>
      <c r="AR21" s="164"/>
      <c r="AS21" s="164"/>
      <c r="AT21" s="166">
        <f t="array" ref="AT21">bdRateExtend($C19:$C22,H19:H22,$U19:$U22,Z19:Z22)</f>
        <v>-0.29803887539608009</v>
      </c>
      <c r="AU21" s="164"/>
      <c r="AV21" s="166">
        <f t="array" ref="AV21">bdRateExtend($C19:$C22,I19:I22,$U19:$U22,AA19:AA22)</f>
        <v>-0.30642346107113405</v>
      </c>
      <c r="AW21" s="164"/>
      <c r="AX21" s="166">
        <f t="array" ref="AX21">bdRateExtend($C19:$C22,J19:J22,$U19:$U22,AB19:AB22,"None", FALSE,1)</f>
        <v>-0.46843361601494549</v>
      </c>
      <c r="AY21" s="170"/>
      <c r="AZ21" s="244">
        <f t="array" ref="AZ21">testVMAFRange($C19:$C22,J19:J22,$U19:$U22,AB19:AB22)</f>
        <v>0</v>
      </c>
      <c r="BA21" s="170"/>
      <c r="CL21" s="4">
        <v>126.95969614767129</v>
      </c>
      <c r="CM21" s="4">
        <v>31.17499325</v>
      </c>
      <c r="CN21" s="4">
        <v>31.17499325</v>
      </c>
      <c r="CO21" s="4">
        <v>35.460223750000004</v>
      </c>
      <c r="CP21" s="4">
        <v>40.79741525</v>
      </c>
      <c r="CQ21" s="4">
        <v>32.044221531250002</v>
      </c>
      <c r="CR21" s="4">
        <v>7.5173755</v>
      </c>
      <c r="CS21" s="4">
        <v>7.3596949999999994</v>
      </c>
      <c r="CT21" s="4">
        <v>2.1902210000000002</v>
      </c>
      <c r="CU21" s="4">
        <v>2.1245402499999999</v>
      </c>
      <c r="CV21" s="4">
        <v>26.723322249999999</v>
      </c>
      <c r="CW21" s="4">
        <v>34.612453500000001</v>
      </c>
      <c r="CX21" s="4">
        <v>31.145455999999999</v>
      </c>
      <c r="CY21" s="4">
        <v>35.451635249999995</v>
      </c>
      <c r="CZ21" s="4">
        <v>40.788256500000003</v>
      </c>
      <c r="DA21" s="4">
        <v>32.414180207600793</v>
      </c>
      <c r="DB21" s="4">
        <v>2.9387435000000002</v>
      </c>
      <c r="DC21" s="4">
        <v>738.84249999999997</v>
      </c>
      <c r="DE21" s="4">
        <v>107.97197385925553</v>
      </c>
      <c r="DF21" s="4">
        <v>7.35642175</v>
      </c>
      <c r="DH21" s="4">
        <v>107.97197385925553</v>
      </c>
      <c r="DI21" s="4">
        <v>7.2578154999999995</v>
      </c>
      <c r="DK21" s="4">
        <v>3722.1450135304358</v>
      </c>
      <c r="DL21" s="4">
        <v>46.099722499999999</v>
      </c>
      <c r="DM21" s="4">
        <v>3722.1450135304358</v>
      </c>
      <c r="DN21" s="4">
        <v>44.578027999999996</v>
      </c>
      <c r="DO21" s="4">
        <v>126.95969614767129</v>
      </c>
      <c r="DP21" s="4">
        <v>26.723322249999999</v>
      </c>
      <c r="DQ21" s="4">
        <v>91.823999999999998</v>
      </c>
      <c r="DR21" s="4">
        <v>34.333204000000002</v>
      </c>
      <c r="DS21" s="4">
        <v>126.95969614767129</v>
      </c>
      <c r="DT21" s="4">
        <v>31.145455999999999</v>
      </c>
      <c r="DU21" s="4">
        <v>31.145455999999999</v>
      </c>
      <c r="DV21" s="4">
        <v>35.451635249999995</v>
      </c>
      <c r="DW21" s="4">
        <v>40.788256500000003</v>
      </c>
      <c r="DX21" s="4">
        <v>32.414180207600793</v>
      </c>
      <c r="DZ21" s="4">
        <v>106.21438950609236</v>
      </c>
      <c r="EA21" s="4">
        <v>31.417301000000002</v>
      </c>
      <c r="EB21" s="4">
        <v>31.417301000000002</v>
      </c>
      <c r="EC21" s="4">
        <v>35.666695249999997</v>
      </c>
      <c r="ED21" s="4">
        <v>41.080317749999999</v>
      </c>
      <c r="EE21" s="4">
        <v>32.286826687499996</v>
      </c>
      <c r="EF21" s="4">
        <v>7.7468952499999997</v>
      </c>
      <c r="EG21" s="4">
        <v>7.5372542500000002</v>
      </c>
      <c r="EH21" s="4">
        <v>4.9793902499999998</v>
      </c>
      <c r="EI21" s="4">
        <v>4.8454247499999994</v>
      </c>
      <c r="EJ21" s="4">
        <v>26.95306025</v>
      </c>
      <c r="EK21" s="4">
        <v>34.906879750000002</v>
      </c>
      <c r="EL21" s="4">
        <v>31.387488000000001</v>
      </c>
      <c r="EM21" s="4">
        <v>35.656730000000003</v>
      </c>
      <c r="EN21" s="4">
        <v>41.068852999999997</v>
      </c>
      <c r="EO21" s="4">
        <v>32.654017999067634</v>
      </c>
      <c r="EP21" s="4">
        <v>3.1581934999999999</v>
      </c>
      <c r="EQ21" s="4">
        <v>0</v>
      </c>
      <c r="ER21" s="4">
        <v>106.21438950609236</v>
      </c>
      <c r="ES21" s="4">
        <v>7.7468952499999997</v>
      </c>
      <c r="ET21" s="4">
        <v>106.21438950609236</v>
      </c>
      <c r="EU21" s="4">
        <v>7.5372542500000002</v>
      </c>
      <c r="EV21" s="7">
        <v>1661.9501193548444</v>
      </c>
      <c r="EW21" s="7">
        <v>35.974091000000001</v>
      </c>
      <c r="EX21" s="7">
        <v>1661.9501193548444</v>
      </c>
      <c r="EY21" s="7">
        <v>34.725358999999997</v>
      </c>
      <c r="EZ21" s="7">
        <v>106.21438950609236</v>
      </c>
      <c r="FA21" s="7">
        <v>26.95306025</v>
      </c>
      <c r="FB21" s="7">
        <v>106.21438950609236</v>
      </c>
      <c r="FC21" s="7">
        <v>34.906879750000002</v>
      </c>
      <c r="FD21" s="4">
        <v>106.21438950609236</v>
      </c>
      <c r="FE21" s="4">
        <v>31.387488000000001</v>
      </c>
      <c r="FF21" s="4">
        <v>31.387488000000001</v>
      </c>
      <c r="FG21" s="4">
        <v>35.656730000000003</v>
      </c>
      <c r="FH21" s="4">
        <v>41.068852999999997</v>
      </c>
      <c r="FI21" s="4">
        <v>32.654017999067634</v>
      </c>
      <c r="FK21" s="4">
        <v>126.95969614767129</v>
      </c>
      <c r="FL21" s="4">
        <v>32.044221531250002</v>
      </c>
      <c r="FM21" s="4">
        <v>126.95969614767129</v>
      </c>
      <c r="FN21" s="4">
        <v>32.414180207600793</v>
      </c>
      <c r="FP21" s="4">
        <v>106.21438950609236</v>
      </c>
      <c r="FQ21" s="4">
        <v>32.286826687499996</v>
      </c>
      <c r="FR21" s="4">
        <v>106.21438950609236</v>
      </c>
      <c r="FS21" s="4">
        <v>32.654017999067634</v>
      </c>
    </row>
    <row r="22" spans="1:175" ht="14" customHeight="1" thickBot="1" x14ac:dyDescent="0.2">
      <c r="A22" s="236"/>
      <c r="B22" s="38">
        <v>235</v>
      </c>
      <c r="C22" s="129">
        <f>Anchor!L163</f>
        <v>57.433846000000003</v>
      </c>
      <c r="D22" s="129">
        <f>Anchor!M163</f>
        <v>30.210564999999999</v>
      </c>
      <c r="E22" s="129">
        <f>Anchor!N163</f>
        <v>34.654541000000002</v>
      </c>
      <c r="F22" s="129">
        <f>Anchor!O163</f>
        <v>39.082213000000003</v>
      </c>
      <c r="G22" s="130">
        <f>('Summary (Full)'!$B$34*D22+'Summary (Full)'!$B$35*E22+'Summary (Full)'!$B$36*F22)/'Summary (Full)'!$B$37</f>
        <v>31.0427915</v>
      </c>
      <c r="H22" s="129">
        <f>Anchor!P163</f>
        <v>6.6645159999999999</v>
      </c>
      <c r="I22" s="129">
        <f>Anchor!Q163</f>
        <v>6.8200539999999998</v>
      </c>
      <c r="J22" s="129">
        <f>Anchor!R163</f>
        <v>0.71838599999999997</v>
      </c>
      <c r="K22" s="129">
        <f>Anchor!S163</f>
        <v>0.64842900000000003</v>
      </c>
      <c r="L22" s="129">
        <f>Anchor!T163</f>
        <v>25.852159</v>
      </c>
      <c r="M22" s="129">
        <f>Anchor!U163</f>
        <v>33.243040999999998</v>
      </c>
      <c r="N22" s="129">
        <f>Anchor!V163</f>
        <v>30.194116000000001</v>
      </c>
      <c r="O22" s="129">
        <f>Anchor!W163</f>
        <v>34.649383999999998</v>
      </c>
      <c r="P22" s="129">
        <f>Anchor!X163</f>
        <v>39.068434000000003</v>
      </c>
      <c r="Q22" s="131">
        <f>10*LOG10(1/(('Summary (Full)'!$B$41/10^(N22/10)+'Summary (Full)'!$B$42/10^(O22/10)+'Summary (Full)'!$B$43/10^(P22/10))/'Summary (Full)'!$B$44))</f>
        <v>31.455026629339283</v>
      </c>
      <c r="R22" s="129">
        <f>Anchor!Y163</f>
        <v>2.5869239999999998</v>
      </c>
      <c r="S22" s="129">
        <f>Anchor!Z163</f>
        <v>1161.03</v>
      </c>
      <c r="T22" s="129"/>
      <c r="U22" s="129">
        <f>Test!L163</f>
        <v>41.106462000000001</v>
      </c>
      <c r="V22" s="129">
        <f>Test!M163</f>
        <v>30.597448</v>
      </c>
      <c r="W22" s="129">
        <f>Test!N163</f>
        <v>34.937443999999999</v>
      </c>
      <c r="X22" s="129">
        <f>Test!O163</f>
        <v>39.727276000000003</v>
      </c>
      <c r="Y22" s="129">
        <f>('Summary (Full)'!$B$34*V22+'Summary (Full)'!$B$35*W22+'Summary (Full)'!$B$36*X22)/'Summary (Full)'!$B$37</f>
        <v>31.439312000000005</v>
      </c>
      <c r="Z22" s="129">
        <f>Test!P163</f>
        <v>6.89262</v>
      </c>
      <c r="AA22" s="129">
        <f>Test!Q163</f>
        <v>6.992432</v>
      </c>
      <c r="AB22" s="129">
        <f>Test!R163</f>
        <v>3.839264</v>
      </c>
      <c r="AC22" s="129">
        <f>Test!S163</f>
        <v>3.729708</v>
      </c>
      <c r="AD22" s="129">
        <f>Test!T163</f>
        <v>26.207104000000001</v>
      </c>
      <c r="AE22" s="129">
        <f>Test!U163</f>
        <v>33.857385000000001</v>
      </c>
      <c r="AF22" s="129">
        <f>Test!V163</f>
        <v>30.580757999999999</v>
      </c>
      <c r="AG22" s="129">
        <f>Test!W163</f>
        <v>34.932245999999999</v>
      </c>
      <c r="AH22" s="129">
        <f>Test!X163</f>
        <v>39.719206</v>
      </c>
      <c r="AI22" s="129">
        <f>10*LOG10(1/(('Summary (Full)'!$B$41/10^(AF22/10)+'Summary (Full)'!$B$42/10^(AG22/10)+'Summary (Full)'!$B$43/10^(AH22/10))/'Summary (Full)'!$B$44))</f>
        <v>31.840678660629223</v>
      </c>
      <c r="AJ22" s="129">
        <f>Test!Y163</f>
        <v>2.895505</v>
      </c>
      <c r="AK22" s="129">
        <f>Test!Z163</f>
        <v>0</v>
      </c>
      <c r="AL22" s="129">
        <f t="shared" si="2"/>
        <v>1.1192849113464487</v>
      </c>
      <c r="AM22" s="129">
        <f t="shared" si="3"/>
        <v>0</v>
      </c>
      <c r="AO22" s="179"/>
      <c r="AP22" s="165"/>
      <c r="AQ22" s="165"/>
      <c r="AR22" s="165"/>
      <c r="AS22" s="165"/>
      <c r="AT22" s="165"/>
      <c r="AU22" s="165"/>
      <c r="AV22" s="165"/>
      <c r="AW22" s="165"/>
      <c r="AX22" s="165"/>
      <c r="AY22" s="171"/>
      <c r="AZ22" s="165"/>
      <c r="BA22" s="171"/>
      <c r="CL22" s="4">
        <v>149.2865590002113</v>
      </c>
      <c r="CM22" s="4">
        <v>31.310485374999999</v>
      </c>
      <c r="CN22" s="4">
        <v>31.310485374999999</v>
      </c>
      <c r="CO22" s="4">
        <v>35.531314125000002</v>
      </c>
      <c r="CP22" s="4">
        <v>40.947589375</v>
      </c>
      <c r="CQ22" s="4">
        <v>32.176606171875001</v>
      </c>
      <c r="CR22" s="4">
        <v>7.67832925</v>
      </c>
      <c r="CS22" s="4">
        <v>7.4615744999999993</v>
      </c>
      <c r="CT22" s="4">
        <v>2.8217289999999999</v>
      </c>
      <c r="CU22" s="4">
        <v>2.7374338750000002</v>
      </c>
      <c r="CV22" s="4">
        <v>26.845085874999999</v>
      </c>
      <c r="CW22" s="4">
        <v>34.752078249999997</v>
      </c>
      <c r="CX22" s="4">
        <v>31.277153999999999</v>
      </c>
      <c r="CY22" s="4">
        <v>35.522250874999997</v>
      </c>
      <c r="CZ22" s="4">
        <v>40.938799750000001</v>
      </c>
      <c r="DA22" s="4">
        <v>32.541135852897526</v>
      </c>
      <c r="DB22" s="4">
        <v>2.8331162499999998</v>
      </c>
      <c r="DC22" s="4">
        <v>844.35874999999999</v>
      </c>
      <c r="DE22" s="4">
        <v>126.95969614767129</v>
      </c>
      <c r="DF22" s="4">
        <v>7.5173755</v>
      </c>
      <c r="DH22" s="4">
        <v>126.95969614767129</v>
      </c>
      <c r="DI22" s="4">
        <v>7.3596949999999994</v>
      </c>
      <c r="DK22" s="4">
        <v>4288.2824348878885</v>
      </c>
      <c r="DL22" s="4">
        <v>49.304040749999999</v>
      </c>
      <c r="DM22" s="4">
        <v>4288.2824348878885</v>
      </c>
      <c r="DN22" s="4">
        <v>47.659543999999997</v>
      </c>
      <c r="DO22" s="4">
        <v>149.2865590002113</v>
      </c>
      <c r="DP22" s="4">
        <v>26.845085874999999</v>
      </c>
      <c r="DQ22" s="4">
        <v>107.97197385925553</v>
      </c>
      <c r="DR22" s="4">
        <v>34.472828750000005</v>
      </c>
      <c r="DS22" s="4">
        <v>149.2865590002113</v>
      </c>
      <c r="DT22" s="4">
        <v>31.277153999999999</v>
      </c>
      <c r="DU22" s="4">
        <v>31.277153999999999</v>
      </c>
      <c r="DV22" s="4">
        <v>35.522250874999997</v>
      </c>
      <c r="DW22" s="4">
        <v>40.938799750000001</v>
      </c>
      <c r="DX22" s="4">
        <v>32.541135852897526</v>
      </c>
      <c r="DZ22" s="4">
        <v>126.84808346021914</v>
      </c>
      <c r="EA22" s="4">
        <v>31.560858</v>
      </c>
      <c r="EB22" s="4">
        <v>31.560858</v>
      </c>
      <c r="EC22" s="4">
        <v>35.742618374999999</v>
      </c>
      <c r="ED22" s="4">
        <v>41.237293625</v>
      </c>
      <c r="EE22" s="4">
        <v>32.426995249999997</v>
      </c>
      <c r="EF22" s="4">
        <v>7.9252273750000004</v>
      </c>
      <c r="EG22" s="4">
        <v>7.651307375</v>
      </c>
      <c r="EH22" s="4">
        <v>5.6825143750000002</v>
      </c>
      <c r="EI22" s="4">
        <v>5.5255281250000001</v>
      </c>
      <c r="EJ22" s="4">
        <v>27.083951374999998</v>
      </c>
      <c r="EK22" s="4">
        <v>35.041635124999999</v>
      </c>
      <c r="EL22" s="4">
        <v>31.527610000000003</v>
      </c>
      <c r="EM22" s="4">
        <v>35.731862000000007</v>
      </c>
      <c r="EN22" s="4">
        <v>41.225459499999999</v>
      </c>
      <c r="EO22" s="4">
        <v>32.788951749080454</v>
      </c>
      <c r="EP22" s="4">
        <v>3.04115175</v>
      </c>
      <c r="EQ22" s="4">
        <v>0</v>
      </c>
      <c r="ER22" s="4">
        <v>126.84808346021914</v>
      </c>
      <c r="ES22" s="4">
        <v>7.9252273750000004</v>
      </c>
      <c r="ET22" s="4">
        <v>126.84808346021914</v>
      </c>
      <c r="EU22" s="4">
        <v>7.651307375</v>
      </c>
      <c r="EV22" s="7">
        <v>1930.8195519148685</v>
      </c>
      <c r="EW22" s="7">
        <v>38.840145</v>
      </c>
      <c r="EX22" s="7">
        <v>1930.8195519148685</v>
      </c>
      <c r="EY22" s="7">
        <v>37.47519475</v>
      </c>
      <c r="EZ22" s="7">
        <v>126.84808346021914</v>
      </c>
      <c r="FA22" s="7">
        <v>27.083951374999998</v>
      </c>
      <c r="FB22" s="7">
        <v>126.84808346021914</v>
      </c>
      <c r="FC22" s="7">
        <v>35.041635124999999</v>
      </c>
      <c r="FD22" s="4">
        <v>126.84808346021914</v>
      </c>
      <c r="FE22" s="4">
        <v>31.527610000000003</v>
      </c>
      <c r="FF22" s="4">
        <v>31.527610000000003</v>
      </c>
      <c r="FG22" s="4">
        <v>35.731862000000007</v>
      </c>
      <c r="FH22" s="4">
        <v>41.225459499999999</v>
      </c>
      <c r="FI22" s="4">
        <v>32.788951749080454</v>
      </c>
      <c r="FK22" s="4">
        <v>149.2865590002113</v>
      </c>
      <c r="FL22" s="4">
        <v>32.176606171875001</v>
      </c>
      <c r="FM22" s="4">
        <v>149.2865590002113</v>
      </c>
      <c r="FN22" s="4">
        <v>32.541135852897526</v>
      </c>
      <c r="FP22" s="4">
        <v>126.84808346021914</v>
      </c>
      <c r="FQ22" s="4">
        <v>32.426995249999997</v>
      </c>
      <c r="FR22" s="4">
        <v>126.84808346021914</v>
      </c>
      <c r="FS22" s="4">
        <v>32.788951749080454</v>
      </c>
    </row>
    <row r="23" spans="1:175" ht="13" customHeight="1" x14ac:dyDescent="0.15">
      <c r="A23" s="234" t="s">
        <v>84</v>
      </c>
      <c r="B23" s="38">
        <v>110</v>
      </c>
      <c r="C23" s="129">
        <f>Anchor!L164</f>
        <v>11918.178462</v>
      </c>
      <c r="D23" s="129">
        <f>Anchor!M164</f>
        <v>40.558971</v>
      </c>
      <c r="E23" s="129">
        <f>Anchor!N164</f>
        <v>38.669375000000002</v>
      </c>
      <c r="F23" s="129">
        <f>Anchor!O164</f>
        <v>44.698709999999998</v>
      </c>
      <c r="G23" s="130">
        <f>('Summary (Full)'!$B$34*D23+'Summary (Full)'!$B$35*E23+'Summary (Full)'!$B$36*F23)/'Summary (Full)'!$B$37</f>
        <v>40.699604937500006</v>
      </c>
      <c r="H23" s="129">
        <f>Anchor!P164</f>
        <v>19.910779999999999</v>
      </c>
      <c r="I23" s="129">
        <f>Anchor!Q164</f>
        <v>16.245517</v>
      </c>
      <c r="J23" s="129">
        <f>Anchor!R164</f>
        <v>72.638501000000005</v>
      </c>
      <c r="K23" s="129">
        <f>Anchor!S164</f>
        <v>70.420760000000001</v>
      </c>
      <c r="L23" s="129">
        <f>Anchor!T164</f>
        <v>36.373404000000001</v>
      </c>
      <c r="M23" s="129">
        <f>Anchor!U164</f>
        <v>40.470995000000002</v>
      </c>
      <c r="N23" s="129">
        <f>Anchor!V164</f>
        <v>40.497216000000002</v>
      </c>
      <c r="O23" s="129">
        <f>Anchor!W164</f>
        <v>38.646430000000002</v>
      </c>
      <c r="P23" s="129">
        <f>Anchor!X164</f>
        <v>44.669956999999997</v>
      </c>
      <c r="Q23" s="131">
        <f>10*LOG10(1/(('Summary (Full)'!$B$41/10^(N23/10)+'Summary (Full)'!$B$42/10^(O23/10)+'Summary (Full)'!$B$43/10^(P23/10))/'Summary (Full)'!$B$44))</f>
        <v>40.559953641088491</v>
      </c>
      <c r="R23" s="129">
        <f>Anchor!Y164</f>
        <v>0.84635800000000005</v>
      </c>
      <c r="S23" s="129">
        <f>Anchor!Z164</f>
        <v>9523.31</v>
      </c>
      <c r="T23" s="129"/>
      <c r="U23" s="129">
        <f>Test!L164</f>
        <v>11343.145845999999</v>
      </c>
      <c r="V23" s="129">
        <f>Test!M164</f>
        <v>41.019061999999998</v>
      </c>
      <c r="W23" s="129">
        <f>Test!N164</f>
        <v>39.212290000000003</v>
      </c>
      <c r="X23" s="129">
        <f>Test!O164</f>
        <v>45.302627999999999</v>
      </c>
      <c r="Y23" s="129">
        <f>('Summary (Full)'!$B$34*V23+'Summary (Full)'!$B$35*W23+'Summary (Full)'!$B$36*X23)/'Summary (Full)'!$B$37</f>
        <v>41.173861625000001</v>
      </c>
      <c r="Z23" s="129">
        <f>Test!P164</f>
        <v>20.480270999999998</v>
      </c>
      <c r="AA23" s="129">
        <f>Test!Q164</f>
        <v>16.685008</v>
      </c>
      <c r="AB23" s="129">
        <f>Test!R164</f>
        <v>75.340450000000004</v>
      </c>
      <c r="AC23" s="129">
        <f>Test!S164</f>
        <v>72.976940999999997</v>
      </c>
      <c r="AD23" s="129">
        <f>Test!T164</f>
        <v>36.964998999999999</v>
      </c>
      <c r="AE23" s="129">
        <f>Test!U164</f>
        <v>40.805289999999999</v>
      </c>
      <c r="AF23" s="129">
        <f>Test!V164</f>
        <v>40.968009000000002</v>
      </c>
      <c r="AG23" s="129">
        <f>Test!W164</f>
        <v>39.195112999999999</v>
      </c>
      <c r="AH23" s="129">
        <f>Test!X164</f>
        <v>45.277923999999999</v>
      </c>
      <c r="AI23" s="129">
        <f>10*LOG10(1/(('Summary (Full)'!$B$41/10^(AF23/10)+'Summary (Full)'!$B$42/10^(AG23/10)+'Summary (Full)'!$B$43/10^(AH23/10))/'Summary (Full)'!$B$44))</f>
        <v>41.059566531070729</v>
      </c>
      <c r="AJ23" s="129">
        <f>Test!Y164</f>
        <v>0.88968599999999998</v>
      </c>
      <c r="AK23" s="129">
        <f>Test!Z164</f>
        <v>0</v>
      </c>
      <c r="AL23" s="129">
        <f t="shared" si="2"/>
        <v>1.0511934665945142</v>
      </c>
      <c r="AM23" s="129">
        <f t="shared" si="3"/>
        <v>0</v>
      </c>
      <c r="AO23" s="245" t="s">
        <v>13</v>
      </c>
      <c r="AP23" s="172">
        <f t="array" ref="AP23">bdRateExtend($C23:$C26,D23:D26,$U23:$U26,V23:V26)</f>
        <v>-0.22534636440292677</v>
      </c>
      <c r="AQ23" s="172">
        <f t="array" ref="AQ23">bdRateExtend($C23:$C28,D23:D28,$U23:$U28,V23:V28)</f>
        <v>-0.26675109890947901</v>
      </c>
      <c r="AR23" s="172">
        <f t="array" ref="AR23">bdRateExtend($C23:$C28,E23:E28,$U23:$U28,W23:W28)</f>
        <v>-0.53730415203995863</v>
      </c>
      <c r="AS23" s="172">
        <f t="array" ref="AS23">bdRateExtend($C23:$C28,F23:F28,$U23:$U28,X23:X28)</f>
        <v>-0.46448984668316196</v>
      </c>
      <c r="AT23" s="172">
        <f t="array" ref="AT23">bdRateExtend($C23:$C26,H23:H26,$U23:$U26,Z23:Z26)</f>
        <v>-0.21503999051747735</v>
      </c>
      <c r="AU23" s="172">
        <f t="array" ref="AU23">bdRateExtend($C23:$C28,H23:H28,$U23:$U28,Z23:Z28)</f>
        <v>-0.2392689982174433</v>
      </c>
      <c r="AV23" s="172">
        <f t="array" ref="AV23">bdRateExtend($C23:$C26,I23:I26,$U23:$U26,AA23:AA26)</f>
        <v>-0.21548204217539424</v>
      </c>
      <c r="AW23" s="172">
        <f t="array" ref="AW23">bdRateExtend($C23:$C28,I23:I28,$U23:$U28,AA23:AA28)</f>
        <v>-0.24364311792920901</v>
      </c>
      <c r="AX23" s="172">
        <f t="array" ref="AX23">bdRateExtend($C23:$C26,J23:J26,$U23:$U26,AB23:AB26,"None", FALSE,1)</f>
        <v>-0.26428984670997202</v>
      </c>
      <c r="AY23" s="188">
        <f t="array" ref="AY23">bdRateExtend($C23:$C28,J23:J28,$U23:$U28,AB23:AB28,"None", FALSE,TRUE)</f>
        <v>-0.35221279866556465</v>
      </c>
      <c r="AZ23" s="241">
        <f t="array" ref="AZ23">testVMAFRange($C23:$C26,J23:J26,$U23:$U26,AB23:AB26)</f>
        <v>0</v>
      </c>
      <c r="BA23" s="190">
        <f t="array" ref="BA23">testVMAFRange($C23:$C28,J23:J28,$U23:$U28,AB23:AB28)</f>
        <v>0</v>
      </c>
      <c r="CL23" s="4">
        <v>175.53977659336365</v>
      </c>
      <c r="CM23" s="4">
        <v>31.445977499999998</v>
      </c>
      <c r="CN23" s="4">
        <v>31.445977499999998</v>
      </c>
      <c r="CO23" s="4">
        <v>35.602404500000006</v>
      </c>
      <c r="CP23" s="4">
        <v>41.097763499999999</v>
      </c>
      <c r="CQ23" s="4">
        <v>32.308990812499999</v>
      </c>
      <c r="CR23" s="4">
        <v>7.839283</v>
      </c>
      <c r="CS23" s="4">
        <v>7.5634540000000001</v>
      </c>
      <c r="CT23" s="4">
        <v>3.4532370000000001</v>
      </c>
      <c r="CU23" s="4">
        <v>3.3503275000000001</v>
      </c>
      <c r="CV23" s="4">
        <v>26.966849500000002</v>
      </c>
      <c r="CW23" s="4">
        <v>34.891703</v>
      </c>
      <c r="CX23" s="4">
        <v>31.408852</v>
      </c>
      <c r="CY23" s="4">
        <v>35.5928665</v>
      </c>
      <c r="CZ23" s="4">
        <v>41.089343</v>
      </c>
      <c r="DA23" s="4">
        <v>32.668091498194258</v>
      </c>
      <c r="DB23" s="4">
        <v>2.7274890000000003</v>
      </c>
      <c r="DC23" s="4">
        <v>949.875</v>
      </c>
      <c r="DE23" s="4">
        <v>149.2865590002113</v>
      </c>
      <c r="DF23" s="4">
        <v>7.67832925</v>
      </c>
      <c r="DH23" s="4">
        <v>149.2865590002113</v>
      </c>
      <c r="DI23" s="4">
        <v>7.4615744999999993</v>
      </c>
      <c r="DK23" s="4">
        <v>4940.5292310000004</v>
      </c>
      <c r="DL23" s="4">
        <v>52.508358999999999</v>
      </c>
      <c r="DM23" s="4">
        <v>4940.5292310000004</v>
      </c>
      <c r="DN23" s="4">
        <v>50.741059999999997</v>
      </c>
      <c r="DO23" s="4">
        <v>175.53977659336365</v>
      </c>
      <c r="DP23" s="4">
        <v>26.966849500000002</v>
      </c>
      <c r="DQ23" s="4">
        <v>126.95969614767129</v>
      </c>
      <c r="DR23" s="4">
        <v>34.612453500000001</v>
      </c>
      <c r="DS23" s="4">
        <v>175.53977659336365</v>
      </c>
      <c r="DT23" s="4">
        <v>31.408852</v>
      </c>
      <c r="DU23" s="4">
        <v>31.408852</v>
      </c>
      <c r="DV23" s="4">
        <v>35.5928665</v>
      </c>
      <c r="DW23" s="4">
        <v>41.089343</v>
      </c>
      <c r="DX23" s="4">
        <v>32.668091498194258</v>
      </c>
      <c r="DZ23" s="4">
        <v>151.49017334047545</v>
      </c>
      <c r="EA23" s="4">
        <v>31.704415000000001</v>
      </c>
      <c r="EB23" s="4">
        <v>31.704415000000001</v>
      </c>
      <c r="EC23" s="4">
        <v>35.818541499999995</v>
      </c>
      <c r="ED23" s="4">
        <v>41.3942695</v>
      </c>
      <c r="EE23" s="4">
        <v>32.567163812499999</v>
      </c>
      <c r="EF23" s="4">
        <v>8.1035594999999994</v>
      </c>
      <c r="EG23" s="4">
        <v>7.7653604999999999</v>
      </c>
      <c r="EH23" s="4">
        <v>6.3856385000000007</v>
      </c>
      <c r="EI23" s="4">
        <v>6.2056315</v>
      </c>
      <c r="EJ23" s="4">
        <v>27.2148425</v>
      </c>
      <c r="EK23" s="4">
        <v>35.176390499999997</v>
      </c>
      <c r="EL23" s="4">
        <v>31.667732000000001</v>
      </c>
      <c r="EM23" s="4">
        <v>35.806994000000003</v>
      </c>
      <c r="EN23" s="4">
        <v>41.382065999999995</v>
      </c>
      <c r="EO23" s="4">
        <v>32.923885499093281</v>
      </c>
      <c r="EP23" s="4">
        <v>2.9241099999999998</v>
      </c>
      <c r="EQ23" s="4">
        <v>0</v>
      </c>
      <c r="ER23" s="4">
        <v>151.49017334047545</v>
      </c>
      <c r="ES23" s="4">
        <v>8.1035594999999994</v>
      </c>
      <c r="ET23" s="4">
        <v>151.49017334047545</v>
      </c>
      <c r="EU23" s="4">
        <v>7.7653604999999999</v>
      </c>
      <c r="EV23" s="7">
        <v>2243.1865425082301</v>
      </c>
      <c r="EW23" s="7">
        <v>41.706198999999998</v>
      </c>
      <c r="EX23" s="7">
        <v>2243.1865425082301</v>
      </c>
      <c r="EY23" s="7">
        <v>40.225030500000003</v>
      </c>
      <c r="EZ23" s="7">
        <v>151.49017334047545</v>
      </c>
      <c r="FA23" s="7">
        <v>27.2148425</v>
      </c>
      <c r="FB23" s="7">
        <v>151.49017334047545</v>
      </c>
      <c r="FC23" s="7">
        <v>35.176390499999997</v>
      </c>
      <c r="FD23" s="4">
        <v>151.49017334047545</v>
      </c>
      <c r="FE23" s="4">
        <v>31.667732000000001</v>
      </c>
      <c r="FF23" s="4">
        <v>31.667732000000001</v>
      </c>
      <c r="FG23" s="4">
        <v>35.806994000000003</v>
      </c>
      <c r="FH23" s="4">
        <v>41.382065999999995</v>
      </c>
      <c r="FI23" s="4">
        <v>32.923885499093281</v>
      </c>
      <c r="FK23" s="4">
        <v>175.53977659336365</v>
      </c>
      <c r="FL23" s="4">
        <v>32.308990812499999</v>
      </c>
      <c r="FM23" s="4">
        <v>175.53977659336365</v>
      </c>
      <c r="FN23" s="4">
        <v>32.668091498194258</v>
      </c>
      <c r="FP23" s="4">
        <v>151.49017334047545</v>
      </c>
      <c r="FQ23" s="4">
        <v>32.567163812499999</v>
      </c>
      <c r="FR23" s="4">
        <v>151.49017334047545</v>
      </c>
      <c r="FS23" s="4">
        <v>32.923885499093281</v>
      </c>
    </row>
    <row r="24" spans="1:175" x14ac:dyDescent="0.15">
      <c r="A24" s="235"/>
      <c r="B24" s="38">
        <v>135</v>
      </c>
      <c r="C24" s="129">
        <f>Anchor!L165</f>
        <v>4940.5292310000004</v>
      </c>
      <c r="D24" s="129">
        <f>Anchor!M165</f>
        <v>37.545361</v>
      </c>
      <c r="E24" s="129">
        <f>Anchor!N165</f>
        <v>37.738173000000003</v>
      </c>
      <c r="F24" s="129">
        <f>Anchor!O165</f>
        <v>43.731442000000001</v>
      </c>
      <c r="G24" s="130">
        <f>('Summary (Full)'!$B$34*D24+'Summary (Full)'!$B$35*E24+'Summary (Full)'!$B$36*F24)/'Summary (Full)'!$B$37</f>
        <v>37.944041812499997</v>
      </c>
      <c r="H24" s="129">
        <f>Anchor!P165</f>
        <v>15.88663</v>
      </c>
      <c r="I24" s="129">
        <f>Anchor!Q165</f>
        <v>13.282689</v>
      </c>
      <c r="J24" s="129">
        <f>Anchor!R165</f>
        <v>52.508358999999999</v>
      </c>
      <c r="K24" s="129">
        <f>Anchor!S165</f>
        <v>50.741059999999997</v>
      </c>
      <c r="L24" s="129">
        <f>Anchor!T165</f>
        <v>33.068792000000002</v>
      </c>
      <c r="M24" s="129">
        <f>Anchor!U165</f>
        <v>38.918165000000002</v>
      </c>
      <c r="N24" s="129">
        <f>Anchor!V165</f>
        <v>37.455475</v>
      </c>
      <c r="O24" s="129">
        <f>Anchor!W165</f>
        <v>37.718127000000003</v>
      </c>
      <c r="P24" s="129">
        <f>Anchor!X165</f>
        <v>43.709617000000001</v>
      </c>
      <c r="Q24" s="131">
        <f>10*LOG10(1/(('Summary (Full)'!$B$41/10^(N24/10)+'Summary (Full)'!$B$42/10^(O24/10)+'Summary (Full)'!$B$43/10^(P24/10))/'Summary (Full)'!$B$44))</f>
        <v>38.095177557227551</v>
      </c>
      <c r="R24" s="129">
        <f>Anchor!Y165</f>
        <v>1.050694</v>
      </c>
      <c r="S24" s="129">
        <f>Anchor!Z165</f>
        <v>10162.469999999999</v>
      </c>
      <c r="T24" s="129"/>
      <c r="U24" s="129">
        <f>Test!L165</f>
        <v>4694.3298459999996</v>
      </c>
      <c r="V24" s="129">
        <f>Test!M165</f>
        <v>38.094645</v>
      </c>
      <c r="W24" s="129">
        <f>Test!N165</f>
        <v>38.457194999999999</v>
      </c>
      <c r="X24" s="129">
        <f>Test!O165</f>
        <v>44.410642000000003</v>
      </c>
      <c r="Y24" s="129">
        <f>('Summary (Full)'!$B$34*V24+'Summary (Full)'!$B$35*W24+'Summary (Full)'!$B$36*X24)/'Summary (Full)'!$B$37</f>
        <v>38.512054187499999</v>
      </c>
      <c r="Z24" s="129">
        <f>Test!P165</f>
        <v>16.559913000000002</v>
      </c>
      <c r="AA24" s="129">
        <f>Test!Q165</f>
        <v>13.792612</v>
      </c>
      <c r="AB24" s="129">
        <f>Test!R165</f>
        <v>56.738658000000001</v>
      </c>
      <c r="AC24" s="129">
        <f>Test!S165</f>
        <v>54.687199</v>
      </c>
      <c r="AD24" s="129">
        <f>Test!T165</f>
        <v>33.720283999999999</v>
      </c>
      <c r="AE24" s="129">
        <f>Test!U165</f>
        <v>39.347082</v>
      </c>
      <c r="AF24" s="129">
        <f>Test!V165</f>
        <v>38.018501000000001</v>
      </c>
      <c r="AG24" s="129">
        <f>Test!W165</f>
        <v>38.441305999999997</v>
      </c>
      <c r="AH24" s="129">
        <f>Test!X165</f>
        <v>44.389426999999998</v>
      </c>
      <c r="AI24" s="129">
        <f>10*LOG10(1/(('Summary (Full)'!$B$41/10^(AF24/10)+'Summary (Full)'!$B$42/10^(AG24/10)+'Summary (Full)'!$B$43/10^(AH24/10))/'Summary (Full)'!$B$44))</f>
        <v>38.692190909640118</v>
      </c>
      <c r="AJ24" s="129">
        <f>Test!Y165</f>
        <v>1.1008260000000001</v>
      </c>
      <c r="AK24" s="129">
        <f>Test!Z165</f>
        <v>0</v>
      </c>
      <c r="AL24" s="129">
        <f t="shared" si="2"/>
        <v>1.0477132257346098</v>
      </c>
      <c r="AM24" s="129">
        <f t="shared" si="3"/>
        <v>0</v>
      </c>
      <c r="AO24" s="179"/>
      <c r="AP24" s="165"/>
      <c r="AQ24" s="164"/>
      <c r="AR24" s="164"/>
      <c r="AS24" s="164"/>
      <c r="AT24" s="165"/>
      <c r="AU24" s="164"/>
      <c r="AV24" s="165"/>
      <c r="AW24" s="164"/>
      <c r="AX24" s="165"/>
      <c r="AY24" s="170"/>
      <c r="AZ24" s="165"/>
      <c r="BA24" s="170"/>
      <c r="CL24" s="4">
        <v>206.40982934307172</v>
      </c>
      <c r="CM24" s="4">
        <v>31.581469625</v>
      </c>
      <c r="CN24" s="4">
        <v>31.581469625</v>
      </c>
      <c r="CO24" s="4">
        <v>35.673494875000003</v>
      </c>
      <c r="CP24" s="4">
        <v>41.247937624999999</v>
      </c>
      <c r="CQ24" s="4">
        <v>32.441375453124998</v>
      </c>
      <c r="CR24" s="4">
        <v>8.0002367499999991</v>
      </c>
      <c r="CS24" s="4">
        <v>7.6653335</v>
      </c>
      <c r="CT24" s="4">
        <v>4.0847449999999998</v>
      </c>
      <c r="CU24" s="4">
        <v>3.963221125</v>
      </c>
      <c r="CV24" s="4">
        <v>27.088613125000002</v>
      </c>
      <c r="CW24" s="4">
        <v>35.031327750000003</v>
      </c>
      <c r="CX24" s="4">
        <v>31.54055</v>
      </c>
      <c r="CY24" s="4">
        <v>35.663482125000002</v>
      </c>
      <c r="CZ24" s="4">
        <v>41.239886249999998</v>
      </c>
      <c r="DA24" s="4">
        <v>32.795047143490997</v>
      </c>
      <c r="DB24" s="4">
        <v>2.6218617499999999</v>
      </c>
      <c r="DC24" s="4">
        <v>1055.3912500000001</v>
      </c>
      <c r="DE24" s="4">
        <v>175.53977659336365</v>
      </c>
      <c r="DF24" s="4">
        <v>7.839283</v>
      </c>
      <c r="DH24" s="4">
        <v>175.53977659336365</v>
      </c>
      <c r="DI24" s="4">
        <v>7.5634540000000001</v>
      </c>
      <c r="DK24" s="4">
        <v>5515.4128238349404</v>
      </c>
      <c r="DL24" s="4">
        <v>55.024626749999996</v>
      </c>
      <c r="DM24" s="4">
        <v>5515.4128238349404</v>
      </c>
      <c r="DN24" s="4">
        <v>53.201022499999993</v>
      </c>
      <c r="DO24" s="4">
        <v>206.40982934307172</v>
      </c>
      <c r="DP24" s="4">
        <v>27.088613125000002</v>
      </c>
      <c r="DQ24" s="4">
        <v>149.2865590002113</v>
      </c>
      <c r="DR24" s="4">
        <v>34.752078249999997</v>
      </c>
      <c r="DS24" s="4">
        <v>206.40982934307172</v>
      </c>
      <c r="DT24" s="4">
        <v>31.54055</v>
      </c>
      <c r="DU24" s="4">
        <v>31.54055</v>
      </c>
      <c r="DV24" s="4">
        <v>35.663482125000002</v>
      </c>
      <c r="DW24" s="4">
        <v>41.239886249999998</v>
      </c>
      <c r="DX24" s="4">
        <v>32.795047143490997</v>
      </c>
      <c r="DZ24" s="4">
        <v>180.91934850497321</v>
      </c>
      <c r="EA24" s="4">
        <v>31.847972000000002</v>
      </c>
      <c r="EB24" s="4">
        <v>31.847972000000002</v>
      </c>
      <c r="EC24" s="4">
        <v>35.894464624999998</v>
      </c>
      <c r="ED24" s="4">
        <v>41.551245375000001</v>
      </c>
      <c r="EE24" s="4">
        <v>32.707332375</v>
      </c>
      <c r="EF24" s="4">
        <v>8.2818916250000001</v>
      </c>
      <c r="EG24" s="4">
        <v>7.8794136249999998</v>
      </c>
      <c r="EH24" s="4">
        <v>7.0887626250000002</v>
      </c>
      <c r="EI24" s="4">
        <v>6.8857348749999998</v>
      </c>
      <c r="EJ24" s="4">
        <v>27.345733625000001</v>
      </c>
      <c r="EK24" s="4">
        <v>35.311145875000001</v>
      </c>
      <c r="EL24" s="4">
        <v>31.807853999999999</v>
      </c>
      <c r="EM24" s="4">
        <v>35.882126</v>
      </c>
      <c r="EN24" s="4">
        <v>41.538672499999997</v>
      </c>
      <c r="EO24" s="4">
        <v>33.058819249106108</v>
      </c>
      <c r="EP24" s="4">
        <v>2.8070682499999999</v>
      </c>
      <c r="EQ24" s="4">
        <v>0</v>
      </c>
      <c r="ER24" s="4">
        <v>180.91934850497321</v>
      </c>
      <c r="ES24" s="4">
        <v>8.2818916250000001</v>
      </c>
      <c r="ET24" s="4">
        <v>180.91934850497321</v>
      </c>
      <c r="EU24" s="4">
        <v>7.8794136249999998</v>
      </c>
      <c r="EV24" s="7">
        <v>2687.290396650636</v>
      </c>
      <c r="EW24" s="7">
        <v>45.3428635</v>
      </c>
      <c r="EX24" s="7">
        <v>2687.290396650636</v>
      </c>
      <c r="EY24" s="7">
        <v>43.742682500000001</v>
      </c>
      <c r="EZ24" s="7">
        <v>180.91934850497321</v>
      </c>
      <c r="FA24" s="7">
        <v>27.345733625000001</v>
      </c>
      <c r="FB24" s="7">
        <v>180.91934850497321</v>
      </c>
      <c r="FC24" s="7">
        <v>35.311145875000001</v>
      </c>
      <c r="FD24" s="4">
        <v>180.91934850497321</v>
      </c>
      <c r="FE24" s="4">
        <v>31.807853999999999</v>
      </c>
      <c r="FF24" s="4">
        <v>31.807853999999999</v>
      </c>
      <c r="FG24" s="4">
        <v>35.882126</v>
      </c>
      <c r="FH24" s="4">
        <v>41.538672499999997</v>
      </c>
      <c r="FI24" s="4">
        <v>33.058819249106108</v>
      </c>
      <c r="FK24" s="4">
        <v>206.40982934307172</v>
      </c>
      <c r="FL24" s="4">
        <v>32.441375453124998</v>
      </c>
      <c r="FM24" s="4">
        <v>206.40982934307172</v>
      </c>
      <c r="FN24" s="4">
        <v>32.795047143490997</v>
      </c>
      <c r="FP24" s="4">
        <v>180.91934850497321</v>
      </c>
      <c r="FQ24" s="4">
        <v>32.707332375</v>
      </c>
      <c r="FR24" s="4">
        <v>180.91934850497321</v>
      </c>
      <c r="FS24" s="4">
        <v>33.058819249106108</v>
      </c>
    </row>
    <row r="25" spans="1:175" ht="13" customHeight="1" x14ac:dyDescent="0.15">
      <c r="A25" s="235"/>
      <c r="B25" s="38">
        <v>160</v>
      </c>
      <c r="C25" s="129">
        <f>Anchor!L166</f>
        <v>1591.6689229999999</v>
      </c>
      <c r="D25" s="129">
        <f>Anchor!M166</f>
        <v>34.346905</v>
      </c>
      <c r="E25" s="129">
        <f>Anchor!N166</f>
        <v>36.739398000000001</v>
      </c>
      <c r="F25" s="129">
        <f>Anchor!O166</f>
        <v>42.742058</v>
      </c>
      <c r="G25" s="130">
        <f>('Summary (Full)'!$B$34*D25+'Summary (Full)'!$B$35*E25+'Summary (Full)'!$B$36*F25)/'Summary (Full)'!$B$37</f>
        <v>35.021132875000006</v>
      </c>
      <c r="H25" s="129">
        <f>Anchor!P166</f>
        <v>11.560581000000001</v>
      </c>
      <c r="I25" s="129">
        <f>Anchor!Q166</f>
        <v>10.162758</v>
      </c>
      <c r="J25" s="129">
        <f>Anchor!R166</f>
        <v>26.873812999999998</v>
      </c>
      <c r="K25" s="129">
        <f>Anchor!S166</f>
        <v>26.088932</v>
      </c>
      <c r="L25" s="129">
        <f>Anchor!T166</f>
        <v>29.762167999999999</v>
      </c>
      <c r="M25" s="129">
        <f>Anchor!U166</f>
        <v>37.073388000000001</v>
      </c>
      <c r="N25" s="129">
        <f>Anchor!V166</f>
        <v>34.239874</v>
      </c>
      <c r="O25" s="129">
        <f>Anchor!W166</f>
        <v>36.723013000000002</v>
      </c>
      <c r="P25" s="129">
        <f>Anchor!X166</f>
        <v>42.729399000000001</v>
      </c>
      <c r="Q25" s="131">
        <f>10*LOG10(1/(('Summary (Full)'!$B$41/10^(N25/10)+'Summary (Full)'!$B$42/10^(O25/10)+'Summary (Full)'!$B$43/10^(P25/10))/'Summary (Full)'!$B$44))</f>
        <v>35.294753156837167</v>
      </c>
      <c r="R25" s="129">
        <f>Anchor!Y166</f>
        <v>1.462618</v>
      </c>
      <c r="S25" s="129">
        <f>Anchor!Z166</f>
        <v>6471.9</v>
      </c>
      <c r="T25" s="129"/>
      <c r="U25" s="129">
        <f>Test!L166</f>
        <v>1552.7113850000001</v>
      </c>
      <c r="V25" s="129">
        <f>Test!M166</f>
        <v>34.958537999999997</v>
      </c>
      <c r="W25" s="129">
        <f>Test!N166</f>
        <v>37.451672000000002</v>
      </c>
      <c r="X25" s="129">
        <f>Test!O166</f>
        <v>43.335414</v>
      </c>
      <c r="Y25" s="129">
        <f>('Summary (Full)'!$B$34*V25+'Summary (Full)'!$B$35*W25+'Summary (Full)'!$B$36*X25)/'Summary (Full)'!$B$37</f>
        <v>35.637913624999996</v>
      </c>
      <c r="Z25" s="129">
        <f>Test!P166</f>
        <v>12.369767</v>
      </c>
      <c r="AA25" s="129">
        <f>Test!Q166</f>
        <v>10.722334999999999</v>
      </c>
      <c r="AB25" s="129">
        <f>Test!R166</f>
        <v>32.881120000000003</v>
      </c>
      <c r="AC25" s="129">
        <f>Test!S166</f>
        <v>31.785193</v>
      </c>
      <c r="AD25" s="129">
        <f>Test!T166</f>
        <v>30.422397</v>
      </c>
      <c r="AE25" s="129">
        <f>Test!U166</f>
        <v>37.577184000000003</v>
      </c>
      <c r="AF25" s="129">
        <f>Test!V166</f>
        <v>34.868409999999997</v>
      </c>
      <c r="AG25" s="129">
        <f>Test!W166</f>
        <v>37.431801999999998</v>
      </c>
      <c r="AH25" s="129">
        <f>Test!X166</f>
        <v>43.319668</v>
      </c>
      <c r="AI25" s="129">
        <f>10*LOG10(1/(('Summary (Full)'!$B$41/10^(AF25/10)+'Summary (Full)'!$B$42/10^(AG25/10)+'Summary (Full)'!$B$43/10^(AH25/10))/'Summary (Full)'!$B$44))</f>
        <v>35.931679260188318</v>
      </c>
      <c r="AJ25" s="129">
        <f>Test!Y166</f>
        <v>1.576052</v>
      </c>
      <c r="AK25" s="129">
        <f>Test!Z166</f>
        <v>0</v>
      </c>
      <c r="AL25" s="129">
        <f t="shared" si="2"/>
        <v>1.0775554519361856</v>
      </c>
      <c r="AM25" s="129">
        <f t="shared" si="3"/>
        <v>0</v>
      </c>
      <c r="AO25" s="242" t="s">
        <v>14</v>
      </c>
      <c r="AP25" s="166">
        <f t="array" ref="AP25">bdRateExtend($C24:$C27,D24:D27,$U24:$U27,V24:V27)</f>
        <v>-0.27624472053580884</v>
      </c>
      <c r="AQ25" s="164"/>
      <c r="AR25" s="164"/>
      <c r="AS25" s="164"/>
      <c r="AT25" s="166">
        <f t="array" ref="AT25">bdRateExtend($C24:$C27,H24:H27,$U24:$U27,Z24:Z27)</f>
        <v>-0.25905436151061245</v>
      </c>
      <c r="AU25" s="164"/>
      <c r="AV25" s="166">
        <f t="array" ref="AV25">bdRateExtend($C24:$C27,I24:I27,$U24:$U27,AA24:AA27)</f>
        <v>-0.26224527565103417</v>
      </c>
      <c r="AW25" s="164"/>
      <c r="AX25" s="166">
        <f t="array" ref="AX25">bdRateExtend($C24:$C27,J24:J27,$U24:$U27,AB24:AB27,"None", FALSE,1)</f>
        <v>-0.35955756586645826</v>
      </c>
      <c r="AY25" s="170"/>
      <c r="AZ25" s="244">
        <f t="array" ref="AZ25">testVMAFRange($C24:$C27,J24:J27,$U24:$U27,AB24:AB27)</f>
        <v>0</v>
      </c>
      <c r="BA25" s="170"/>
      <c r="CL25" s="4">
        <v>242.70862408655205</v>
      </c>
      <c r="CM25" s="4">
        <v>31.716961749999999</v>
      </c>
      <c r="CN25" s="4">
        <v>31.716961749999999</v>
      </c>
      <c r="CO25" s="4">
        <v>35.74458525</v>
      </c>
      <c r="CP25" s="4">
        <v>41.398111749999998</v>
      </c>
      <c r="CQ25" s="4">
        <v>32.573760093749996</v>
      </c>
      <c r="CR25" s="4">
        <v>8.1611905</v>
      </c>
      <c r="CS25" s="4">
        <v>7.7672129999999999</v>
      </c>
      <c r="CT25" s="4">
        <v>4.716253</v>
      </c>
      <c r="CU25" s="4">
        <v>4.5761147500000003</v>
      </c>
      <c r="CV25" s="4">
        <v>27.210376750000002</v>
      </c>
      <c r="CW25" s="4">
        <v>35.170952499999999</v>
      </c>
      <c r="CX25" s="4">
        <v>31.672248</v>
      </c>
      <c r="CY25" s="4">
        <v>35.734097750000004</v>
      </c>
      <c r="CZ25" s="4">
        <v>41.390429499999996</v>
      </c>
      <c r="DA25" s="4">
        <v>32.922002788787729</v>
      </c>
      <c r="DB25" s="4">
        <v>2.5162344999999999</v>
      </c>
      <c r="DC25" s="4">
        <v>1160.9075</v>
      </c>
      <c r="DE25" s="4">
        <v>206.40982934307172</v>
      </c>
      <c r="DF25" s="4">
        <v>8.0002367499999991</v>
      </c>
      <c r="DH25" s="4">
        <v>206.40982934307172</v>
      </c>
      <c r="DI25" s="4">
        <v>7.6653335</v>
      </c>
      <c r="DK25" s="4">
        <v>6157.1902917707857</v>
      </c>
      <c r="DL25" s="4">
        <v>57.5408945</v>
      </c>
      <c r="DM25" s="4">
        <v>6157.1902917707857</v>
      </c>
      <c r="DN25" s="4">
        <v>55.660984999999997</v>
      </c>
      <c r="DO25" s="4">
        <v>242.70862408655205</v>
      </c>
      <c r="DP25" s="4">
        <v>27.210376750000002</v>
      </c>
      <c r="DQ25" s="4">
        <v>175.53977659336365</v>
      </c>
      <c r="DR25" s="4">
        <v>34.891703</v>
      </c>
      <c r="DS25" s="4">
        <v>242.70862408655205</v>
      </c>
      <c r="DT25" s="4">
        <v>31.672248</v>
      </c>
      <c r="DU25" s="4">
        <v>31.672248</v>
      </c>
      <c r="DV25" s="4">
        <v>35.734097750000004</v>
      </c>
      <c r="DW25" s="4">
        <v>41.390429499999996</v>
      </c>
      <c r="DX25" s="4">
        <v>32.922002788787729</v>
      </c>
      <c r="DZ25" s="4">
        <v>334.07922925250637</v>
      </c>
      <c r="EA25" s="4">
        <v>32.474701375000002</v>
      </c>
      <c r="EB25" s="4">
        <v>32.474701375000002</v>
      </c>
      <c r="EC25" s="4">
        <v>36.256997374999997</v>
      </c>
      <c r="ED25" s="4">
        <v>42.053477999999998</v>
      </c>
      <c r="EE25" s="4">
        <v>33.309768414062503</v>
      </c>
      <c r="EF25" s="4">
        <v>9.0446205000000006</v>
      </c>
      <c r="EG25" s="4">
        <v>8.4086103750000003</v>
      </c>
      <c r="EH25" s="4">
        <v>13.851468624999999</v>
      </c>
      <c r="EI25" s="4">
        <v>13.436477625</v>
      </c>
      <c r="EJ25" s="4">
        <v>27.962857875000001</v>
      </c>
      <c r="EK25" s="4">
        <v>35.828687000000002</v>
      </c>
      <c r="EL25" s="4">
        <v>32.417208375000001</v>
      </c>
      <c r="EM25" s="4">
        <v>36.241352250000006</v>
      </c>
      <c r="EN25" s="4">
        <v>42.038495750000003</v>
      </c>
      <c r="EO25" s="4">
        <v>33.6406055452535</v>
      </c>
      <c r="EP25" s="4">
        <v>2.4837476249999999</v>
      </c>
      <c r="EQ25" s="4">
        <v>0</v>
      </c>
      <c r="ER25" s="4">
        <v>439.42968252944189</v>
      </c>
      <c r="ES25" s="4">
        <v>9.5965932499999997</v>
      </c>
      <c r="ET25" s="4">
        <v>334.07922925250637</v>
      </c>
      <c r="EU25" s="4">
        <v>8.4086103750000003</v>
      </c>
      <c r="EV25" s="7">
        <v>3068.6362227312675</v>
      </c>
      <c r="EW25" s="7">
        <v>48.269529374999998</v>
      </c>
      <c r="EX25" s="7">
        <v>3068.6362227312675</v>
      </c>
      <c r="EY25" s="7">
        <v>46.558217374999998</v>
      </c>
      <c r="EZ25" s="7">
        <v>334.07922925250637</v>
      </c>
      <c r="FA25" s="7">
        <v>27.962857875000001</v>
      </c>
      <c r="FB25" s="7">
        <v>216.06557007429737</v>
      </c>
      <c r="FC25" s="7">
        <v>35.445901249999999</v>
      </c>
      <c r="FD25" s="4">
        <v>216.06557007429737</v>
      </c>
      <c r="FE25" s="4">
        <v>31.947976000000001</v>
      </c>
      <c r="FF25" s="4">
        <v>31.947976000000001</v>
      </c>
      <c r="FG25" s="4">
        <v>35.957258000000003</v>
      </c>
      <c r="FH25" s="4">
        <v>41.695278999999999</v>
      </c>
      <c r="FI25" s="4">
        <v>33.193752999118928</v>
      </c>
      <c r="FK25" s="4">
        <v>242.70862408655205</v>
      </c>
      <c r="FL25" s="4">
        <v>32.573760093749996</v>
      </c>
      <c r="FM25" s="4">
        <v>242.70862408655205</v>
      </c>
      <c r="FN25" s="4">
        <v>32.922002788787729</v>
      </c>
      <c r="FP25" s="4">
        <v>216.06557007429737</v>
      </c>
      <c r="FQ25" s="4">
        <v>32.847500937500001</v>
      </c>
      <c r="FR25" s="4">
        <v>216.06557007429737</v>
      </c>
      <c r="FS25" s="4">
        <v>33.193752999118928</v>
      </c>
    </row>
    <row r="26" spans="1:175" x14ac:dyDescent="0.15">
      <c r="A26" s="235"/>
      <c r="B26" s="38">
        <v>185</v>
      </c>
      <c r="C26" s="129">
        <f>Anchor!L167</f>
        <v>380.69538499999999</v>
      </c>
      <c r="D26" s="129">
        <f>Anchor!M167</f>
        <v>31.978349999999999</v>
      </c>
      <c r="E26" s="129">
        <f>Anchor!N167</f>
        <v>35.878444000000002</v>
      </c>
      <c r="F26" s="129">
        <f>Anchor!O167</f>
        <v>41.596682999999999</v>
      </c>
      <c r="G26" s="130">
        <f>('Summary (Full)'!$B$34*D26+'Summary (Full)'!$B$35*E26+'Summary (Full)'!$B$36*F26)/'Summary (Full)'!$B$37</f>
        <v>32.823251687499997</v>
      </c>
      <c r="H26" s="129">
        <f>Anchor!P167</f>
        <v>8.4128480000000003</v>
      </c>
      <c r="I26" s="129">
        <f>Anchor!Q167</f>
        <v>7.949484</v>
      </c>
      <c r="J26" s="129">
        <f>Anchor!R167</f>
        <v>9.0273859999999999</v>
      </c>
      <c r="K26" s="129">
        <f>Anchor!S167</f>
        <v>8.7931620000000006</v>
      </c>
      <c r="L26" s="129">
        <f>Anchor!T167</f>
        <v>27.460545</v>
      </c>
      <c r="M26" s="129">
        <f>Anchor!U167</f>
        <v>35.395147999999999</v>
      </c>
      <c r="N26" s="129">
        <f>Anchor!V167</f>
        <v>31.910571000000001</v>
      </c>
      <c r="O26" s="129">
        <f>Anchor!W167</f>
        <v>35.866639999999997</v>
      </c>
      <c r="P26" s="129">
        <f>Anchor!X167</f>
        <v>41.586995999999999</v>
      </c>
      <c r="Q26" s="131">
        <f>10*LOG10(1/(('Summary (Full)'!$B$41/10^(N26/10)+'Summary (Full)'!$B$42/10^(O26/10)+'Summary (Full)'!$B$43/10^(P26/10))/'Summary (Full)'!$B$44))</f>
        <v>33.150424180742775</v>
      </c>
      <c r="R26" s="129">
        <f>Anchor!Y167</f>
        <v>2.1583199999999998</v>
      </c>
      <c r="S26" s="129">
        <f>Anchor!Z167</f>
        <v>3043.06</v>
      </c>
      <c r="T26" s="129"/>
      <c r="U26" s="129">
        <f>Test!L167</f>
        <v>373.14830799999999</v>
      </c>
      <c r="V26" s="129">
        <f>Test!M167</f>
        <v>32.396121999999998</v>
      </c>
      <c r="W26" s="129">
        <f>Test!N167</f>
        <v>36.331389000000001</v>
      </c>
      <c r="X26" s="129">
        <f>Test!O167</f>
        <v>42.089686</v>
      </c>
      <c r="Y26" s="129">
        <f>('Summary (Full)'!$B$34*V26+'Summary (Full)'!$B$35*W26+'Summary (Full)'!$B$36*X26)/'Summary (Full)'!$B$37</f>
        <v>33.247923937499998</v>
      </c>
      <c r="Z26" s="129">
        <f>Test!P167</f>
        <v>8.8834710000000001</v>
      </c>
      <c r="AA26" s="129">
        <f>Test!Q167</f>
        <v>8.2969539999999995</v>
      </c>
      <c r="AB26" s="129">
        <f>Test!R167</f>
        <v>14.294421</v>
      </c>
      <c r="AC26" s="129">
        <f>Test!S167</f>
        <v>13.86905</v>
      </c>
      <c r="AD26" s="129">
        <f>Test!T167</f>
        <v>27.879061</v>
      </c>
      <c r="AE26" s="129">
        <f>Test!U167</f>
        <v>35.820962000000002</v>
      </c>
      <c r="AF26" s="129">
        <f>Test!V167</f>
        <v>32.331775999999998</v>
      </c>
      <c r="AG26" s="129">
        <f>Test!W167</f>
        <v>36.314227000000002</v>
      </c>
      <c r="AH26" s="129">
        <f>Test!X167</f>
        <v>42.076647999999999</v>
      </c>
      <c r="AI26" s="129">
        <f>10*LOG10(1/(('Summary (Full)'!$B$41/10^(AF26/10)+'Summary (Full)'!$B$42/10^(AG26/10)+'Summary (Full)'!$B$43/10^(AH26/10))/'Summary (Full)'!$B$44))</f>
        <v>33.575598680391458</v>
      </c>
      <c r="AJ26" s="129">
        <f>Test!Y167</f>
        <v>2.3502290000000001</v>
      </c>
      <c r="AK26" s="129">
        <f>Test!Z167</f>
        <v>0</v>
      </c>
      <c r="AL26" s="129">
        <f t="shared" si="2"/>
        <v>1.0889159160828794</v>
      </c>
      <c r="AM26" s="129">
        <f t="shared" si="3"/>
        <v>0</v>
      </c>
      <c r="AO26" s="179"/>
      <c r="AP26" s="165"/>
      <c r="AQ26" s="164"/>
      <c r="AR26" s="164"/>
      <c r="AS26" s="164"/>
      <c r="AT26" s="165"/>
      <c r="AU26" s="164"/>
      <c r="AV26" s="165"/>
      <c r="AW26" s="164"/>
      <c r="AX26" s="165"/>
      <c r="AY26" s="170"/>
      <c r="AZ26" s="165"/>
      <c r="BA26" s="170"/>
      <c r="CL26" s="4">
        <v>362.36964297080169</v>
      </c>
      <c r="CM26" s="4">
        <v>32.1178375</v>
      </c>
      <c r="CN26" s="4">
        <v>32.1178375</v>
      </c>
      <c r="CO26" s="4">
        <v>35.877802500000001</v>
      </c>
      <c r="CP26" s="4">
        <v>41.566796875000001</v>
      </c>
      <c r="CQ26" s="4">
        <v>32.943395273437503</v>
      </c>
      <c r="CR26" s="4">
        <v>8.6339898749999993</v>
      </c>
      <c r="CS26" s="4">
        <v>8.1134241249999999</v>
      </c>
      <c r="CT26" s="4">
        <v>9.8473306249999997</v>
      </c>
      <c r="CU26" s="4">
        <v>9.5808478749999999</v>
      </c>
      <c r="CV26" s="4">
        <v>27.599112625</v>
      </c>
      <c r="CW26" s="4">
        <v>35.457483624999995</v>
      </c>
      <c r="CX26" s="4">
        <v>32.057505124999999</v>
      </c>
      <c r="CY26" s="4">
        <v>35.865127999999999</v>
      </c>
      <c r="CZ26" s="4">
        <v>41.554892500000001</v>
      </c>
      <c r="DA26" s="4">
        <v>33.277153898157913</v>
      </c>
      <c r="DB26" s="4">
        <v>2.325266375</v>
      </c>
      <c r="DC26" s="4">
        <v>2052.4825000000001</v>
      </c>
      <c r="DE26" s="4">
        <v>472.01249750724878</v>
      </c>
      <c r="DF26" s="4">
        <v>9.1864852500000005</v>
      </c>
      <c r="DH26" s="4">
        <v>362.36964297080169</v>
      </c>
      <c r="DI26" s="4">
        <v>8.1134241249999999</v>
      </c>
      <c r="DK26" s="4">
        <v>6721.5961734629664</v>
      </c>
      <c r="DL26" s="4">
        <v>59.678966249999995</v>
      </c>
      <c r="DM26" s="4">
        <v>6721.5961734629664</v>
      </c>
      <c r="DN26" s="4">
        <v>57.823911500000001</v>
      </c>
      <c r="DO26" s="4">
        <v>362.36964297080169</v>
      </c>
      <c r="DP26" s="4">
        <v>27.599112625</v>
      </c>
      <c r="DQ26" s="4">
        <v>206.40982934307172</v>
      </c>
      <c r="DR26" s="4">
        <v>35.031327750000003</v>
      </c>
      <c r="DS26" s="4">
        <v>397.99185700959697</v>
      </c>
      <c r="DT26" s="4">
        <v>32.172825125000003</v>
      </c>
      <c r="DU26" s="4">
        <v>32.172825125000003</v>
      </c>
      <c r="DV26" s="4">
        <v>35.937461749999997</v>
      </c>
      <c r="DW26" s="4">
        <v>41.812169124999997</v>
      </c>
      <c r="DX26" s="4">
        <v>33.391971349266356</v>
      </c>
      <c r="DZ26" s="4">
        <v>403.91315194197773</v>
      </c>
      <c r="EA26" s="4">
        <v>32.723566499999997</v>
      </c>
      <c r="EB26" s="4">
        <v>32.723566499999997</v>
      </c>
      <c r="EC26" s="4">
        <v>36.360084499999999</v>
      </c>
      <c r="ED26" s="4">
        <v>42.201645999999997</v>
      </c>
      <c r="EE26" s="4">
        <v>33.543228843750001</v>
      </c>
      <c r="EF26" s="4">
        <v>9.3763860000000001</v>
      </c>
      <c r="EG26" s="4">
        <v>8.6345475</v>
      </c>
      <c r="EH26" s="4">
        <v>15.6203565</v>
      </c>
      <c r="EI26" s="4">
        <v>15.1446735</v>
      </c>
      <c r="EJ26" s="4">
        <v>28.201603500000001</v>
      </c>
      <c r="EK26" s="4">
        <v>36.009788999999998</v>
      </c>
      <c r="EL26" s="4">
        <v>32.661582500000002</v>
      </c>
      <c r="EM26" s="4">
        <v>36.344087999999999</v>
      </c>
      <c r="EN26" s="4">
        <v>42.187190999999999</v>
      </c>
      <c r="EO26" s="4">
        <v>33.869238399103921</v>
      </c>
      <c r="EP26" s="4">
        <v>2.3715774999999999</v>
      </c>
      <c r="EQ26" s="4">
        <v>0</v>
      </c>
      <c r="ER26" s="4">
        <v>524.73586334477193</v>
      </c>
      <c r="ES26" s="4">
        <v>9.9864458749999994</v>
      </c>
      <c r="ET26" s="4">
        <v>403.91315194197773</v>
      </c>
      <c r="EU26" s="4">
        <v>8.6345475</v>
      </c>
      <c r="EV26" s="7">
        <v>3504.097763008755</v>
      </c>
      <c r="EW26" s="7">
        <v>51.196195250000002</v>
      </c>
      <c r="EX26" s="7">
        <v>3504.097763008755</v>
      </c>
      <c r="EY26" s="7">
        <v>49.373752249999995</v>
      </c>
      <c r="EZ26" s="7">
        <v>403.91315194197773</v>
      </c>
      <c r="FA26" s="7">
        <v>28.201603500000001</v>
      </c>
      <c r="FB26" s="7">
        <v>276.31913167804248</v>
      </c>
      <c r="FC26" s="7">
        <v>35.647584999999999</v>
      </c>
      <c r="FD26" s="4">
        <v>334.07922925250637</v>
      </c>
      <c r="FE26" s="4">
        <v>32.417208375000001</v>
      </c>
      <c r="FF26" s="4">
        <v>32.417208375000001</v>
      </c>
      <c r="FG26" s="4">
        <v>36.241352250000006</v>
      </c>
      <c r="FH26" s="4">
        <v>42.038495750000003</v>
      </c>
      <c r="FI26" s="4">
        <v>33.6406055452535</v>
      </c>
      <c r="FK26" s="4">
        <v>397.99185700959697</v>
      </c>
      <c r="FL26" s="4">
        <v>33.058053273437501</v>
      </c>
      <c r="FM26" s="4">
        <v>397.99185700959697</v>
      </c>
      <c r="FN26" s="4">
        <v>33.391971349266356</v>
      </c>
      <c r="FP26" s="4">
        <v>334.07922925250637</v>
      </c>
      <c r="FQ26" s="4">
        <v>33.309768414062503</v>
      </c>
      <c r="FR26" s="4">
        <v>334.07922925250637</v>
      </c>
      <c r="FS26" s="4">
        <v>33.6406055452535</v>
      </c>
    </row>
    <row r="27" spans="1:175" ht="13" customHeight="1" x14ac:dyDescent="0.15">
      <c r="A27" s="235"/>
      <c r="B27" s="38">
        <v>210</v>
      </c>
      <c r="C27" s="129">
        <f>Anchor!L168</f>
        <v>87.371077</v>
      </c>
      <c r="D27" s="129">
        <f>Anchor!M168</f>
        <v>30.781442999999999</v>
      </c>
      <c r="E27" s="129">
        <f>Anchor!N168</f>
        <v>35.165078999999999</v>
      </c>
      <c r="F27" s="129">
        <f>Anchor!O168</f>
        <v>40.108454000000002</v>
      </c>
      <c r="G27" s="130">
        <f>('Summary (Full)'!$B$34*D27+'Summary (Full)'!$B$35*E27+'Summary (Full)'!$B$36*F27)/'Summary (Full)'!$B$37</f>
        <v>31.638358437499999</v>
      </c>
      <c r="H27" s="129">
        <f>Anchor!P168</f>
        <v>7.0955019999999998</v>
      </c>
      <c r="I27" s="129">
        <f>Anchor!Q168</f>
        <v>7.0916800000000002</v>
      </c>
      <c r="J27" s="129">
        <f>Anchor!R168</f>
        <v>2.013109</v>
      </c>
      <c r="K27" s="129">
        <f>Anchor!S168</f>
        <v>1.921414</v>
      </c>
      <c r="L27" s="129">
        <f>Anchor!T168</f>
        <v>26.364930999999999</v>
      </c>
      <c r="M27" s="129">
        <f>Anchor!U168</f>
        <v>34.094909000000001</v>
      </c>
      <c r="N27" s="129">
        <f>Anchor!V168</f>
        <v>30.759937999999998</v>
      </c>
      <c r="O27" s="129">
        <f>Anchor!W168</f>
        <v>35.158330999999997</v>
      </c>
      <c r="P27" s="129">
        <f>Anchor!X168</f>
        <v>40.101469999999999</v>
      </c>
      <c r="Q27" s="131">
        <f>10*LOG10(1/(('Summary (Full)'!$B$41/10^(N27/10)+'Summary (Full)'!$B$42/10^(O27/10)+'Summary (Full)'!$B$43/10^(P27/10))/'Summary (Full)'!$B$44))</f>
        <v>32.02907368251816</v>
      </c>
      <c r="R27" s="129">
        <f>Anchor!Y168</f>
        <v>2.9752540000000001</v>
      </c>
      <c r="S27" s="129">
        <f>Anchor!Z168</f>
        <v>1154.42</v>
      </c>
      <c r="T27" s="129"/>
      <c r="U27" s="129">
        <f>Test!L168</f>
        <v>75.352615</v>
      </c>
      <c r="V27" s="129">
        <f>Test!M168</f>
        <v>31.086271</v>
      </c>
      <c r="W27" s="129">
        <f>Test!N168</f>
        <v>35.446260000000002</v>
      </c>
      <c r="X27" s="129">
        <f>Test!O168</f>
        <v>40.582054999999997</v>
      </c>
      <c r="Y27" s="129">
        <f>('Summary (Full)'!$B$34*V27+'Summary (Full)'!$B$35*W27+'Summary (Full)'!$B$36*X27)/'Summary (Full)'!$B$37</f>
        <v>31.952256812499996</v>
      </c>
      <c r="Z27" s="129">
        <f>Test!P168</f>
        <v>7.3157199999999998</v>
      </c>
      <c r="AA27" s="129">
        <f>Test!Q168</f>
        <v>7.2618260000000001</v>
      </c>
      <c r="AB27" s="129">
        <f>Test!R168</f>
        <v>6.4818220000000002</v>
      </c>
      <c r="AC27" s="129">
        <f>Test!S168</f>
        <v>6.2907919999999997</v>
      </c>
      <c r="AD27" s="129">
        <f>Test!T168</f>
        <v>26.653780000000001</v>
      </c>
      <c r="AE27" s="129">
        <f>Test!U168</f>
        <v>34.538319000000001</v>
      </c>
      <c r="AF27" s="129">
        <f>Test!V168</f>
        <v>31.062352000000001</v>
      </c>
      <c r="AG27" s="129">
        <f>Test!W168</f>
        <v>35.438355000000001</v>
      </c>
      <c r="AH27" s="129">
        <f>Test!X168</f>
        <v>40.568010000000001</v>
      </c>
      <c r="AI27" s="129">
        <f>10*LOG10(1/(('Summary (Full)'!$B$41/10^(AF27/10)+'Summary (Full)'!$B$42/10^(AG27/10)+'Summary (Full)'!$B$43/10^(AH27/10))/'Summary (Full)'!$B$44))</f>
        <v>32.333852356896585</v>
      </c>
      <c r="AJ27" s="129">
        <f>Test!Y168</f>
        <v>3.1588229999999999</v>
      </c>
      <c r="AK27" s="129">
        <f>Test!Z168</f>
        <v>0</v>
      </c>
      <c r="AL27" s="129">
        <f t="shared" si="2"/>
        <v>1.0616985978340001</v>
      </c>
      <c r="AM27" s="129">
        <f t="shared" si="3"/>
        <v>0</v>
      </c>
      <c r="AO27" s="242" t="s">
        <v>15</v>
      </c>
      <c r="AP27" s="166">
        <f t="array" ref="AP27">bdRateExtend($C25:$C28,D25:D28,$U25:$U28,V25:V28)</f>
        <v>-0.34293867374266929</v>
      </c>
      <c r="AQ27" s="164"/>
      <c r="AR27" s="164"/>
      <c r="AS27" s="164"/>
      <c r="AT27" s="166">
        <f t="array" ref="AT27">bdRateExtend($C25:$C28,H25:H28,$U25:$U28,Z25:Z28)</f>
        <v>-0.30607566745836268</v>
      </c>
      <c r="AU27" s="164"/>
      <c r="AV27" s="166">
        <f t="array" ref="AV27">bdRateExtend($C25:$C28,I25:I28,$U25:$U28,AA25:AA28)</f>
        <v>-0.32141777608157196</v>
      </c>
      <c r="AW27" s="164"/>
      <c r="AX27" s="166">
        <f t="array" ref="AX27">bdRateExtend($C25:$C28,J25:J28,$U25:$U28,AB25:AB28,"None", FALSE,1)</f>
        <v>-0.53163968794300276</v>
      </c>
      <c r="AY27" s="170"/>
      <c r="AZ27" s="244">
        <f t="array" ref="AZ27">testVMAFRange($C25:$C28,J25:J28,$U25:$U28,AB25:AB28)</f>
        <v>0</v>
      </c>
      <c r="BA27" s="170"/>
      <c r="CL27" s="4">
        <v>472.01249750724878</v>
      </c>
      <c r="CM27" s="4">
        <v>32.463424750000001</v>
      </c>
      <c r="CN27" s="4">
        <v>32.463424750000001</v>
      </c>
      <c r="CO27" s="4">
        <v>36.011935999999999</v>
      </c>
      <c r="CP27" s="4">
        <v>41.941352249999994</v>
      </c>
      <c r="CQ27" s="4">
        <v>33.277577171875002</v>
      </c>
      <c r="CR27" s="4">
        <v>9.1864852500000005</v>
      </c>
      <c r="CS27" s="4">
        <v>8.4173930000000006</v>
      </c>
      <c r="CT27" s="4">
        <v>9.2686377499999999</v>
      </c>
      <c r="CU27" s="4">
        <v>8.9759434999999996</v>
      </c>
      <c r="CV27" s="4">
        <v>27.896229000000002</v>
      </c>
      <c r="CW27" s="4">
        <v>35.773100249999999</v>
      </c>
      <c r="CX27" s="4">
        <v>32.410006250000002</v>
      </c>
      <c r="CY27" s="4">
        <v>35.999594500000001</v>
      </c>
      <c r="CZ27" s="4">
        <v>41.932822250000001</v>
      </c>
      <c r="DA27" s="4">
        <v>33.608028619151511</v>
      </c>
      <c r="DB27" s="4">
        <v>2.0763962500000002</v>
      </c>
      <c r="DC27" s="4">
        <v>1689.0725</v>
      </c>
      <c r="DE27" s="4">
        <v>559.79989007076176</v>
      </c>
      <c r="DF27" s="4">
        <v>9.5381788749999998</v>
      </c>
      <c r="DH27" s="4">
        <v>472.01249750724878</v>
      </c>
      <c r="DI27" s="4">
        <v>8.4173930000000006</v>
      </c>
      <c r="DK27" s="4">
        <v>7589.1764808564139</v>
      </c>
      <c r="DL27" s="4">
        <v>62.773691124999999</v>
      </c>
      <c r="DM27" s="4">
        <v>7589.1764808564139</v>
      </c>
      <c r="DN27" s="4">
        <v>60.82117075</v>
      </c>
      <c r="DO27" s="4">
        <v>432.09934149696841</v>
      </c>
      <c r="DP27" s="4">
        <v>27.8015185</v>
      </c>
      <c r="DQ27" s="4">
        <v>242.70862408655205</v>
      </c>
      <c r="DR27" s="4">
        <v>35.170952499999999</v>
      </c>
      <c r="DS27" s="4">
        <v>472.01249750724878</v>
      </c>
      <c r="DT27" s="4">
        <v>32.410006250000002</v>
      </c>
      <c r="DU27" s="4">
        <v>32.410006250000002</v>
      </c>
      <c r="DV27" s="4">
        <v>35.999594500000001</v>
      </c>
      <c r="DW27" s="4">
        <v>41.932822250000001</v>
      </c>
      <c r="DX27" s="4">
        <v>33.608028619151511</v>
      </c>
      <c r="DZ27" s="4">
        <v>488.34473988921053</v>
      </c>
      <c r="EA27" s="4">
        <v>32.972431624999999</v>
      </c>
      <c r="EB27" s="4">
        <v>32.972431624999999</v>
      </c>
      <c r="EC27" s="4">
        <v>36.463171625000001</v>
      </c>
      <c r="ED27" s="4">
        <v>42.349814000000002</v>
      </c>
      <c r="EE27" s="4">
        <v>33.776689273437498</v>
      </c>
      <c r="EF27" s="4">
        <v>9.7081514999999996</v>
      </c>
      <c r="EG27" s="4">
        <v>8.8604846249999998</v>
      </c>
      <c r="EH27" s="4">
        <v>17.389244375000001</v>
      </c>
      <c r="EI27" s="4">
        <v>16.852869375000001</v>
      </c>
      <c r="EJ27" s="4">
        <v>28.440349125000001</v>
      </c>
      <c r="EK27" s="4">
        <v>36.190891000000001</v>
      </c>
      <c r="EL27" s="4">
        <v>32.905956625000002</v>
      </c>
      <c r="EM27" s="4">
        <v>36.44682375</v>
      </c>
      <c r="EN27" s="4">
        <v>42.335886250000001</v>
      </c>
      <c r="EO27" s="4">
        <v>34.097871252954334</v>
      </c>
      <c r="EP27" s="4">
        <v>2.2594073749999999</v>
      </c>
      <c r="EQ27" s="4">
        <v>0</v>
      </c>
      <c r="ER27" s="4">
        <v>626.60247413244565</v>
      </c>
      <c r="ES27" s="4">
        <v>10.376298500000001</v>
      </c>
      <c r="ET27" s="4">
        <v>488.34473988921053</v>
      </c>
      <c r="EU27" s="4">
        <v>8.8604846249999998</v>
      </c>
      <c r="EV27" s="7">
        <v>4001.354426362801</v>
      </c>
      <c r="EW27" s="7">
        <v>54.122861125</v>
      </c>
      <c r="EX27" s="7">
        <v>4001.354426362801</v>
      </c>
      <c r="EY27" s="7">
        <v>52.189287125</v>
      </c>
      <c r="EZ27" s="7">
        <v>488.34473988921053</v>
      </c>
      <c r="FA27" s="7">
        <v>28.440349125000001</v>
      </c>
      <c r="FB27" s="7">
        <v>334.07922925250637</v>
      </c>
      <c r="FC27" s="7">
        <v>35.828687000000002</v>
      </c>
      <c r="FD27" s="4">
        <v>403.91315194197773</v>
      </c>
      <c r="FE27" s="4">
        <v>32.661582500000002</v>
      </c>
      <c r="FF27" s="4">
        <v>32.661582500000002</v>
      </c>
      <c r="FG27" s="4">
        <v>36.344087999999999</v>
      </c>
      <c r="FH27" s="4">
        <v>42.187190999999999</v>
      </c>
      <c r="FI27" s="4">
        <v>33.869238399103921</v>
      </c>
      <c r="FK27" s="4">
        <v>472.01249750724878</v>
      </c>
      <c r="FL27" s="4">
        <v>33.277577171875002</v>
      </c>
      <c r="FM27" s="4">
        <v>472.01249750724878</v>
      </c>
      <c r="FN27" s="4">
        <v>33.608028619151511</v>
      </c>
      <c r="FP27" s="4">
        <v>403.91315194197773</v>
      </c>
      <c r="FQ27" s="4">
        <v>33.543228843750001</v>
      </c>
      <c r="FR27" s="4">
        <v>403.91315194197773</v>
      </c>
      <c r="FS27" s="4">
        <v>33.869238399103921</v>
      </c>
    </row>
    <row r="28" spans="1:175" ht="14" customHeight="1" thickBot="1" x14ac:dyDescent="0.2">
      <c r="A28" s="236"/>
      <c r="B28" s="38">
        <v>235</v>
      </c>
      <c r="C28" s="129">
        <f>Anchor!L169</f>
        <v>35.084308</v>
      </c>
      <c r="D28" s="129">
        <f>Anchor!M169</f>
        <v>29.678978000000001</v>
      </c>
      <c r="E28" s="129">
        <f>Anchor!N169</f>
        <v>34.308087</v>
      </c>
      <c r="F28" s="129">
        <f>Anchor!O169</f>
        <v>38.388979999999997</v>
      </c>
      <c r="G28" s="130">
        <f>('Summary (Full)'!$B$34*D28+'Summary (Full)'!$B$35*E28+'Summary (Full)'!$B$36*F28)/'Summary (Full)'!$B$37</f>
        <v>30.512672437500001</v>
      </c>
      <c r="H28" s="129">
        <f>Anchor!P169</f>
        <v>6.3775700000000004</v>
      </c>
      <c r="I28" s="129">
        <f>Anchor!Q169</f>
        <v>6.6361030000000003</v>
      </c>
      <c r="J28" s="129">
        <f>Anchor!R169</f>
        <v>3.9278E-2</v>
      </c>
      <c r="K28" s="129">
        <f>Anchor!S169</f>
        <v>3.0689000000000001E-2</v>
      </c>
      <c r="L28" s="129">
        <f>Anchor!T169</f>
        <v>25.391942</v>
      </c>
      <c r="M28" s="129">
        <f>Anchor!U169</f>
        <v>32.687429000000002</v>
      </c>
      <c r="N28" s="129">
        <f>Anchor!V169</f>
        <v>29.664936000000001</v>
      </c>
      <c r="O28" s="129">
        <f>Anchor!W169</f>
        <v>34.302297000000003</v>
      </c>
      <c r="P28" s="129">
        <f>Anchor!X169</f>
        <v>38.375509000000001</v>
      </c>
      <c r="Q28" s="131">
        <f>10*LOG10(1/(('Summary (Full)'!$B$41/10^(N28/10)+'Summary (Full)'!$B$42/10^(O28/10)+'Summary (Full)'!$B$43/10^(P28/10))/'Summary (Full)'!$B$44))</f>
        <v>30.935282674079779</v>
      </c>
      <c r="R28" s="129">
        <f>Anchor!Y169</f>
        <v>3.3449840000000002</v>
      </c>
      <c r="S28" s="129">
        <f>Anchor!Z169</f>
        <v>528.44000000000005</v>
      </c>
      <c r="T28" s="129"/>
      <c r="U28" s="129">
        <f>Test!L169</f>
        <v>22.737231000000001</v>
      </c>
      <c r="V28" s="129">
        <f>Test!M169</f>
        <v>30.028319</v>
      </c>
      <c r="W28" s="129">
        <f>Test!N169</f>
        <v>34.533743000000001</v>
      </c>
      <c r="X28" s="129">
        <f>Test!O169</f>
        <v>38.807102999999998</v>
      </c>
      <c r="Y28" s="129">
        <f>('Summary (Full)'!$B$34*V28+'Summary (Full)'!$B$35*W28+'Summary (Full)'!$B$36*X28)/'Summary (Full)'!$B$37</f>
        <v>30.858581999999998</v>
      </c>
      <c r="Z28" s="129">
        <f>Test!P169</f>
        <v>6.5502979999999997</v>
      </c>
      <c r="AA28" s="129">
        <f>Test!Q169</f>
        <v>6.7708750000000002</v>
      </c>
      <c r="AB28" s="129">
        <f>Test!R169</f>
        <v>0.56618299999999999</v>
      </c>
      <c r="AC28" s="129">
        <f>Test!S169</f>
        <v>0.51960700000000004</v>
      </c>
      <c r="AD28" s="129">
        <f>Test!T169</f>
        <v>25.705399</v>
      </c>
      <c r="AE28" s="129">
        <f>Test!U169</f>
        <v>33.251235000000001</v>
      </c>
      <c r="AF28" s="129">
        <f>Test!V169</f>
        <v>30.015447000000002</v>
      </c>
      <c r="AG28" s="129">
        <f>Test!W169</f>
        <v>34.530599000000002</v>
      </c>
      <c r="AH28" s="129">
        <f>Test!X169</f>
        <v>38.795822000000001</v>
      </c>
      <c r="AI28" s="129">
        <f>10*LOG10(1/(('Summary (Full)'!$B$41/10^(AF28/10)+'Summary (Full)'!$B$42/10^(AG28/10)+'Summary (Full)'!$B$43/10^(AH28/10))/'Summary (Full)'!$B$44))</f>
        <v>31.278366458350057</v>
      </c>
      <c r="AJ28" s="129">
        <f>Test!Y169</f>
        <v>3.4186329999999998</v>
      </c>
      <c r="AK28" s="129">
        <f>Test!Z169</f>
        <v>0</v>
      </c>
      <c r="AL28" s="129">
        <f t="shared" si="2"/>
        <v>1.0220177435826299</v>
      </c>
      <c r="AM28" s="129">
        <f t="shared" si="3"/>
        <v>0</v>
      </c>
      <c r="AO28" s="179"/>
      <c r="AP28" s="165"/>
      <c r="AQ28" s="165"/>
      <c r="AR28" s="165"/>
      <c r="AS28" s="165"/>
      <c r="AT28" s="165"/>
      <c r="AU28" s="165"/>
      <c r="AV28" s="165"/>
      <c r="AW28" s="165"/>
      <c r="AX28" s="165"/>
      <c r="AY28" s="171"/>
      <c r="AZ28" s="165"/>
      <c r="BA28" s="171"/>
      <c r="CL28" s="4">
        <v>559.79989007076176</v>
      </c>
      <c r="CM28" s="4">
        <v>32.701164125000005</v>
      </c>
      <c r="CN28" s="4">
        <v>32.701164125000005</v>
      </c>
      <c r="CO28" s="4">
        <v>36.074520999999997</v>
      </c>
      <c r="CP28" s="4">
        <v>42.062798375</v>
      </c>
      <c r="CQ28" s="4">
        <v>33.497101070312503</v>
      </c>
      <c r="CR28" s="4">
        <v>9.5381788749999998</v>
      </c>
      <c r="CS28" s="4">
        <v>8.6406034999999992</v>
      </c>
      <c r="CT28" s="4">
        <v>10.913322125000001</v>
      </c>
      <c r="CU28" s="4">
        <v>10.56296425</v>
      </c>
      <c r="CV28" s="4">
        <v>28.1173915</v>
      </c>
      <c r="CW28" s="4">
        <v>35.934549375000003</v>
      </c>
      <c r="CX28" s="4">
        <v>32.647187375000001</v>
      </c>
      <c r="CY28" s="4">
        <v>36.061727250000004</v>
      </c>
      <c r="CZ28" s="4">
        <v>42.053475374999998</v>
      </c>
      <c r="DA28" s="4">
        <v>33.824085889036674</v>
      </c>
      <c r="DB28" s="4">
        <v>1.962104375</v>
      </c>
      <c r="DC28" s="4">
        <v>1847.6387500000001</v>
      </c>
      <c r="DE28" s="4">
        <v>663.91444840594374</v>
      </c>
      <c r="DF28" s="4">
        <v>9.8898724999999992</v>
      </c>
      <c r="DH28" s="4">
        <v>559.79989007076176</v>
      </c>
      <c r="DI28" s="4">
        <v>8.6406034999999992</v>
      </c>
      <c r="DK28" s="4">
        <v>8568.7384619999993</v>
      </c>
      <c r="DL28" s="4">
        <v>65.868415999999996</v>
      </c>
      <c r="DM28" s="4">
        <v>8568.7384619999993</v>
      </c>
      <c r="DN28" s="4">
        <v>63.818429999999999</v>
      </c>
      <c r="DO28" s="4">
        <v>559.79989007076176</v>
      </c>
      <c r="DP28" s="4">
        <v>28.1173915</v>
      </c>
      <c r="DQ28" s="4">
        <v>285.39084787516418</v>
      </c>
      <c r="DR28" s="4">
        <v>35.310577249999994</v>
      </c>
      <c r="DS28" s="4">
        <v>559.79989007076176</v>
      </c>
      <c r="DT28" s="4">
        <v>32.647187375000001</v>
      </c>
      <c r="DU28" s="4">
        <v>32.647187375000001</v>
      </c>
      <c r="DV28" s="4">
        <v>36.061727250000004</v>
      </c>
      <c r="DW28" s="4">
        <v>42.053475374999998</v>
      </c>
      <c r="DX28" s="4">
        <v>33.824085889036674</v>
      </c>
      <c r="DZ28" s="4">
        <v>636.92009244328767</v>
      </c>
      <c r="EA28" s="4">
        <v>33.357028</v>
      </c>
      <c r="EB28" s="4">
        <v>33.357028</v>
      </c>
      <c r="EC28" s="4">
        <v>36.751495125000005</v>
      </c>
      <c r="ED28" s="4">
        <v>42.556834000000002</v>
      </c>
      <c r="EE28" s="4">
        <v>34.144170070312498</v>
      </c>
      <c r="EF28" s="4">
        <v>10.190832</v>
      </c>
      <c r="EG28" s="4">
        <v>9.2064718750000001</v>
      </c>
      <c r="EH28" s="4">
        <v>21.264433125</v>
      </c>
      <c r="EI28" s="4">
        <v>20.587603625</v>
      </c>
      <c r="EJ28" s="4">
        <v>28.832812000000001</v>
      </c>
      <c r="EK28" s="4">
        <v>36.479545250000001</v>
      </c>
      <c r="EL28" s="4">
        <v>33.283013749999995</v>
      </c>
      <c r="EM28" s="4">
        <v>36.733317624999998</v>
      </c>
      <c r="EN28" s="4">
        <v>42.542780499999999</v>
      </c>
      <c r="EO28" s="4">
        <v>34.459128897815283</v>
      </c>
      <c r="EP28" s="4">
        <v>2.0599126249999999</v>
      </c>
      <c r="EQ28" s="4">
        <v>0</v>
      </c>
      <c r="ER28" s="4">
        <v>748.2443797269641</v>
      </c>
      <c r="ES28" s="4">
        <v>10.766151125</v>
      </c>
      <c r="ET28" s="4">
        <v>524.73586334477193</v>
      </c>
      <c r="EU28" s="4">
        <v>8.9517568749999992</v>
      </c>
      <c r="EV28" s="7">
        <v>4569.1753849999996</v>
      </c>
      <c r="EW28" s="7">
        <v>57.049526999999998</v>
      </c>
      <c r="EX28" s="7">
        <v>4569.1753849999996</v>
      </c>
      <c r="EY28" s="7">
        <v>55.004821999999997</v>
      </c>
      <c r="EZ28" s="7">
        <v>636.92009244328767</v>
      </c>
      <c r="FA28" s="7">
        <v>28.832812000000001</v>
      </c>
      <c r="FB28" s="7">
        <v>403.91315194197773</v>
      </c>
      <c r="FC28" s="7">
        <v>36.009788999999998</v>
      </c>
      <c r="FD28" s="4">
        <v>488.34473988921053</v>
      </c>
      <c r="FE28" s="4">
        <v>32.905956625000002</v>
      </c>
      <c r="FF28" s="4">
        <v>32.905956625000002</v>
      </c>
      <c r="FG28" s="4">
        <v>36.44682375</v>
      </c>
      <c r="FH28" s="4">
        <v>42.335886250000001</v>
      </c>
      <c r="FI28" s="4">
        <v>34.097871252954334</v>
      </c>
      <c r="FK28" s="4">
        <v>559.79989007076176</v>
      </c>
      <c r="FL28" s="4">
        <v>33.497101070312503</v>
      </c>
      <c r="FM28" s="4">
        <v>559.79989007076176</v>
      </c>
      <c r="FN28" s="4">
        <v>33.824085889036674</v>
      </c>
      <c r="FP28" s="4">
        <v>488.34473988921053</v>
      </c>
      <c r="FQ28" s="4">
        <v>33.776689273437498</v>
      </c>
      <c r="FR28" s="4">
        <v>488.34473988921053</v>
      </c>
      <c r="FS28" s="4">
        <v>34.097871252954334</v>
      </c>
    </row>
    <row r="29" spans="1:175" ht="13" customHeight="1" x14ac:dyDescent="0.15">
      <c r="A29" s="234" t="s">
        <v>85</v>
      </c>
      <c r="B29" s="38">
        <v>110</v>
      </c>
      <c r="C29" s="129">
        <f>Anchor!L170</f>
        <v>7930.9292310000001</v>
      </c>
      <c r="D29" s="129">
        <f>Anchor!M170</f>
        <v>38.696246000000002</v>
      </c>
      <c r="E29" s="129">
        <f>Anchor!N170</f>
        <v>37.679200999999999</v>
      </c>
      <c r="F29" s="129">
        <f>Anchor!O170</f>
        <v>44.041089999999997</v>
      </c>
      <c r="G29" s="130">
        <f>('Summary (Full)'!$B$34*D29+'Summary (Full)'!$B$35*E29+'Summary (Full)'!$B$36*F29)/'Summary (Full)'!$B$37</f>
        <v>38.966733437500011</v>
      </c>
      <c r="H29" s="129">
        <f>Anchor!P170</f>
        <v>18.100517</v>
      </c>
      <c r="I29" s="129">
        <f>Anchor!Q170</f>
        <v>14.484476000000001</v>
      </c>
      <c r="J29" s="129">
        <f>Anchor!R170</f>
        <v>60.866937</v>
      </c>
      <c r="K29" s="129">
        <f>Anchor!S170</f>
        <v>58.858818999999997</v>
      </c>
      <c r="L29" s="129">
        <f>Anchor!T170</f>
        <v>34.250228</v>
      </c>
      <c r="M29" s="129">
        <f>Anchor!U170</f>
        <v>39.356008000000003</v>
      </c>
      <c r="N29" s="129">
        <f>Anchor!V170</f>
        <v>38.649974</v>
      </c>
      <c r="O29" s="129">
        <f>Anchor!W170</f>
        <v>37.657981999999997</v>
      </c>
      <c r="P29" s="129">
        <f>Anchor!X170</f>
        <v>44.016098999999997</v>
      </c>
      <c r="Q29" s="131">
        <f>10*LOG10(1/(('Summary (Full)'!$B$41/10^(N29/10)+'Summary (Full)'!$B$42/10^(O29/10)+'Summary (Full)'!$B$43/10^(P29/10))/'Summary (Full)'!$B$44))</f>
        <v>38.990695259510673</v>
      </c>
      <c r="R29" s="129">
        <f>Anchor!Y170</f>
        <v>0.81375399999999998</v>
      </c>
      <c r="S29" s="129">
        <f>Anchor!Z170</f>
        <v>9378.68</v>
      </c>
      <c r="T29" s="129"/>
      <c r="U29" s="129">
        <f>Test!L170</f>
        <v>7469.5052310000001</v>
      </c>
      <c r="V29" s="129">
        <f>Test!M170</f>
        <v>39.108356999999998</v>
      </c>
      <c r="W29" s="129">
        <f>Test!N170</f>
        <v>38.106642999999998</v>
      </c>
      <c r="X29" s="129">
        <f>Test!O170</f>
        <v>44.463096</v>
      </c>
      <c r="Y29" s="129">
        <f>('Summary (Full)'!$B$34*V29+'Summary (Full)'!$B$35*W29+'Summary (Full)'!$B$36*X29)/'Summary (Full)'!$B$37</f>
        <v>39.380421062499991</v>
      </c>
      <c r="Z29" s="129">
        <f>Test!P170</f>
        <v>18.739977</v>
      </c>
      <c r="AA29" s="129">
        <f>Test!Q170</f>
        <v>14.904097999999999</v>
      </c>
      <c r="AB29" s="129">
        <f>Test!R170</f>
        <v>63.605795999999998</v>
      </c>
      <c r="AC29" s="129">
        <f>Test!S170</f>
        <v>61.497658999999999</v>
      </c>
      <c r="AD29" s="129">
        <f>Test!T170</f>
        <v>34.765222999999999</v>
      </c>
      <c r="AE29" s="129">
        <f>Test!U170</f>
        <v>39.609032999999997</v>
      </c>
      <c r="AF29" s="129">
        <f>Test!V170</f>
        <v>39.070261000000002</v>
      </c>
      <c r="AG29" s="129">
        <f>Test!W170</f>
        <v>38.089492</v>
      </c>
      <c r="AH29" s="129">
        <f>Test!X170</f>
        <v>44.439602999999998</v>
      </c>
      <c r="AI29" s="129">
        <f>10*LOG10(1/(('Summary (Full)'!$B$41/10^(AF29/10)+'Summary (Full)'!$B$42/10^(AG29/10)+'Summary (Full)'!$B$43/10^(AH29/10))/'Summary (Full)'!$B$44))</f>
        <v>39.413690634369139</v>
      </c>
      <c r="AJ29" s="129">
        <f>Test!Y170</f>
        <v>0.859765</v>
      </c>
      <c r="AK29" s="129">
        <f>Test!Z170</f>
        <v>0</v>
      </c>
      <c r="AL29" s="129">
        <f t="shared" si="2"/>
        <v>1.0565416575525282</v>
      </c>
      <c r="AM29" s="129">
        <f t="shared" si="3"/>
        <v>0</v>
      </c>
      <c r="AO29" s="245" t="s">
        <v>13</v>
      </c>
      <c r="AP29" s="172">
        <f t="array" ref="AP29">bdRateExtend($C29:$C32,D29:D32,$U29:$U32,V29:V32)</f>
        <v>-0.2446526135278152</v>
      </c>
      <c r="AQ29" s="172">
        <f t="array" ref="AQ29">bdRateExtend($C29:$C34,D29:D34,$U29:$U34,V29:V34)</f>
        <v>-0.2914877364167423</v>
      </c>
      <c r="AR29" s="172">
        <f t="array" ref="AR29">bdRateExtend($C29:$C34,E29:E34,$U29:$U34,W29:W34)</f>
        <v>-0.52487748734829442</v>
      </c>
      <c r="AS29" s="172">
        <f t="array" ref="AS29">bdRateExtend($C29:$C34,F29:F34,$U29:$U34,X29:X34)</f>
        <v>-0.46859165460542374</v>
      </c>
      <c r="AT29" s="172">
        <f t="array" ref="AT29">bdRateExtend($C29:$C32,H29:H32,$U29:$U32,Z29:Z32)</f>
        <v>-0.22522562448573791</v>
      </c>
      <c r="AU29" s="172">
        <f t="array" ref="AU29">bdRateExtend($C29:$C34,H29:H34,$U29:$U34,Z29:Z34)</f>
        <v>-0.24951515607975883</v>
      </c>
      <c r="AV29" s="172">
        <f t="array" ref="AV29">bdRateExtend($C29:$C32,I29:I32,$U29:$U32,AA29:AA32)</f>
        <v>-0.23219145151295761</v>
      </c>
      <c r="AW29" s="172">
        <f t="array" ref="AW29">bdRateExtend($C29:$C34,I29:I34,$U29:$U34,AA29:AA34)</f>
        <v>-0.26014232964793216</v>
      </c>
      <c r="AX29" s="172">
        <f t="array" ref="AX29">bdRateExtend($C29:$C32,J29:J32,$U29:$U32,AB29:AB32,"None", FALSE,1)</f>
        <v>-0.28781579587547401</v>
      </c>
      <c r="AY29" s="188">
        <f t="array" ref="AY29">bdRateExtend($C29:$C34,J29:J34,$U29:$U34,AB29:AB34,"None", FALSE,TRUE)</f>
        <v>-0.3490726826369468</v>
      </c>
      <c r="AZ29" s="241">
        <f t="array" ref="AZ29">testVMAFRange($C29:$C32,J29:J32,$U29:$U32,AB29:AB32)</f>
        <v>0</v>
      </c>
      <c r="BA29" s="190">
        <f t="array" ref="BA29">testVMAFRange($C29:$C34,J29:J34,$U29:$U34,AB29:AB34)</f>
        <v>0</v>
      </c>
      <c r="CL29" s="4">
        <v>663.91444840594374</v>
      </c>
      <c r="CM29" s="4">
        <v>32.938903500000002</v>
      </c>
      <c r="CN29" s="4">
        <v>32.938903500000002</v>
      </c>
      <c r="CO29" s="4">
        <v>36.137106000000003</v>
      </c>
      <c r="CP29" s="4">
        <v>42.184244499999998</v>
      </c>
      <c r="CQ29" s="4">
        <v>33.716624968749997</v>
      </c>
      <c r="CR29" s="4">
        <v>9.8898724999999992</v>
      </c>
      <c r="CS29" s="4">
        <v>8.8638139999999996</v>
      </c>
      <c r="CT29" s="4">
        <v>12.558006500000001</v>
      </c>
      <c r="CU29" s="4">
        <v>12.149985000000001</v>
      </c>
      <c r="CV29" s="4">
        <v>28.338554000000002</v>
      </c>
      <c r="CW29" s="4">
        <v>36.0959985</v>
      </c>
      <c r="CX29" s="4">
        <v>32.884368500000001</v>
      </c>
      <c r="CY29" s="4">
        <v>36.123860000000001</v>
      </c>
      <c r="CZ29" s="4">
        <v>42.174128499999995</v>
      </c>
      <c r="DA29" s="4">
        <v>34.040143158921829</v>
      </c>
      <c r="DB29" s="4">
        <v>1.8478124999999999</v>
      </c>
      <c r="DC29" s="4">
        <v>2006.2049999999999</v>
      </c>
      <c r="DE29" s="4">
        <v>787.39278556566205</v>
      </c>
      <c r="DF29" s="4">
        <v>10.241566125</v>
      </c>
      <c r="DH29" s="4">
        <v>663.91444840594374</v>
      </c>
      <c r="DI29" s="4">
        <v>8.8638139999999996</v>
      </c>
      <c r="DK29" s="4">
        <v>9519.2257229213228</v>
      </c>
      <c r="DL29" s="4">
        <v>67.952393000000001</v>
      </c>
      <c r="DM29" s="4">
        <v>9519.2257229213228</v>
      </c>
      <c r="DN29" s="4">
        <v>65.880736999999996</v>
      </c>
      <c r="DO29" s="4">
        <v>650.96221969188116</v>
      </c>
      <c r="DP29" s="4">
        <v>28.323653624999999</v>
      </c>
      <c r="DQ29" s="4">
        <v>335.57907699999998</v>
      </c>
      <c r="DR29" s="4">
        <v>35.450201999999997</v>
      </c>
      <c r="DS29" s="4">
        <v>663.91444840594374</v>
      </c>
      <c r="DT29" s="4">
        <v>32.884368500000001</v>
      </c>
      <c r="DU29" s="4">
        <v>32.884368500000001</v>
      </c>
      <c r="DV29" s="4">
        <v>36.123860000000001</v>
      </c>
      <c r="DW29" s="4">
        <v>42.174128499999995</v>
      </c>
      <c r="DX29" s="4">
        <v>34.040143158921829</v>
      </c>
      <c r="DZ29" s="4">
        <v>761.17778877545243</v>
      </c>
      <c r="EA29" s="4">
        <v>33.677329999999998</v>
      </c>
      <c r="EB29" s="4">
        <v>33.677329999999998</v>
      </c>
      <c r="EC29" s="4">
        <v>36.891530500000002</v>
      </c>
      <c r="ED29" s="4">
        <v>42.71255</v>
      </c>
      <c r="EE29" s="4">
        <v>34.44291878125</v>
      </c>
      <c r="EF29" s="4">
        <v>10.626619</v>
      </c>
      <c r="EG29" s="4">
        <v>9.5096445000000003</v>
      </c>
      <c r="EH29" s="4">
        <v>23.587770500000001</v>
      </c>
      <c r="EI29" s="4">
        <v>22.827121500000001</v>
      </c>
      <c r="EJ29" s="4">
        <v>29.150728999999998</v>
      </c>
      <c r="EK29" s="4">
        <v>36.699072999999999</v>
      </c>
      <c r="EL29" s="4">
        <v>33.600093000000001</v>
      </c>
      <c r="EM29" s="4">
        <v>36.873014499999996</v>
      </c>
      <c r="EN29" s="4">
        <v>42.698157999999999</v>
      </c>
      <c r="EO29" s="4">
        <v>34.753638970289884</v>
      </c>
      <c r="EP29" s="4">
        <v>1.9631405000000002</v>
      </c>
      <c r="EQ29" s="4">
        <v>0</v>
      </c>
      <c r="ER29" s="4">
        <v>893.50054445308399</v>
      </c>
      <c r="ES29" s="4">
        <v>11.15600375</v>
      </c>
      <c r="ET29" s="4">
        <v>626.60247413244565</v>
      </c>
      <c r="EU29" s="4">
        <v>9.1951514999999997</v>
      </c>
      <c r="EV29" s="7">
        <v>5126.1167160678406</v>
      </c>
      <c r="EW29" s="7">
        <v>59.491113374999998</v>
      </c>
      <c r="EX29" s="7">
        <v>5126.1167160678406</v>
      </c>
      <c r="EY29" s="7">
        <v>57.408114374999997</v>
      </c>
      <c r="EZ29" s="7">
        <v>761.17778877545243</v>
      </c>
      <c r="FA29" s="7">
        <v>29.150728999999998</v>
      </c>
      <c r="FB29" s="7">
        <v>488.34473988921053</v>
      </c>
      <c r="FC29" s="7">
        <v>36.190891000000001</v>
      </c>
      <c r="FD29" s="4">
        <v>761.17778877545243</v>
      </c>
      <c r="FE29" s="4">
        <v>33.600093000000001</v>
      </c>
      <c r="FF29" s="4">
        <v>33.600093000000001</v>
      </c>
      <c r="FG29" s="4">
        <v>36.873014499999996</v>
      </c>
      <c r="FH29" s="4">
        <v>42.698157999999999</v>
      </c>
      <c r="FI29" s="4">
        <v>34.753638970289884</v>
      </c>
      <c r="FK29" s="4">
        <v>663.91444840594374</v>
      </c>
      <c r="FL29" s="4">
        <v>33.716624968749997</v>
      </c>
      <c r="FM29" s="4">
        <v>663.91444840594374</v>
      </c>
      <c r="FN29" s="4">
        <v>34.040143158921829</v>
      </c>
      <c r="FP29" s="4">
        <v>636.92009244328767</v>
      </c>
      <c r="FQ29" s="4">
        <v>34.144170070312498</v>
      </c>
      <c r="FR29" s="4">
        <v>636.92009244328767</v>
      </c>
      <c r="FS29" s="4">
        <v>34.459128897815283</v>
      </c>
    </row>
    <row r="30" spans="1:175" x14ac:dyDescent="0.15">
      <c r="A30" s="235"/>
      <c r="B30" s="38">
        <v>135</v>
      </c>
      <c r="C30" s="129">
        <f>Anchor!L171</f>
        <v>3098.0935380000001</v>
      </c>
      <c r="D30" s="129">
        <f>Anchor!M171</f>
        <v>36.021391000000001</v>
      </c>
      <c r="E30" s="129">
        <f>Anchor!N171</f>
        <v>37.018700000000003</v>
      </c>
      <c r="F30" s="129">
        <f>Anchor!O171</f>
        <v>43.258279999999999</v>
      </c>
      <c r="G30" s="130">
        <f>('Summary (Full)'!$B$34*D30+'Summary (Full)'!$B$35*E30+'Summary (Full)'!$B$36*F30)/'Summary (Full)'!$B$37</f>
        <v>36.536028375000001</v>
      </c>
      <c r="H30" s="129">
        <f>Anchor!P171</f>
        <v>14.05423</v>
      </c>
      <c r="I30" s="129">
        <f>Anchor!Q171</f>
        <v>11.811669999999999</v>
      </c>
      <c r="J30" s="129">
        <f>Anchor!R171</f>
        <v>39.974705999999998</v>
      </c>
      <c r="K30" s="129">
        <f>Anchor!S171</f>
        <v>38.633668999999998</v>
      </c>
      <c r="L30" s="129">
        <f>Anchor!T171</f>
        <v>31.428232000000001</v>
      </c>
      <c r="M30" s="129">
        <f>Anchor!U171</f>
        <v>37.994931000000001</v>
      </c>
      <c r="N30" s="129">
        <f>Anchor!V171</f>
        <v>35.939807000000002</v>
      </c>
      <c r="O30" s="129">
        <f>Anchor!W171</f>
        <v>37.000399000000002</v>
      </c>
      <c r="P30" s="129">
        <f>Anchor!X171</f>
        <v>43.239279000000003</v>
      </c>
      <c r="Q30" s="131">
        <f>10*LOG10(1/(('Summary (Full)'!$B$41/10^(N30/10)+'Summary (Full)'!$B$42/10^(O30/10)+'Summary (Full)'!$B$43/10^(P30/10))/'Summary (Full)'!$B$44))</f>
        <v>36.758145177761058</v>
      </c>
      <c r="R30" s="129">
        <f>Anchor!Y171</f>
        <v>1.1659459999999999</v>
      </c>
      <c r="S30" s="129">
        <f>Anchor!Z171</f>
        <v>6155.05</v>
      </c>
      <c r="T30" s="129"/>
      <c r="U30" s="129">
        <f>Test!L171</f>
        <v>2947.7316919999998</v>
      </c>
      <c r="V30" s="129">
        <f>Test!M171</f>
        <v>36.548485999999997</v>
      </c>
      <c r="W30" s="129">
        <f>Test!N171</f>
        <v>37.502856999999999</v>
      </c>
      <c r="X30" s="129">
        <f>Test!O171</f>
        <v>43.715618999999997</v>
      </c>
      <c r="Y30" s="129">
        <f>('Summary (Full)'!$B$34*V30+'Summary (Full)'!$B$35*W30+'Summary (Full)'!$B$36*X30)/'Summary (Full)'!$B$37</f>
        <v>37.056079999999994</v>
      </c>
      <c r="Z30" s="129">
        <f>Test!P171</f>
        <v>14.736758999999999</v>
      </c>
      <c r="AA30" s="129">
        <f>Test!Q171</f>
        <v>12.298591</v>
      </c>
      <c r="AB30" s="129">
        <f>Test!R171</f>
        <v>44.236030999999997</v>
      </c>
      <c r="AC30" s="129">
        <f>Test!S171</f>
        <v>42.677816999999997</v>
      </c>
      <c r="AD30" s="129">
        <f>Test!T171</f>
        <v>32.022233</v>
      </c>
      <c r="AE30" s="129">
        <f>Test!U171</f>
        <v>38.32676</v>
      </c>
      <c r="AF30" s="129">
        <f>Test!V171</f>
        <v>36.481924999999997</v>
      </c>
      <c r="AG30" s="129">
        <f>Test!W171</f>
        <v>37.485790999999999</v>
      </c>
      <c r="AH30" s="129">
        <f>Test!X171</f>
        <v>43.698804000000003</v>
      </c>
      <c r="AI30" s="129">
        <f>10*LOG10(1/(('Summary (Full)'!$B$41/10^(AF30/10)+'Summary (Full)'!$B$42/10^(AG30/10)+'Summary (Full)'!$B$43/10^(AH30/10))/'Summary (Full)'!$B$44))</f>
        <v>37.288155275106774</v>
      </c>
      <c r="AJ30" s="129">
        <f>Test!Y171</f>
        <v>1.2091890000000001</v>
      </c>
      <c r="AK30" s="129">
        <f>Test!Z171</f>
        <v>0</v>
      </c>
      <c r="AL30" s="129">
        <f t="shared" si="2"/>
        <v>1.0370883385679956</v>
      </c>
      <c r="AM30" s="129">
        <f t="shared" si="3"/>
        <v>0</v>
      </c>
      <c r="AO30" s="179"/>
      <c r="AP30" s="165"/>
      <c r="AQ30" s="164"/>
      <c r="AR30" s="164"/>
      <c r="AS30" s="164"/>
      <c r="AT30" s="165"/>
      <c r="AU30" s="164"/>
      <c r="AV30" s="165"/>
      <c r="AW30" s="164"/>
      <c r="AX30" s="165"/>
      <c r="AY30" s="170"/>
      <c r="AZ30" s="165"/>
      <c r="BA30" s="170"/>
      <c r="CL30" s="4">
        <v>778.42213061681355</v>
      </c>
      <c r="CM30" s="4">
        <v>33.162627499999999</v>
      </c>
      <c r="CN30" s="4">
        <v>33.162627499999999</v>
      </c>
      <c r="CO30" s="4">
        <v>36.308920999999998</v>
      </c>
      <c r="CP30" s="4">
        <v>42.169370499999999</v>
      </c>
      <c r="CQ30" s="4">
        <v>33.922192281250005</v>
      </c>
      <c r="CR30" s="4">
        <v>9.9867145000000015</v>
      </c>
      <c r="CS30" s="4">
        <v>9.056121000000001</v>
      </c>
      <c r="CT30" s="4">
        <v>17.950599499999999</v>
      </c>
      <c r="CU30" s="4">
        <v>17.441047000000001</v>
      </c>
      <c r="CV30" s="4">
        <v>28.611356499999999</v>
      </c>
      <c r="CW30" s="4">
        <v>36.234268</v>
      </c>
      <c r="CX30" s="4">
        <v>33.075222500000002</v>
      </c>
      <c r="CY30" s="4">
        <v>36.294826499999999</v>
      </c>
      <c r="CZ30" s="4">
        <v>42.1581975</v>
      </c>
      <c r="DA30" s="4">
        <v>34.222588668789967</v>
      </c>
      <c r="DB30" s="4">
        <v>1.8104689999999999</v>
      </c>
      <c r="DC30" s="4">
        <v>4757.4799999999996</v>
      </c>
      <c r="DE30" s="4">
        <v>933.83628003493482</v>
      </c>
      <c r="DF30" s="4">
        <v>10.59325975</v>
      </c>
      <c r="DH30" s="4">
        <v>787.39278556566205</v>
      </c>
      <c r="DI30" s="4">
        <v>9.0870245000000001</v>
      </c>
      <c r="DK30" s="4">
        <v>12228.432000000001</v>
      </c>
      <c r="DL30" s="4">
        <v>73.372495000000001</v>
      </c>
      <c r="DM30" s="4">
        <v>12228.432000000001</v>
      </c>
      <c r="DN30" s="4">
        <v>71.259769000000006</v>
      </c>
      <c r="DO30" s="4">
        <v>778.42213061681355</v>
      </c>
      <c r="DP30" s="4">
        <v>28.611356499999999</v>
      </c>
      <c r="DQ30" s="4">
        <v>397.99185700959697</v>
      </c>
      <c r="DR30" s="4">
        <v>35.611651124999995</v>
      </c>
      <c r="DS30" s="4">
        <v>787.39278556566205</v>
      </c>
      <c r="DT30" s="4">
        <v>33.121549625</v>
      </c>
      <c r="DU30" s="4">
        <v>33.121549625</v>
      </c>
      <c r="DV30" s="4">
        <v>36.185992749999997</v>
      </c>
      <c r="DW30" s="4">
        <v>42.294781624999999</v>
      </c>
      <c r="DX30" s="4">
        <v>34.256200428806984</v>
      </c>
      <c r="DZ30" s="4">
        <v>909.67710549447952</v>
      </c>
      <c r="EA30" s="4">
        <v>33.997631999999996</v>
      </c>
      <c r="EB30" s="4">
        <v>33.997631999999996</v>
      </c>
      <c r="EC30" s="4">
        <v>37.031565874999998</v>
      </c>
      <c r="ED30" s="4">
        <v>42.868265999999998</v>
      </c>
      <c r="EE30" s="4">
        <v>34.741667492187496</v>
      </c>
      <c r="EF30" s="4">
        <v>11.062405999999999</v>
      </c>
      <c r="EG30" s="4">
        <v>9.8128171249999987</v>
      </c>
      <c r="EH30" s="4">
        <v>25.911107875000003</v>
      </c>
      <c r="EI30" s="4">
        <v>25.066639375000001</v>
      </c>
      <c r="EJ30" s="4">
        <v>29.468646</v>
      </c>
      <c r="EK30" s="4">
        <v>36.918600750000003</v>
      </c>
      <c r="EL30" s="4">
        <v>33.91717225</v>
      </c>
      <c r="EM30" s="4">
        <v>37.012711375000002</v>
      </c>
      <c r="EN30" s="4">
        <v>42.8535355</v>
      </c>
      <c r="EO30" s="4">
        <v>35.048149042764493</v>
      </c>
      <c r="EP30" s="4">
        <v>1.866368375</v>
      </c>
      <c r="EQ30" s="4">
        <v>0</v>
      </c>
      <c r="ER30" s="4">
        <v>1066.9551881288767</v>
      </c>
      <c r="ES30" s="4">
        <v>11.545856375</v>
      </c>
      <c r="ET30" s="4">
        <v>761.17778877545243</v>
      </c>
      <c r="EU30" s="4">
        <v>9.5096445000000003</v>
      </c>
      <c r="EV30" s="7">
        <v>5592.674629444562</v>
      </c>
      <c r="EW30" s="7">
        <v>61.400351375</v>
      </c>
      <c r="EX30" s="7">
        <v>5592.674629444562</v>
      </c>
      <c r="EY30" s="7">
        <v>59.261408250000002</v>
      </c>
      <c r="EZ30" s="7">
        <v>909.67710549447952</v>
      </c>
      <c r="FA30" s="7">
        <v>29.468646</v>
      </c>
      <c r="FB30" s="7">
        <v>636.92009244328767</v>
      </c>
      <c r="FC30" s="7">
        <v>36.479545250000001</v>
      </c>
      <c r="FD30" s="4">
        <v>909.67710549447952</v>
      </c>
      <c r="FE30" s="4">
        <v>33.91717225</v>
      </c>
      <c r="FF30" s="4">
        <v>33.91717225</v>
      </c>
      <c r="FG30" s="4">
        <v>37.012711375000002</v>
      </c>
      <c r="FH30" s="4">
        <v>42.8535355</v>
      </c>
      <c r="FI30" s="4">
        <v>35.048149042764493</v>
      </c>
      <c r="FK30" s="4">
        <v>930.83898743129703</v>
      </c>
      <c r="FL30" s="4">
        <v>34.196927429687506</v>
      </c>
      <c r="FM30" s="4">
        <v>787.39278556566205</v>
      </c>
      <c r="FN30" s="4">
        <v>34.256200428806984</v>
      </c>
      <c r="FP30" s="4">
        <v>761.17778877545243</v>
      </c>
      <c r="FQ30" s="4">
        <v>34.44291878125</v>
      </c>
      <c r="FR30" s="4">
        <v>761.17778877545243</v>
      </c>
      <c r="FS30" s="4">
        <v>34.753638970289884</v>
      </c>
    </row>
    <row r="31" spans="1:175" ht="13" customHeight="1" x14ac:dyDescent="0.15">
      <c r="A31" s="235"/>
      <c r="B31" s="38">
        <v>160</v>
      </c>
      <c r="C31" s="129">
        <f>Anchor!L172</f>
        <v>873.59630800000002</v>
      </c>
      <c r="D31" s="129">
        <f>Anchor!M172</f>
        <v>33.192025000000001</v>
      </c>
      <c r="E31" s="129">
        <f>Anchor!N172</f>
        <v>36.292319999999997</v>
      </c>
      <c r="F31" s="129">
        <f>Anchor!O172</f>
        <v>42.340515000000003</v>
      </c>
      <c r="G31" s="130">
        <f>('Summary (Full)'!$B$34*D31+'Summary (Full)'!$B$35*E31+'Summary (Full)'!$B$36*F31)/'Summary (Full)'!$B$37</f>
        <v>33.957574062500001</v>
      </c>
      <c r="H31" s="129">
        <f>Anchor!P172</f>
        <v>10.031153</v>
      </c>
      <c r="I31" s="129">
        <f>Anchor!Q172</f>
        <v>9.0715559999999993</v>
      </c>
      <c r="J31" s="129">
        <f>Anchor!R172</f>
        <v>16.993919999999999</v>
      </c>
      <c r="K31" s="129">
        <f>Anchor!S172</f>
        <v>16.526971</v>
      </c>
      <c r="L31" s="129">
        <f>Anchor!T172</f>
        <v>28.611142000000001</v>
      </c>
      <c r="M31" s="129">
        <f>Anchor!U172</f>
        <v>36.346742999999996</v>
      </c>
      <c r="N31" s="129">
        <f>Anchor!V172</f>
        <v>33.101537</v>
      </c>
      <c r="O31" s="129">
        <f>Anchor!W172</f>
        <v>36.277132999999999</v>
      </c>
      <c r="P31" s="129">
        <f>Anchor!X172</f>
        <v>42.327660000000002</v>
      </c>
      <c r="Q31" s="131">
        <f>10*LOG10(1/(('Summary (Full)'!$B$41/10^(N31/10)+'Summary (Full)'!$B$42/10^(O31/10)+'Summary (Full)'!$B$43/10^(P31/10))/'Summary (Full)'!$B$44))</f>
        <v>34.254685145688605</v>
      </c>
      <c r="R31" s="129">
        <f>Anchor!Y172</f>
        <v>1.835107</v>
      </c>
      <c r="S31" s="129">
        <f>Anchor!Z172</f>
        <v>3453.77</v>
      </c>
      <c r="T31" s="129"/>
      <c r="U31" s="129">
        <f>Test!L172</f>
        <v>863.06215399999996</v>
      </c>
      <c r="V31" s="129">
        <f>Test!M172</f>
        <v>33.719026999999997</v>
      </c>
      <c r="W31" s="129">
        <f>Test!N172</f>
        <v>36.772432999999999</v>
      </c>
      <c r="X31" s="129">
        <f>Test!O172</f>
        <v>42.794317999999997</v>
      </c>
      <c r="Y31" s="129">
        <f>('Summary (Full)'!$B$34*V31+'Summary (Full)'!$B$35*W31+'Summary (Full)'!$B$36*X31)/'Summary (Full)'!$B$37</f>
        <v>34.477070562499996</v>
      </c>
      <c r="Z31" s="129">
        <f>Test!P172</f>
        <v>10.703448</v>
      </c>
      <c r="AA31" s="129">
        <f>Test!Q172</f>
        <v>9.5382960000000008</v>
      </c>
      <c r="AB31" s="129">
        <f>Test!R172</f>
        <v>22.695907999999999</v>
      </c>
      <c r="AC31" s="129">
        <f>Test!S172</f>
        <v>21.977457000000001</v>
      </c>
      <c r="AD31" s="129">
        <f>Test!T172</f>
        <v>29.156586000000001</v>
      </c>
      <c r="AE31" s="129">
        <f>Test!U172</f>
        <v>36.734197000000002</v>
      </c>
      <c r="AF31" s="129">
        <f>Test!V172</f>
        <v>33.639079000000002</v>
      </c>
      <c r="AG31" s="129">
        <f>Test!W172</f>
        <v>36.755031000000002</v>
      </c>
      <c r="AH31" s="129">
        <f>Test!X172</f>
        <v>42.781972000000003</v>
      </c>
      <c r="AI31" s="129">
        <f>10*LOG10(1/(('Summary (Full)'!$B$41/10^(AF31/10)+'Summary (Full)'!$B$42/10^(AG31/10)+'Summary (Full)'!$B$43/10^(AH31/10))/'Summary (Full)'!$B$44))</f>
        <v>34.783769814505582</v>
      </c>
      <c r="AJ31" s="129">
        <f>Test!Y172</f>
        <v>1.9228970000000001</v>
      </c>
      <c r="AK31" s="129">
        <f>Test!Z172</f>
        <v>0</v>
      </c>
      <c r="AL31" s="129">
        <f t="shared" si="2"/>
        <v>1.0478391723207421</v>
      </c>
      <c r="AM31" s="129">
        <f t="shared" si="3"/>
        <v>0</v>
      </c>
      <c r="AO31" s="242" t="s">
        <v>14</v>
      </c>
      <c r="AP31" s="166">
        <f t="array" ref="AP31">bdRateExtend($C30:$C33,D30:D33,$U30:$U33,V30:V33)</f>
        <v>-0.29413478969644802</v>
      </c>
      <c r="AQ31" s="164"/>
      <c r="AR31" s="164"/>
      <c r="AS31" s="164"/>
      <c r="AT31" s="166">
        <f t="array" ref="AT31">bdRateExtend($C30:$C33,H30:H33,$U30:$U33,Z30:Z33)</f>
        <v>-0.26789825025586655</v>
      </c>
      <c r="AU31" s="164"/>
      <c r="AV31" s="166">
        <f t="array" ref="AV31">bdRateExtend($C30:$C33,I30:I33,$U30:$U33,AA30:AA33)</f>
        <v>-0.27644331976588021</v>
      </c>
      <c r="AW31" s="164"/>
      <c r="AX31" s="166">
        <f t="array" ref="AX31">bdRateExtend($C30:$C33,J30:J33,$U30:$U33,AB30:AB33,"None", FALSE,1)</f>
        <v>-0.38553363824866194</v>
      </c>
      <c r="AY31" s="170"/>
      <c r="AZ31" s="244">
        <f t="array" ref="AZ31">testVMAFRange($C30:$C33,J30:J33,$U30:$U33,AB30:AB33)</f>
        <v>0</v>
      </c>
      <c r="BA31" s="170"/>
      <c r="CL31" s="4">
        <v>930.83898743129703</v>
      </c>
      <c r="CM31" s="4">
        <v>33.458696875000001</v>
      </c>
      <c r="CN31" s="4">
        <v>33.458696875000001</v>
      </c>
      <c r="CO31" s="4">
        <v>36.416540250000004</v>
      </c>
      <c r="CP31" s="4">
        <v>42.312542375</v>
      </c>
      <c r="CQ31" s="4">
        <v>34.196927429687506</v>
      </c>
      <c r="CR31" s="4">
        <v>10.380181125</v>
      </c>
      <c r="CS31" s="4">
        <v>9.3327802500000008</v>
      </c>
      <c r="CT31" s="4">
        <v>20.181402875</v>
      </c>
      <c r="CU31" s="4">
        <v>19.603018250000002</v>
      </c>
      <c r="CV31" s="4">
        <v>28.899059375</v>
      </c>
      <c r="CW31" s="4">
        <v>36.444048000000002</v>
      </c>
      <c r="CX31" s="4">
        <v>33.366385375</v>
      </c>
      <c r="CY31" s="4">
        <v>36.401873125000002</v>
      </c>
      <c r="CZ31" s="4">
        <v>42.300997875</v>
      </c>
      <c r="DA31" s="4">
        <v>34.490629790801769</v>
      </c>
      <c r="DB31" s="4">
        <v>1.7235062499999998</v>
      </c>
      <c r="DC31" s="4">
        <v>5186.085</v>
      </c>
      <c r="DE31" s="4">
        <v>1645.1392271280438</v>
      </c>
      <c r="DF31" s="4">
        <v>12.0426915</v>
      </c>
      <c r="DH31" s="4">
        <v>930.83898743129703</v>
      </c>
      <c r="DI31" s="4">
        <v>9.3327802500000008</v>
      </c>
      <c r="DK31" s="4">
        <v>13567.648664296839</v>
      </c>
      <c r="DL31" s="4">
        <v>75.142505125</v>
      </c>
      <c r="DM31" s="4">
        <v>13567.648664296839</v>
      </c>
      <c r="DN31" s="4">
        <v>73.018322250000011</v>
      </c>
      <c r="DO31" s="4">
        <v>930.83898743129703</v>
      </c>
      <c r="DP31" s="4">
        <v>28.899059375</v>
      </c>
      <c r="DQ31" s="4">
        <v>472.01249750724878</v>
      </c>
      <c r="DR31" s="4">
        <v>35.773100249999999</v>
      </c>
      <c r="DS31" s="4">
        <v>930.83898743129703</v>
      </c>
      <c r="DT31" s="4">
        <v>33.366385375</v>
      </c>
      <c r="DU31" s="4">
        <v>33.366385375</v>
      </c>
      <c r="DV31" s="4">
        <v>36.401873125000002</v>
      </c>
      <c r="DW31" s="4">
        <v>42.300997875</v>
      </c>
      <c r="DX31" s="4">
        <v>34.490629790801769</v>
      </c>
      <c r="DZ31" s="4">
        <v>1087.1473766885381</v>
      </c>
      <c r="EA31" s="4">
        <v>34.317933999999994</v>
      </c>
      <c r="EB31" s="4">
        <v>34.317933999999994</v>
      </c>
      <c r="EC31" s="4">
        <v>37.171601250000002</v>
      </c>
      <c r="ED31" s="4">
        <v>43.023982000000004</v>
      </c>
      <c r="EE31" s="4">
        <v>35.040416203124998</v>
      </c>
      <c r="EF31" s="4">
        <v>11.498193000000001</v>
      </c>
      <c r="EG31" s="4">
        <v>10.115989749999999</v>
      </c>
      <c r="EH31" s="4">
        <v>28.23444525</v>
      </c>
      <c r="EI31" s="4">
        <v>27.306157249999998</v>
      </c>
      <c r="EJ31" s="4">
        <v>29.786563000000001</v>
      </c>
      <c r="EK31" s="4">
        <v>37.138128500000001</v>
      </c>
      <c r="EL31" s="4">
        <v>34.234251499999999</v>
      </c>
      <c r="EM31" s="4">
        <v>37.152408250000001</v>
      </c>
      <c r="EN31" s="4">
        <v>43.008913</v>
      </c>
      <c r="EO31" s="4">
        <v>35.342659115239101</v>
      </c>
      <c r="EP31" s="4">
        <v>1.76959625</v>
      </c>
      <c r="EQ31" s="4">
        <v>0</v>
      </c>
      <c r="ER31" s="4">
        <v>1367.994266052639</v>
      </c>
      <c r="ES31" s="4">
        <v>12.215939625000001</v>
      </c>
      <c r="ET31" s="4">
        <v>909.67710549447952</v>
      </c>
      <c r="EU31" s="4">
        <v>9.8128171249999987</v>
      </c>
      <c r="EV31" s="7">
        <v>6152.8580198880063</v>
      </c>
      <c r="EW31" s="7">
        <v>63.618694499999997</v>
      </c>
      <c r="EX31" s="7">
        <v>6152.8580198880063</v>
      </c>
      <c r="EY31" s="7">
        <v>61.376519000000002</v>
      </c>
      <c r="EZ31" s="7">
        <v>1087.1473766885381</v>
      </c>
      <c r="FA31" s="7">
        <v>29.786563000000001</v>
      </c>
      <c r="FB31" s="7">
        <v>761.17778877545243</v>
      </c>
      <c r="FC31" s="7">
        <v>36.699072999999999</v>
      </c>
      <c r="FD31" s="4">
        <v>1087.1473766885381</v>
      </c>
      <c r="FE31" s="4">
        <v>34.234251499999999</v>
      </c>
      <c r="FF31" s="4">
        <v>34.234251499999999</v>
      </c>
      <c r="FG31" s="4">
        <v>37.152408250000001</v>
      </c>
      <c r="FH31" s="4">
        <v>43.008913</v>
      </c>
      <c r="FI31" s="4">
        <v>35.342659115239101</v>
      </c>
      <c r="FK31" s="4">
        <v>1404.3640092437615</v>
      </c>
      <c r="FL31" s="4">
        <v>34.924494429687499</v>
      </c>
      <c r="FM31" s="4">
        <v>930.83898743129703</v>
      </c>
      <c r="FN31" s="4">
        <v>34.490629790801769</v>
      </c>
      <c r="FP31" s="4">
        <v>909.67710549447952</v>
      </c>
      <c r="FQ31" s="4">
        <v>34.741667492187496</v>
      </c>
      <c r="FR31" s="4">
        <v>909.67710549447952</v>
      </c>
      <c r="FS31" s="4">
        <v>35.048149042764493</v>
      </c>
    </row>
    <row r="32" spans="1:175" x14ac:dyDescent="0.15">
      <c r="A32" s="235"/>
      <c r="B32" s="38">
        <v>185</v>
      </c>
      <c r="C32" s="129">
        <f>Anchor!L173</f>
        <v>213.725538</v>
      </c>
      <c r="D32" s="129">
        <f>Anchor!M173</f>
        <v>31.473324999999999</v>
      </c>
      <c r="E32" s="129">
        <f>Anchor!N173</f>
        <v>35.629092</v>
      </c>
      <c r="F32" s="129">
        <f>Anchor!O173</f>
        <v>41.102566000000003</v>
      </c>
      <c r="G32" s="130">
        <f>('Summary (Full)'!$B$34*D32+'Summary (Full)'!$B$35*E32+'Summary (Full)'!$B$36*F32)/'Summary (Full)'!$B$37</f>
        <v>32.334887999999999</v>
      </c>
      <c r="H32" s="129">
        <f>Anchor!P173</f>
        <v>7.7956919999999998</v>
      </c>
      <c r="I32" s="129">
        <f>Anchor!Q173</f>
        <v>7.5385450000000001</v>
      </c>
      <c r="J32" s="129">
        <f>Anchor!R173</f>
        <v>5.5593769999999996</v>
      </c>
      <c r="K32" s="129">
        <f>Anchor!S173</f>
        <v>5.4131739999999997</v>
      </c>
      <c r="L32" s="129">
        <f>Anchor!T173</f>
        <v>26.991895</v>
      </c>
      <c r="M32" s="129">
        <f>Anchor!U173</f>
        <v>34.923927999999997</v>
      </c>
      <c r="N32" s="129">
        <f>Anchor!V173</f>
        <v>31.431086000000001</v>
      </c>
      <c r="O32" s="129">
        <f>Anchor!W173</f>
        <v>35.617925</v>
      </c>
      <c r="P32" s="129">
        <f>Anchor!X173</f>
        <v>41.091231999999998</v>
      </c>
      <c r="Q32" s="131">
        <f>10*LOG10(1/(('Summary (Full)'!$B$41/10^(N32/10)+'Summary (Full)'!$B$42/10^(O32/10)+'Summary (Full)'!$B$43/10^(P32/10))/'Summary (Full)'!$B$44))</f>
        <v>32.690635149639498</v>
      </c>
      <c r="R32" s="129">
        <f>Anchor!Y173</f>
        <v>2.6193620000000002</v>
      </c>
      <c r="S32" s="129">
        <f>Anchor!Z173</f>
        <v>1211.71</v>
      </c>
      <c r="T32" s="129"/>
      <c r="U32" s="129">
        <f>Test!L173</f>
        <v>189.031385</v>
      </c>
      <c r="V32" s="129">
        <f>Test!M173</f>
        <v>31.728106</v>
      </c>
      <c r="W32" s="129">
        <f>Test!N173</f>
        <v>35.947735999999999</v>
      </c>
      <c r="X32" s="129">
        <f>Test!O173</f>
        <v>41.608974000000003</v>
      </c>
      <c r="Y32" s="129">
        <f>('Summary (Full)'!$B$34*V32+'Summary (Full)'!$B$35*W32+'Summary (Full)'!$B$36*X32)/'Summary (Full)'!$B$37</f>
        <v>32.609387125000005</v>
      </c>
      <c r="Z32" s="129">
        <f>Test!P173</f>
        <v>8.0493240000000004</v>
      </c>
      <c r="AA32" s="129">
        <f>Test!Q173</f>
        <v>7.7307990000000002</v>
      </c>
      <c r="AB32" s="129">
        <f>Test!R173</f>
        <v>8.5448050000000002</v>
      </c>
      <c r="AC32" s="129">
        <f>Test!S173</f>
        <v>8.31189</v>
      </c>
      <c r="AD32" s="129">
        <f>Test!T173</f>
        <v>27.246621000000001</v>
      </c>
      <c r="AE32" s="129">
        <f>Test!U173</f>
        <v>35.285381000000001</v>
      </c>
      <c r="AF32" s="129">
        <f>Test!V173</f>
        <v>31.684086000000001</v>
      </c>
      <c r="AG32" s="129">
        <f>Test!W173</f>
        <v>35.933145000000003</v>
      </c>
      <c r="AH32" s="129">
        <f>Test!X173</f>
        <v>41.592410000000001</v>
      </c>
      <c r="AI32" s="129">
        <f>10*LOG10(1/(('Summary (Full)'!$B$41/10^(AF32/10)+'Summary (Full)'!$B$42/10^(AG32/10)+'Summary (Full)'!$B$43/10^(AH32/10))/'Summary (Full)'!$B$44))</f>
        <v>32.954706983702252</v>
      </c>
      <c r="AJ32" s="129">
        <f>Test!Y173</f>
        <v>2.8202579999999999</v>
      </c>
      <c r="AK32" s="129">
        <f>Test!Z173</f>
        <v>0</v>
      </c>
      <c r="AL32" s="129">
        <f t="shared" si="2"/>
        <v>1.0766965390808907</v>
      </c>
      <c r="AM32" s="129">
        <f t="shared" si="3"/>
        <v>0</v>
      </c>
      <c r="AO32" s="179"/>
      <c r="AP32" s="165"/>
      <c r="AQ32" s="164"/>
      <c r="AR32" s="164"/>
      <c r="AS32" s="164"/>
      <c r="AT32" s="165"/>
      <c r="AU32" s="164"/>
      <c r="AV32" s="165"/>
      <c r="AW32" s="164"/>
      <c r="AX32" s="165"/>
      <c r="AY32" s="170"/>
      <c r="AZ32" s="165"/>
      <c r="BA32" s="170"/>
      <c r="CL32" s="4">
        <v>1404.3640092437615</v>
      </c>
      <c r="CM32" s="4">
        <v>34.253037249999998</v>
      </c>
      <c r="CN32" s="4">
        <v>34.253037249999998</v>
      </c>
      <c r="CO32" s="4">
        <v>36.564712499999999</v>
      </c>
      <c r="CP32" s="4">
        <v>42.684676875000001</v>
      </c>
      <c r="CQ32" s="4">
        <v>34.924494429687499</v>
      </c>
      <c r="CR32" s="4">
        <v>11.539806875</v>
      </c>
      <c r="CS32" s="4">
        <v>10.09909875</v>
      </c>
      <c r="CT32" s="4">
        <v>25.611714749999997</v>
      </c>
      <c r="CU32" s="4">
        <v>24.816982750000001</v>
      </c>
      <c r="CV32" s="4">
        <v>29.66755075</v>
      </c>
      <c r="CW32" s="4">
        <v>36.964813499999998</v>
      </c>
      <c r="CX32" s="4">
        <v>34.165888250000002</v>
      </c>
      <c r="CY32" s="4">
        <v>36.548357750000001</v>
      </c>
      <c r="CZ32" s="4">
        <v>42.669517124999999</v>
      </c>
      <c r="DA32" s="4">
        <v>35.193482657715776</v>
      </c>
      <c r="DB32" s="4">
        <v>1.584171625</v>
      </c>
      <c r="DC32" s="4">
        <v>4466.75</v>
      </c>
      <c r="DE32" s="4">
        <v>1721.2681921879494</v>
      </c>
      <c r="DF32" s="4">
        <v>12.185786500000001</v>
      </c>
      <c r="DH32" s="4">
        <v>1404.3640092437615</v>
      </c>
      <c r="DI32" s="4">
        <v>10.09909875</v>
      </c>
      <c r="DK32" s="4">
        <v>16107.395175211106</v>
      </c>
      <c r="DL32" s="4">
        <v>78.372277999999994</v>
      </c>
      <c r="DM32" s="4">
        <v>16107.395175211106</v>
      </c>
      <c r="DN32" s="4">
        <v>76.192272000000003</v>
      </c>
      <c r="DO32" s="4">
        <v>1404.3640092437615</v>
      </c>
      <c r="DP32" s="4">
        <v>29.66755075</v>
      </c>
      <c r="DQ32" s="4">
        <v>559.79989007076176</v>
      </c>
      <c r="DR32" s="4">
        <v>35.934549375000003</v>
      </c>
      <c r="DS32" s="4">
        <v>1404.3640092437615</v>
      </c>
      <c r="DT32" s="4">
        <v>34.165888250000002</v>
      </c>
      <c r="DU32" s="4">
        <v>34.165888250000002</v>
      </c>
      <c r="DV32" s="4">
        <v>36.548357750000001</v>
      </c>
      <c r="DW32" s="4">
        <v>42.669517124999999</v>
      </c>
      <c r="DX32" s="4">
        <v>35.193482657715776</v>
      </c>
      <c r="DZ32" s="4">
        <v>1430.5211465692491</v>
      </c>
      <c r="EA32" s="4">
        <v>34.899146999999999</v>
      </c>
      <c r="EB32" s="4">
        <v>34.899146999999999</v>
      </c>
      <c r="EC32" s="4">
        <v>37.657046000000001</v>
      </c>
      <c r="ED32" s="4">
        <v>43.332499249999998</v>
      </c>
      <c r="EE32" s="4">
        <v>35.598600203124995</v>
      </c>
      <c r="EF32" s="4">
        <v>12.242352624999999</v>
      </c>
      <c r="EG32" s="4">
        <v>10.661169375</v>
      </c>
      <c r="EH32" s="4">
        <v>33.108037000000003</v>
      </c>
      <c r="EI32" s="4">
        <v>31.975523250000002</v>
      </c>
      <c r="EJ32" s="4">
        <v>30.393476124999999</v>
      </c>
      <c r="EK32" s="4">
        <v>37.588998625000002</v>
      </c>
      <c r="EL32" s="4">
        <v>34.811278125000001</v>
      </c>
      <c r="EM32" s="4">
        <v>37.635995999999999</v>
      </c>
      <c r="EN32" s="4">
        <v>43.3172845</v>
      </c>
      <c r="EO32" s="4">
        <v>35.897897105226377</v>
      </c>
      <c r="EP32" s="4">
        <v>1.59250625</v>
      </c>
      <c r="EQ32" s="4">
        <v>0</v>
      </c>
      <c r="ER32" s="4">
        <v>1595.0158818994817</v>
      </c>
      <c r="ES32" s="4">
        <v>12.7201035</v>
      </c>
      <c r="ET32" s="4">
        <v>1087.1473766885381</v>
      </c>
      <c r="EU32" s="4">
        <v>10.115989749999999</v>
      </c>
      <c r="EV32" s="7">
        <v>6909.9584791811349</v>
      </c>
      <c r="EW32" s="7">
        <v>66.371034749999993</v>
      </c>
      <c r="EX32" s="7">
        <v>6909.9584791811349</v>
      </c>
      <c r="EY32" s="7">
        <v>64.039458999999994</v>
      </c>
      <c r="EZ32" s="7">
        <v>1430.5211465692491</v>
      </c>
      <c r="FA32" s="7">
        <v>30.393476124999999</v>
      </c>
      <c r="FB32" s="7">
        <v>909.67710549447952</v>
      </c>
      <c r="FC32" s="7">
        <v>36.918600750000003</v>
      </c>
      <c r="FD32" s="4">
        <v>1430.5211465692491</v>
      </c>
      <c r="FE32" s="4">
        <v>34.811278125000001</v>
      </c>
      <c r="FF32" s="4">
        <v>34.811278125000001</v>
      </c>
      <c r="FG32" s="4">
        <v>37.635995999999999</v>
      </c>
      <c r="FH32" s="4">
        <v>43.3172845</v>
      </c>
      <c r="FI32" s="4">
        <v>35.897897105226377</v>
      </c>
      <c r="FK32" s="4">
        <v>1645.1392271280438</v>
      </c>
      <c r="FL32" s="4">
        <v>35.246801218750001</v>
      </c>
      <c r="FM32" s="4">
        <v>1404.3640092437615</v>
      </c>
      <c r="FN32" s="4">
        <v>35.193482657715776</v>
      </c>
      <c r="FP32" s="4">
        <v>1087.1473766885381</v>
      </c>
      <c r="FQ32" s="4">
        <v>35.040416203124998</v>
      </c>
      <c r="FR32" s="4">
        <v>1087.1473766885381</v>
      </c>
      <c r="FS32" s="4">
        <v>35.342659115239101</v>
      </c>
    </row>
    <row r="33" spans="1:175" ht="13" customHeight="1" x14ac:dyDescent="0.15">
      <c r="A33" s="235"/>
      <c r="B33" s="38">
        <v>210</v>
      </c>
      <c r="C33" s="129">
        <f>Anchor!L174</f>
        <v>55.266461999999997</v>
      </c>
      <c r="D33" s="129">
        <f>Anchor!M174</f>
        <v>30.403808999999999</v>
      </c>
      <c r="E33" s="129">
        <f>Anchor!N174</f>
        <v>34.977293000000003</v>
      </c>
      <c r="F33" s="129">
        <f>Anchor!O174</f>
        <v>39.757975000000002</v>
      </c>
      <c r="G33" s="130">
        <f>('Summary (Full)'!$B$34*D33+'Summary (Full)'!$B$35*E33+'Summary (Full)'!$B$36*F33)/'Summary (Full)'!$B$37</f>
        <v>31.274287125000001</v>
      </c>
      <c r="H33" s="129">
        <f>Anchor!P174</f>
        <v>6.7946559999999998</v>
      </c>
      <c r="I33" s="129">
        <f>Anchor!Q174</f>
        <v>6.9069500000000001</v>
      </c>
      <c r="J33" s="129">
        <f>Anchor!R174</f>
        <v>0.54866499999999996</v>
      </c>
      <c r="K33" s="129">
        <f>Anchor!S174</f>
        <v>0.52195000000000003</v>
      </c>
      <c r="L33" s="129">
        <f>Anchor!T174</f>
        <v>26.039123</v>
      </c>
      <c r="M33" s="129">
        <f>Anchor!U174</f>
        <v>33.695601000000003</v>
      </c>
      <c r="N33" s="129">
        <f>Anchor!V174</f>
        <v>30.387633000000001</v>
      </c>
      <c r="O33" s="129">
        <f>Anchor!W174</f>
        <v>34.970547000000003</v>
      </c>
      <c r="P33" s="129">
        <f>Anchor!X174</f>
        <v>39.744700000000002</v>
      </c>
      <c r="Q33" s="131">
        <f>10*LOG10(1/(('Summary (Full)'!$B$41/10^(N33/10)+'Summary (Full)'!$B$42/10^(O33/10)+'Summary (Full)'!$B$43/10^(P33/10))/'Summary (Full)'!$B$44))</f>
        <v>31.67184557529961</v>
      </c>
      <c r="R33" s="129">
        <f>Anchor!Y174</f>
        <v>3.3611260000000001</v>
      </c>
      <c r="S33" s="129">
        <f>Anchor!Z174</f>
        <v>691.01</v>
      </c>
      <c r="T33" s="129"/>
      <c r="U33" s="129">
        <f>Test!L174</f>
        <v>42.284308000000003</v>
      </c>
      <c r="V33" s="129">
        <f>Test!M174</f>
        <v>30.702660000000002</v>
      </c>
      <c r="W33" s="129">
        <f>Test!N174</f>
        <v>35.200318000000003</v>
      </c>
      <c r="X33" s="129">
        <f>Test!O174</f>
        <v>40.19379</v>
      </c>
      <c r="Y33" s="129">
        <f>('Summary (Full)'!$B$34*V33+'Summary (Full)'!$B$35*W33+'Summary (Full)'!$B$36*X33)/'Summary (Full)'!$B$37</f>
        <v>31.576959249999998</v>
      </c>
      <c r="Z33" s="129">
        <f>Test!P174</f>
        <v>6.9850690000000002</v>
      </c>
      <c r="AA33" s="129">
        <f>Test!Q174</f>
        <v>7.059221</v>
      </c>
      <c r="AB33" s="129">
        <f>Test!R174</f>
        <v>3.613804</v>
      </c>
      <c r="AC33" s="129">
        <f>Test!S174</f>
        <v>3.5024869999999999</v>
      </c>
      <c r="AD33" s="129">
        <f>Test!T174</f>
        <v>26.315075</v>
      </c>
      <c r="AE33" s="129">
        <f>Test!U174</f>
        <v>34.119495999999998</v>
      </c>
      <c r="AF33" s="129">
        <f>Test!V174</f>
        <v>30.685801000000001</v>
      </c>
      <c r="AG33" s="129">
        <f>Test!W174</f>
        <v>35.192892000000001</v>
      </c>
      <c r="AH33" s="129">
        <f>Test!X174</f>
        <v>40.183076</v>
      </c>
      <c r="AI33" s="129">
        <f>10*LOG10(1/(('Summary (Full)'!$B$41/10^(AF33/10)+'Summary (Full)'!$B$42/10^(AG33/10)+'Summary (Full)'!$B$43/10^(AH33/10))/'Summary (Full)'!$B$44))</f>
        <v>31.967633504042219</v>
      </c>
      <c r="AJ33" s="129">
        <f>Test!Y174</f>
        <v>3.6217890000000001</v>
      </c>
      <c r="AK33" s="129">
        <f>Test!Z174</f>
        <v>0</v>
      </c>
      <c r="AL33" s="129">
        <f t="shared" si="2"/>
        <v>1.0775522845617809</v>
      </c>
      <c r="AM33" s="129">
        <f t="shared" si="3"/>
        <v>0</v>
      </c>
      <c r="AO33" s="242" t="s">
        <v>15</v>
      </c>
      <c r="AP33" s="166">
        <f t="array" ref="AP33">bdRateExtend($C31:$C34,D31:D34,$U31:$U34,V31:V34)</f>
        <v>-0.37250763373430529</v>
      </c>
      <c r="AQ33" s="164"/>
      <c r="AR33" s="164"/>
      <c r="AS33" s="164"/>
      <c r="AT33" s="166">
        <f t="array" ref="AT33">bdRateExtend($C31:$C34,H31:H34,$U31:$U34,Z31:Z34)</f>
        <v>-0.32255645517195541</v>
      </c>
      <c r="AU33" s="164"/>
      <c r="AV33" s="166">
        <f t="array" ref="AV33">bdRateExtend($C31:$C34,I31:I34,$U31:$U34,AA31:AA34)</f>
        <v>-0.3503516084722178</v>
      </c>
      <c r="AW33" s="164"/>
      <c r="AX33" s="166">
        <f t="array" ref="AX33">bdRateExtend($C31:$C34,J31:J34,$U31:$U34,AB31:AB34,"None", FALSE,1)</f>
        <v>-0.54469071705082572</v>
      </c>
      <c r="AY33" s="170"/>
      <c r="AZ33" s="244">
        <f t="array" ref="AZ33">testVMAFRange($C31:$C34,J31:J34,$U31:$U34,AB31:AB34)</f>
        <v>0</v>
      </c>
      <c r="BA33" s="170"/>
      <c r="CL33" s="4">
        <v>1645.1392271280438</v>
      </c>
      <c r="CM33" s="4">
        <v>34.606707999999998</v>
      </c>
      <c r="CN33" s="4">
        <v>34.606707999999998</v>
      </c>
      <c r="CO33" s="4">
        <v>36.65551</v>
      </c>
      <c r="CP33" s="4">
        <v>42.799397499999998</v>
      </c>
      <c r="CQ33" s="4">
        <v>35.246801218750001</v>
      </c>
      <c r="CR33" s="4">
        <v>12.0426915</v>
      </c>
      <c r="CS33" s="4">
        <v>10.441613</v>
      </c>
      <c r="CT33" s="4">
        <v>28.484313</v>
      </c>
      <c r="CU33" s="4">
        <v>27.58032</v>
      </c>
      <c r="CV33" s="4">
        <v>30.019687000000001</v>
      </c>
      <c r="CW33" s="4">
        <v>37.170836999999999</v>
      </c>
      <c r="CX33" s="4">
        <v>34.520672000000005</v>
      </c>
      <c r="CY33" s="4">
        <v>36.638766000000004</v>
      </c>
      <c r="CZ33" s="4">
        <v>42.783469500000002</v>
      </c>
      <c r="DA33" s="4">
        <v>35.506415161724831</v>
      </c>
      <c r="DB33" s="4">
        <v>1.5005264999999999</v>
      </c>
      <c r="DC33" s="4">
        <v>4804.41</v>
      </c>
      <c r="DE33" s="4">
        <v>1970.4169402268924</v>
      </c>
      <c r="DF33" s="4">
        <v>12.63035625</v>
      </c>
      <c r="DH33" s="4">
        <v>1645.1392271280438</v>
      </c>
      <c r="DI33" s="4">
        <v>10.441613</v>
      </c>
      <c r="DK33" s="4">
        <v>17894.107885437767</v>
      </c>
      <c r="DL33" s="4">
        <v>80.456254999999999</v>
      </c>
      <c r="DM33" s="4">
        <v>17894.107885437767</v>
      </c>
      <c r="DN33" s="4">
        <v>78.254578999999993</v>
      </c>
      <c r="DO33" s="4">
        <v>1645.1392271280438</v>
      </c>
      <c r="DP33" s="4">
        <v>30.019687000000001</v>
      </c>
      <c r="DQ33" s="4">
        <v>663.91444840594374</v>
      </c>
      <c r="DR33" s="4">
        <v>36.0959985</v>
      </c>
      <c r="DS33" s="4">
        <v>1645.1392271280438</v>
      </c>
      <c r="DT33" s="4">
        <v>34.520672000000005</v>
      </c>
      <c r="DU33" s="4">
        <v>34.520672000000005</v>
      </c>
      <c r="DV33" s="4">
        <v>36.638766000000004</v>
      </c>
      <c r="DW33" s="4">
        <v>42.783469500000002</v>
      </c>
      <c r="DX33" s="4">
        <v>35.506415161724831</v>
      </c>
      <c r="DZ33" s="4">
        <v>1661.9501193548444</v>
      </c>
      <c r="EA33" s="4">
        <v>35.279195999999999</v>
      </c>
      <c r="EB33" s="4">
        <v>35.279195999999999</v>
      </c>
      <c r="EC33" s="4">
        <v>37.840820000000001</v>
      </c>
      <c r="ED33" s="4">
        <v>43.511959000000004</v>
      </c>
      <c r="EE33" s="4">
        <v>35.953845187499994</v>
      </c>
      <c r="EF33" s="4">
        <v>12.754939499999999</v>
      </c>
      <c r="EG33" s="4">
        <v>11.032733499999999</v>
      </c>
      <c r="EH33" s="4">
        <v>35.974091000000001</v>
      </c>
      <c r="EI33" s="4">
        <v>34.725358999999997</v>
      </c>
      <c r="EJ33" s="4">
        <v>30.7858065</v>
      </c>
      <c r="EK33" s="4">
        <v>37.836136500000002</v>
      </c>
      <c r="EL33" s="4">
        <v>35.190663499999999</v>
      </c>
      <c r="EM33" s="4">
        <v>37.819637</v>
      </c>
      <c r="EN33" s="4">
        <v>43.495798000000001</v>
      </c>
      <c r="EO33" s="4">
        <v>36.248098385310186</v>
      </c>
      <c r="EP33" s="4">
        <v>1.5271819999999998</v>
      </c>
      <c r="EQ33" s="4">
        <v>0</v>
      </c>
      <c r="ER33" s="4">
        <v>1859.7122273418142</v>
      </c>
      <c r="ES33" s="4">
        <v>13.224267375</v>
      </c>
      <c r="ET33" s="4">
        <v>1367.994266052639</v>
      </c>
      <c r="EU33" s="4">
        <v>10.573406625000001</v>
      </c>
      <c r="EV33" s="7">
        <v>7760.2190769999997</v>
      </c>
      <c r="EW33" s="7">
        <v>69.123374999999996</v>
      </c>
      <c r="EX33" s="7">
        <v>7760.2190769999997</v>
      </c>
      <c r="EY33" s="7">
        <v>66.702399</v>
      </c>
      <c r="EZ33" s="7">
        <v>1661.9501193548444</v>
      </c>
      <c r="FA33" s="7">
        <v>30.7858065</v>
      </c>
      <c r="FB33" s="7">
        <v>1231.3189950467295</v>
      </c>
      <c r="FC33" s="7">
        <v>37.341860750000002</v>
      </c>
      <c r="FD33" s="4">
        <v>1661.9501193548444</v>
      </c>
      <c r="FE33" s="4">
        <v>35.190663499999999</v>
      </c>
      <c r="FF33" s="4">
        <v>35.190663499999999</v>
      </c>
      <c r="FG33" s="4">
        <v>37.819637</v>
      </c>
      <c r="FH33" s="4">
        <v>43.495798000000001</v>
      </c>
      <c r="FI33" s="4">
        <v>36.248098385310186</v>
      </c>
      <c r="FK33" s="4">
        <v>1927.1948432321858</v>
      </c>
      <c r="FL33" s="4">
        <v>35.569108007812503</v>
      </c>
      <c r="FM33" s="4">
        <v>1645.1392271280438</v>
      </c>
      <c r="FN33" s="4">
        <v>35.506415161724831</v>
      </c>
      <c r="FP33" s="4">
        <v>1430.5211465692491</v>
      </c>
      <c r="FQ33" s="4">
        <v>35.598600203124995</v>
      </c>
      <c r="FR33" s="4">
        <v>1430.5211465692491</v>
      </c>
      <c r="FS33" s="4">
        <v>35.897897105226377</v>
      </c>
    </row>
    <row r="34" spans="1:175" ht="14" customHeight="1" thickBot="1" x14ac:dyDescent="0.2">
      <c r="A34" s="236"/>
      <c r="B34" s="38">
        <v>235</v>
      </c>
      <c r="C34" s="129">
        <f>Anchor!L175</f>
        <v>27.548307999999999</v>
      </c>
      <c r="D34" s="129">
        <f>Anchor!M175</f>
        <v>29.182251000000001</v>
      </c>
      <c r="E34" s="129">
        <f>Anchor!N175</f>
        <v>34.001354999999997</v>
      </c>
      <c r="F34" s="129">
        <f>Anchor!O175</f>
        <v>37.893847999999998</v>
      </c>
      <c r="G34" s="130">
        <f>('Summary (Full)'!$B$34*D34+'Summary (Full)'!$B$35*E34+'Summary (Full)'!$B$36*F34)/'Summary (Full)'!$B$37</f>
        <v>30.027919812499999</v>
      </c>
      <c r="H34" s="129">
        <f>Anchor!P175</f>
        <v>6.1786969999999997</v>
      </c>
      <c r="I34" s="129">
        <f>Anchor!Q175</f>
        <v>6.5067259999999996</v>
      </c>
      <c r="J34" s="129">
        <f>Anchor!R175</f>
        <v>0</v>
      </c>
      <c r="K34" s="129">
        <f>Anchor!S175</f>
        <v>0</v>
      </c>
      <c r="L34" s="129">
        <f>Anchor!T175</f>
        <v>24.969555</v>
      </c>
      <c r="M34" s="129">
        <f>Anchor!U175</f>
        <v>32.101529999999997</v>
      </c>
      <c r="N34" s="129">
        <f>Anchor!V175</f>
        <v>29.165459999999999</v>
      </c>
      <c r="O34" s="129">
        <f>Anchor!W175</f>
        <v>33.996251000000001</v>
      </c>
      <c r="P34" s="129">
        <f>Anchor!X175</f>
        <v>37.878742000000003</v>
      </c>
      <c r="Q34" s="131">
        <f>10*LOG10(1/(('Summary (Full)'!$B$41/10^(N34/10)+'Summary (Full)'!$B$42/10^(O34/10)+'Summary (Full)'!$B$43/10^(P34/10))/'Summary (Full)'!$B$44))</f>
        <v>30.450434963918994</v>
      </c>
      <c r="R34" s="129">
        <f>Anchor!Y175</f>
        <v>3.7041520000000001</v>
      </c>
      <c r="S34" s="129">
        <f>Anchor!Z175</f>
        <v>342.79</v>
      </c>
      <c r="T34" s="129"/>
      <c r="U34" s="129">
        <f>Test!L175</f>
        <v>16.615385</v>
      </c>
      <c r="V34" s="129">
        <f>Test!M175</f>
        <v>29.591621</v>
      </c>
      <c r="W34" s="129">
        <f>Test!N175</f>
        <v>34.189771999999998</v>
      </c>
      <c r="X34" s="129">
        <f>Test!O175</f>
        <v>38.393352999999998</v>
      </c>
      <c r="Y34" s="129">
        <f>('Summary (Full)'!$B$34*V34+'Summary (Full)'!$B$35*W34+'Summary (Full)'!$B$36*X34)/'Summary (Full)'!$B$37</f>
        <v>30.429113687499999</v>
      </c>
      <c r="Z34" s="129">
        <f>Test!P175</f>
        <v>6.3601739999999998</v>
      </c>
      <c r="AA34" s="129">
        <f>Test!Q175</f>
        <v>6.6428659999999997</v>
      </c>
      <c r="AB34" s="129">
        <f>Test!R175</f>
        <v>1.1338000000000001E-2</v>
      </c>
      <c r="AC34" s="129">
        <f>Test!S175</f>
        <v>1.0673E-2</v>
      </c>
      <c r="AD34" s="129">
        <f>Test!T175</f>
        <v>25.328417999999999</v>
      </c>
      <c r="AE34" s="129">
        <f>Test!U175</f>
        <v>32.789926999999999</v>
      </c>
      <c r="AF34" s="129">
        <f>Test!V175</f>
        <v>29.578106999999999</v>
      </c>
      <c r="AG34" s="129">
        <f>Test!W175</f>
        <v>34.185428000000002</v>
      </c>
      <c r="AH34" s="129">
        <f>Test!X175</f>
        <v>38.385387000000001</v>
      </c>
      <c r="AI34" s="129">
        <f>10*LOG10(1/(('Summary (Full)'!$B$41/10^(AF34/10)+'Summary (Full)'!$B$42/10^(AG34/10)+'Summary (Full)'!$B$43/10^(AH34/10))/'Summary (Full)'!$B$44))</f>
        <v>30.849013588080684</v>
      </c>
      <c r="AJ34" s="129">
        <f>Test!Y175</f>
        <v>3.725203</v>
      </c>
      <c r="AK34" s="129">
        <f>Test!Z175</f>
        <v>0</v>
      </c>
      <c r="AL34" s="129">
        <f t="shared" si="2"/>
        <v>1.0056830821197402</v>
      </c>
      <c r="AM34" s="129">
        <f t="shared" si="3"/>
        <v>0</v>
      </c>
      <c r="AO34" s="179"/>
      <c r="AP34" s="165"/>
      <c r="AQ34" s="165"/>
      <c r="AR34" s="165"/>
      <c r="AS34" s="165"/>
      <c r="AT34" s="165"/>
      <c r="AU34" s="165"/>
      <c r="AV34" s="165"/>
      <c r="AW34" s="165"/>
      <c r="AX34" s="165"/>
      <c r="AY34" s="171"/>
      <c r="AZ34" s="165"/>
      <c r="BA34" s="171"/>
      <c r="CL34" s="4">
        <v>1927.1948432321858</v>
      </c>
      <c r="CM34" s="4">
        <v>34.960378750000004</v>
      </c>
      <c r="CN34" s="4">
        <v>34.960378750000004</v>
      </c>
      <c r="CO34" s="4">
        <v>36.7463075</v>
      </c>
      <c r="CP34" s="4">
        <v>42.914118125000002</v>
      </c>
      <c r="CQ34" s="4">
        <v>35.569108007812503</v>
      </c>
      <c r="CR34" s="4">
        <v>12.545576125</v>
      </c>
      <c r="CS34" s="4">
        <v>10.784127249999999</v>
      </c>
      <c r="CT34" s="4">
        <v>31.356911249999996</v>
      </c>
      <c r="CU34" s="4">
        <v>30.34365725</v>
      </c>
      <c r="CV34" s="4">
        <v>30.371823250000002</v>
      </c>
      <c r="CW34" s="4">
        <v>37.376860499999999</v>
      </c>
      <c r="CX34" s="4">
        <v>34.87545575</v>
      </c>
      <c r="CY34" s="4">
        <v>36.72917425</v>
      </c>
      <c r="CZ34" s="4">
        <v>42.897421875000006</v>
      </c>
      <c r="DA34" s="4">
        <v>35.819347665733886</v>
      </c>
      <c r="DB34" s="4">
        <v>1.416881375</v>
      </c>
      <c r="DC34" s="4">
        <v>5142.07</v>
      </c>
      <c r="DE34" s="4">
        <v>2255.6292714605424</v>
      </c>
      <c r="DF34" s="4">
        <v>13.074926000000001</v>
      </c>
      <c r="DH34" s="4">
        <v>1927.1948432321858</v>
      </c>
      <c r="DI34" s="4">
        <v>10.784127249999999</v>
      </c>
      <c r="DK34" s="4">
        <v>19879.011692</v>
      </c>
      <c r="DL34" s="4">
        <v>82.540232000000003</v>
      </c>
      <c r="DM34" s="4">
        <v>19879.011692</v>
      </c>
      <c r="DN34" s="4">
        <v>80.316885999999997</v>
      </c>
      <c r="DO34" s="4">
        <v>1927.1948432321858</v>
      </c>
      <c r="DP34" s="4">
        <v>30.371823250000002</v>
      </c>
      <c r="DQ34" s="4">
        <v>787.39278556566205</v>
      </c>
      <c r="DR34" s="4">
        <v>36.257447624999998</v>
      </c>
      <c r="DS34" s="4">
        <v>1927.1948432321858</v>
      </c>
      <c r="DT34" s="4">
        <v>34.87545575</v>
      </c>
      <c r="DU34" s="4">
        <v>34.87545575</v>
      </c>
      <c r="DV34" s="4">
        <v>36.72917425</v>
      </c>
      <c r="DW34" s="4">
        <v>42.897421875000006</v>
      </c>
      <c r="DX34" s="4">
        <v>35.819347665733886</v>
      </c>
      <c r="DZ34" s="4">
        <v>1930.8195519148685</v>
      </c>
      <c r="EA34" s="4">
        <v>35.659244999999999</v>
      </c>
      <c r="EB34" s="4">
        <v>35.659244999999999</v>
      </c>
      <c r="EC34" s="4">
        <v>38.024594</v>
      </c>
      <c r="ED34" s="4">
        <v>43.691418750000004</v>
      </c>
      <c r="EE34" s="4">
        <v>36.309090171874999</v>
      </c>
      <c r="EF34" s="4">
        <v>13.267526374999999</v>
      </c>
      <c r="EG34" s="4">
        <v>11.404297625</v>
      </c>
      <c r="EH34" s="4">
        <v>38.840145</v>
      </c>
      <c r="EI34" s="4">
        <v>37.47519475</v>
      </c>
      <c r="EJ34" s="4">
        <v>31.178136875</v>
      </c>
      <c r="EK34" s="4">
        <v>38.083274375000002</v>
      </c>
      <c r="EL34" s="4">
        <v>35.570048874999998</v>
      </c>
      <c r="EM34" s="4">
        <v>38.003278000000002</v>
      </c>
      <c r="EN34" s="4">
        <v>43.674311500000002</v>
      </c>
      <c r="EO34" s="4">
        <v>36.598299665393988</v>
      </c>
      <c r="EP34" s="4">
        <v>1.4618577499999998</v>
      </c>
      <c r="EQ34" s="4">
        <v>0</v>
      </c>
      <c r="ER34" s="4">
        <v>2168.3355054784356</v>
      </c>
      <c r="ES34" s="4">
        <v>13.72843125</v>
      </c>
      <c r="ET34" s="4">
        <v>1661.9501193548444</v>
      </c>
      <c r="EU34" s="4">
        <v>11.032733499999999</v>
      </c>
      <c r="EV34" s="7">
        <v>8669.3807153334674</v>
      </c>
      <c r="EW34" s="7">
        <v>71.060733499999998</v>
      </c>
      <c r="EX34" s="7">
        <v>8669.3807153334674</v>
      </c>
      <c r="EY34" s="7">
        <v>68.646981749999995</v>
      </c>
      <c r="EZ34" s="7">
        <v>1930.8195519148685</v>
      </c>
      <c r="FA34" s="7">
        <v>31.178136875</v>
      </c>
      <c r="FB34" s="7">
        <v>1430.5211465692491</v>
      </c>
      <c r="FC34" s="7">
        <v>37.588998625000002</v>
      </c>
      <c r="FD34" s="4">
        <v>1930.8195519148685</v>
      </c>
      <c r="FE34" s="4">
        <v>35.570048874999998</v>
      </c>
      <c r="FF34" s="4">
        <v>35.570048874999998</v>
      </c>
      <c r="FG34" s="4">
        <v>38.003278000000002</v>
      </c>
      <c r="FH34" s="4">
        <v>43.674311500000002</v>
      </c>
      <c r="FI34" s="4">
        <v>36.598299665393988</v>
      </c>
      <c r="FK34" s="4">
        <v>2434.0136698333904</v>
      </c>
      <c r="FL34" s="4">
        <v>36.1172237265625</v>
      </c>
      <c r="FM34" s="4">
        <v>1927.1948432321858</v>
      </c>
      <c r="FN34" s="4">
        <v>35.819347665733886</v>
      </c>
      <c r="FP34" s="4">
        <v>1661.9501193548444</v>
      </c>
      <c r="FQ34" s="4">
        <v>35.953845187499994</v>
      </c>
      <c r="FR34" s="4">
        <v>1661.9501193548444</v>
      </c>
      <c r="FS34" s="4">
        <v>36.248098385310186</v>
      </c>
    </row>
    <row r="35" spans="1:175" ht="13" customHeight="1" x14ac:dyDescent="0.15">
      <c r="A35" s="234" t="s">
        <v>86</v>
      </c>
      <c r="B35" s="38">
        <v>110</v>
      </c>
      <c r="C35" s="129">
        <f>Anchor!L176</f>
        <v>3873.5224619999999</v>
      </c>
      <c r="D35" s="129">
        <f>Anchor!M176</f>
        <v>35.867460000000001</v>
      </c>
      <c r="E35" s="129">
        <f>Anchor!N176</f>
        <v>36.801246999999996</v>
      </c>
      <c r="F35" s="129">
        <f>Anchor!O176</f>
        <v>43.388544000000003</v>
      </c>
      <c r="G35" s="130">
        <f>('Summary (Full)'!$B$34*D35+'Summary (Full)'!$B$35*E35+'Summary (Full)'!$B$36*F35)/'Summary (Full)'!$B$37</f>
        <v>36.395889437500003</v>
      </c>
      <c r="H35" s="129">
        <f>Anchor!P176</f>
        <v>14.853205000000001</v>
      </c>
      <c r="I35" s="129">
        <f>Anchor!Q176</f>
        <v>11.786405</v>
      </c>
      <c r="J35" s="129">
        <f>Anchor!R176</f>
        <v>35.965702</v>
      </c>
      <c r="K35" s="129">
        <f>Anchor!S176</f>
        <v>34.664079999999998</v>
      </c>
      <c r="L35" s="129">
        <f>Anchor!T176</f>
        <v>31.129049999999999</v>
      </c>
      <c r="M35" s="129">
        <f>Anchor!U176</f>
        <v>37.835531000000003</v>
      </c>
      <c r="N35" s="129">
        <f>Anchor!V176</f>
        <v>35.833055999999999</v>
      </c>
      <c r="O35" s="129">
        <f>Anchor!W176</f>
        <v>36.783293999999998</v>
      </c>
      <c r="P35" s="129">
        <f>Anchor!X176</f>
        <v>43.36927</v>
      </c>
      <c r="Q35" s="131">
        <f>10*LOG10(1/(('Summary (Full)'!$B$41/10^(N35/10)+'Summary (Full)'!$B$42/10^(O35/10)+'Summary (Full)'!$B$43/10^(P35/10))/'Summary (Full)'!$B$44))</f>
        <v>36.642420399582171</v>
      </c>
      <c r="R35" s="129">
        <f>Anchor!Y176</f>
        <v>0.76956199999999997</v>
      </c>
      <c r="S35" s="129">
        <f>Anchor!Z176</f>
        <v>3892.09</v>
      </c>
      <c r="T35" s="129"/>
      <c r="U35" s="129">
        <f>Test!L176</f>
        <v>3688.7150769999998</v>
      </c>
      <c r="V35" s="129">
        <f>Test!M176</f>
        <v>36.157648000000002</v>
      </c>
      <c r="W35" s="129">
        <f>Test!N176</f>
        <v>37.034847999999997</v>
      </c>
      <c r="X35" s="129">
        <f>Test!O176</f>
        <v>43.619104999999998</v>
      </c>
      <c r="Y35" s="129">
        <f>('Summary (Full)'!$B$34*V35+'Summary (Full)'!$B$35*W35+'Summary (Full)'!$B$36*X35)/'Summary (Full)'!$B$37</f>
        <v>36.678814062500003</v>
      </c>
      <c r="Z35" s="129">
        <f>Test!P176</f>
        <v>15.511934</v>
      </c>
      <c r="AA35" s="129">
        <f>Test!Q176</f>
        <v>12.137216</v>
      </c>
      <c r="AB35" s="129">
        <f>Test!R176</f>
        <v>38.676783999999998</v>
      </c>
      <c r="AC35" s="129">
        <f>Test!S176</f>
        <v>37.309654999999999</v>
      </c>
      <c r="AD35" s="129">
        <f>Test!T176</f>
        <v>31.439553</v>
      </c>
      <c r="AE35" s="129">
        <f>Test!U176</f>
        <v>37.984257999999997</v>
      </c>
      <c r="AF35" s="129">
        <f>Test!V176</f>
        <v>36.125630000000001</v>
      </c>
      <c r="AG35" s="129">
        <f>Test!W176</f>
        <v>37.018512000000001</v>
      </c>
      <c r="AH35" s="129">
        <f>Test!X176</f>
        <v>43.600920000000002</v>
      </c>
      <c r="AI35" s="129">
        <f>10*LOG10(1/(('Summary (Full)'!$B$41/10^(AF35/10)+'Summary (Full)'!$B$42/10^(AG35/10)+'Summary (Full)'!$B$43/10^(AH35/10))/'Summary (Full)'!$B$44))</f>
        <v>36.923521248853888</v>
      </c>
      <c r="AJ35" s="129">
        <f>Test!Y176</f>
        <v>0.80143799999999998</v>
      </c>
      <c r="AK35" s="129">
        <f>Test!Z176</f>
        <v>0</v>
      </c>
      <c r="AL35" s="129">
        <f t="shared" si="2"/>
        <v>1.0414209641328445</v>
      </c>
      <c r="AM35" s="129">
        <f t="shared" si="3"/>
        <v>0</v>
      </c>
      <c r="AO35" s="245" t="s">
        <v>13</v>
      </c>
      <c r="AP35" s="172">
        <f t="array" ref="AP35">bdRateExtend($C35:$C38,D35:D38,$U35:$U38,V35:V38)</f>
        <v>-0.26900107672804441</v>
      </c>
      <c r="AQ35" s="172">
        <f t="array" ref="AQ35">bdRateExtend($C35:$C40,D35:D40,$U35:$U40,V35:V40)</f>
        <v>-0.33757976301535564</v>
      </c>
      <c r="AR35" s="172">
        <f t="array" ref="AR35">bdRateExtend($C35:$C40,E35:E40,$U35:$U40,W35:W40)</f>
        <v>-0.48921780012925631</v>
      </c>
      <c r="AS35" s="172">
        <f t="array" ref="AS35">bdRateExtend($C35:$C40,F35:F40,$U35:$U40,X35:X40)</f>
        <v>-0.41679549115163239</v>
      </c>
      <c r="AT35" s="172">
        <f t="array" ref="AT35">bdRateExtend($C35:$C38,H35:H38,$U35:$U38,Z35:Z38)</f>
        <v>-0.24605914224215719</v>
      </c>
      <c r="AU35" s="172">
        <f t="array" ref="AU35">bdRateExtend($C35:$C40,H35:H40,$U35:$U40,Z35:Z40)</f>
        <v>-0.27833349649363093</v>
      </c>
      <c r="AV35" s="172">
        <f t="array" ref="AV35">bdRateExtend($C35:$C38,I35:I38,$U35:$U38,AA35:AA38)</f>
        <v>-0.26513109489913311</v>
      </c>
      <c r="AW35" s="172">
        <f t="array" ref="AW35">bdRateExtend($C35:$C40,I35:I40,$U35:$U40,AA35:AA40)</f>
        <v>-0.30164723213739408</v>
      </c>
      <c r="AX35" s="172">
        <f t="array" ref="AX35">bdRateExtend($C35:$C38,J35:J38,$U35:$U38,AB35:AB38,"None", FALSE,1)</f>
        <v>-0.33116967474535164</v>
      </c>
      <c r="AY35" s="188">
        <f t="array" ref="AY35">bdRateExtend($C35:$C40,J35:J40,$U35:$U40,AB35:AB40,"None", FALSE,TRUE)</f>
        <v>-0.36782599906068425</v>
      </c>
      <c r="AZ35" s="241">
        <f t="array" ref="AZ35">testVMAFRange($C35:$C38,J35:J38,$U35:$U38,AB35:AB38)</f>
        <v>0</v>
      </c>
      <c r="BA35" s="190">
        <f t="array" ref="BA35">testVMAFRange($C35:$C40,J35:J40,$U35:$U40,AB35:AB40)</f>
        <v>0</v>
      </c>
      <c r="CL35" s="4">
        <v>2434.0136698333904</v>
      </c>
      <c r="CM35" s="4">
        <v>35.546326000000001</v>
      </c>
      <c r="CN35" s="4">
        <v>35.546326000000001</v>
      </c>
      <c r="CO35" s="4">
        <v>37.113938625000003</v>
      </c>
      <c r="CP35" s="4">
        <v>43.113077000000004</v>
      </c>
      <c r="CQ35" s="4">
        <v>36.1172237265625</v>
      </c>
      <c r="CR35" s="4">
        <v>13.182849375</v>
      </c>
      <c r="CS35" s="4">
        <v>11.332732125</v>
      </c>
      <c r="CT35" s="4">
        <v>36.486767749999999</v>
      </c>
      <c r="CU35" s="4">
        <v>35.333479999999994</v>
      </c>
      <c r="CV35" s="4">
        <v>31.002151999999999</v>
      </c>
      <c r="CW35" s="4">
        <v>37.765179375000002</v>
      </c>
      <c r="CX35" s="4">
        <v>35.445724374999998</v>
      </c>
      <c r="CY35" s="4">
        <v>37.096180750000002</v>
      </c>
      <c r="CZ35" s="4">
        <v>43.09698075</v>
      </c>
      <c r="DA35" s="4">
        <v>36.344912306983559</v>
      </c>
      <c r="DB35" s="4">
        <v>1.3081464999999999</v>
      </c>
      <c r="DC35" s="4">
        <v>7855.8637499999995</v>
      </c>
      <c r="DE35" s="4">
        <v>2582.1252885106401</v>
      </c>
      <c r="DF35" s="4">
        <v>13.519495750000001</v>
      </c>
      <c r="DH35" s="4">
        <v>2434.0136698333904</v>
      </c>
      <c r="DI35" s="4">
        <v>11.332732125</v>
      </c>
      <c r="DK35" s="4">
        <v>28082.857845999999</v>
      </c>
      <c r="DL35" s="4">
        <v>87.532576000000006</v>
      </c>
      <c r="DM35" s="4">
        <v>28082.857845999999</v>
      </c>
      <c r="DN35" s="4">
        <v>85.328194999999994</v>
      </c>
      <c r="DO35" s="4">
        <v>2434.0136698333904</v>
      </c>
      <c r="DP35" s="4">
        <v>31.002151999999999</v>
      </c>
      <c r="DQ35" s="4">
        <v>930.83898743129703</v>
      </c>
      <c r="DR35" s="4">
        <v>36.444048000000002</v>
      </c>
      <c r="DS35" s="4">
        <v>2434.0136698333904</v>
      </c>
      <c r="DT35" s="4">
        <v>35.445724374999998</v>
      </c>
      <c r="DU35" s="4">
        <v>35.445724374999998</v>
      </c>
      <c r="DV35" s="4">
        <v>37.096180750000002</v>
      </c>
      <c r="DW35" s="4">
        <v>43.09698075</v>
      </c>
      <c r="DX35" s="4">
        <v>36.344912306983559</v>
      </c>
      <c r="DZ35" s="4">
        <v>2243.1865425082301</v>
      </c>
      <c r="EA35" s="4">
        <v>36.039293999999998</v>
      </c>
      <c r="EB35" s="4">
        <v>36.039293999999998</v>
      </c>
      <c r="EC35" s="4">
        <v>38.208368</v>
      </c>
      <c r="ED35" s="4">
        <v>43.870878500000003</v>
      </c>
      <c r="EE35" s="4">
        <v>36.664335156249997</v>
      </c>
      <c r="EF35" s="4">
        <v>13.780113249999999</v>
      </c>
      <c r="EG35" s="4">
        <v>11.775861750000001</v>
      </c>
      <c r="EH35" s="4">
        <v>41.706198999999998</v>
      </c>
      <c r="EI35" s="4">
        <v>40.225030500000003</v>
      </c>
      <c r="EJ35" s="4">
        <v>31.57046725</v>
      </c>
      <c r="EK35" s="4">
        <v>38.330412250000002</v>
      </c>
      <c r="EL35" s="4">
        <v>35.949434249999996</v>
      </c>
      <c r="EM35" s="4">
        <v>38.186919000000003</v>
      </c>
      <c r="EN35" s="4">
        <v>43.852824999999996</v>
      </c>
      <c r="EO35" s="4">
        <v>36.94850094547779</v>
      </c>
      <c r="EP35" s="4">
        <v>1.3965334999999999</v>
      </c>
      <c r="EQ35" s="4">
        <v>0</v>
      </c>
      <c r="ER35" s="4">
        <v>2475.9736635773766</v>
      </c>
      <c r="ES35" s="4">
        <v>14.170849624999999</v>
      </c>
      <c r="ET35" s="4">
        <v>1930.8195519148685</v>
      </c>
      <c r="EU35" s="4">
        <v>11.404297625</v>
      </c>
      <c r="EV35" s="7">
        <v>10220.978190109352</v>
      </c>
      <c r="EW35" s="7">
        <v>74.140631624999997</v>
      </c>
      <c r="EX35" s="7">
        <v>10220.978190109352</v>
      </c>
      <c r="EY35" s="7">
        <v>71.827868624999994</v>
      </c>
      <c r="EZ35" s="7">
        <v>2243.1865425082301</v>
      </c>
      <c r="FA35" s="7">
        <v>31.57046725</v>
      </c>
      <c r="FB35" s="7">
        <v>1661.9501193548444</v>
      </c>
      <c r="FC35" s="7">
        <v>37.836136500000002</v>
      </c>
      <c r="FD35" s="4">
        <v>2243.1865425082301</v>
      </c>
      <c r="FE35" s="4">
        <v>35.949434249999996</v>
      </c>
      <c r="FF35" s="4">
        <v>35.949434249999996</v>
      </c>
      <c r="FG35" s="4">
        <v>38.186919000000003</v>
      </c>
      <c r="FH35" s="4">
        <v>43.852824999999996</v>
      </c>
      <c r="FI35" s="4">
        <v>36.94850094547779</v>
      </c>
      <c r="FK35" s="4">
        <v>2804.2266028543049</v>
      </c>
      <c r="FL35" s="4">
        <v>36.482587343749998</v>
      </c>
      <c r="FM35" s="4">
        <v>2434.0136698333904</v>
      </c>
      <c r="FN35" s="4">
        <v>36.344912306983559</v>
      </c>
      <c r="FP35" s="4">
        <v>1930.8195519148685</v>
      </c>
      <c r="FQ35" s="4">
        <v>36.309090171874999</v>
      </c>
      <c r="FR35" s="4">
        <v>1930.8195519148685</v>
      </c>
      <c r="FS35" s="4">
        <v>36.598299665393988</v>
      </c>
    </row>
    <row r="36" spans="1:175" x14ac:dyDescent="0.15">
      <c r="A36" s="235"/>
      <c r="B36" s="38">
        <v>135</v>
      </c>
      <c r="C36" s="129">
        <f>Anchor!L177</f>
        <v>1313.497846</v>
      </c>
      <c r="D36" s="129">
        <f>Anchor!M177</f>
        <v>33.889861000000003</v>
      </c>
      <c r="E36" s="129">
        <f>Anchor!N177</f>
        <v>36.387445999999997</v>
      </c>
      <c r="F36" s="129">
        <f>Anchor!O177</f>
        <v>42.670029</v>
      </c>
      <c r="G36" s="130">
        <f>('Summary (Full)'!$B$34*D36+'Summary (Full)'!$B$35*E36+'Summary (Full)'!$B$36*F36)/'Summary (Full)'!$B$37</f>
        <v>34.594720562500001</v>
      </c>
      <c r="H36" s="129">
        <f>Anchor!P177</f>
        <v>11.296647</v>
      </c>
      <c r="I36" s="129">
        <f>Anchor!Q177</f>
        <v>9.7566559999999996</v>
      </c>
      <c r="J36" s="129">
        <f>Anchor!R177</f>
        <v>19.136744</v>
      </c>
      <c r="K36" s="129">
        <f>Anchor!S177</f>
        <v>18.498068</v>
      </c>
      <c r="L36" s="129">
        <f>Anchor!T177</f>
        <v>29.223203999999999</v>
      </c>
      <c r="M36" s="129">
        <f>Anchor!U177</f>
        <v>36.741795000000003</v>
      </c>
      <c r="N36" s="129">
        <f>Anchor!V177</f>
        <v>33.833092999999998</v>
      </c>
      <c r="O36" s="129">
        <f>Anchor!W177</f>
        <v>36.372391</v>
      </c>
      <c r="P36" s="129">
        <f>Anchor!X177</f>
        <v>42.656740999999997</v>
      </c>
      <c r="Q36" s="131">
        <f>10*LOG10(1/(('Summary (Full)'!$B$41/10^(N36/10)+'Summary (Full)'!$B$42/10^(O36/10)+'Summary (Full)'!$B$43/10^(P36/10))/'Summary (Full)'!$B$44))</f>
        <v>34.904372238462457</v>
      </c>
      <c r="R36" s="129">
        <f>Anchor!Y177</f>
        <v>1.3906449999999999</v>
      </c>
      <c r="S36" s="129">
        <f>Anchor!Z177</f>
        <v>2640.47</v>
      </c>
      <c r="T36" s="129"/>
      <c r="U36" s="129">
        <f>Test!L177</f>
        <v>1274.0824620000001</v>
      </c>
      <c r="V36" s="129">
        <f>Test!M177</f>
        <v>34.304561999999997</v>
      </c>
      <c r="W36" s="129">
        <f>Test!N177</f>
        <v>36.656064000000001</v>
      </c>
      <c r="X36" s="129">
        <f>Test!O177</f>
        <v>42.984209999999997</v>
      </c>
      <c r="Y36" s="129">
        <f>('Summary (Full)'!$B$34*V36+'Summary (Full)'!$B$35*W36+'Summary (Full)'!$B$36*X36)/'Summary (Full)'!$B$37</f>
        <v>34.994008874999992</v>
      </c>
      <c r="Z36" s="129">
        <f>Test!P177</f>
        <v>11.935708999999999</v>
      </c>
      <c r="AA36" s="129">
        <f>Test!Q177</f>
        <v>10.16873</v>
      </c>
      <c r="AB36" s="129">
        <f>Test!R177</f>
        <v>22.891901000000001</v>
      </c>
      <c r="AC36" s="129">
        <f>Test!S177</f>
        <v>22.123469</v>
      </c>
      <c r="AD36" s="129">
        <f>Test!T177</f>
        <v>29.645824000000001</v>
      </c>
      <c r="AE36" s="129">
        <f>Test!U177</f>
        <v>36.957275000000003</v>
      </c>
      <c r="AF36" s="129">
        <f>Test!V177</f>
        <v>34.255180000000003</v>
      </c>
      <c r="AG36" s="129">
        <f>Test!W177</f>
        <v>36.640509999999999</v>
      </c>
      <c r="AH36" s="129">
        <f>Test!X177</f>
        <v>42.969563000000001</v>
      </c>
      <c r="AI36" s="129">
        <f>10*LOG10(1/(('Summary (Full)'!$B$41/10^(AF36/10)+'Summary (Full)'!$B$42/10^(AG36/10)+'Summary (Full)'!$B$43/10^(AH36/10))/'Summary (Full)'!$B$44))</f>
        <v>35.304789668887466</v>
      </c>
      <c r="AJ36" s="129">
        <f>Test!Y177</f>
        <v>1.4821949999999999</v>
      </c>
      <c r="AK36" s="129">
        <f>Test!Z177</f>
        <v>0</v>
      </c>
      <c r="AL36" s="129">
        <f t="shared" si="2"/>
        <v>1.0658327610569196</v>
      </c>
      <c r="AM36" s="129">
        <f t="shared" si="3"/>
        <v>0</v>
      </c>
      <c r="AO36" s="179"/>
      <c r="AP36" s="165"/>
      <c r="AQ36" s="164"/>
      <c r="AR36" s="164"/>
      <c r="AS36" s="164"/>
      <c r="AT36" s="165"/>
      <c r="AU36" s="164"/>
      <c r="AV36" s="165"/>
      <c r="AW36" s="164"/>
      <c r="AX36" s="165"/>
      <c r="AY36" s="170"/>
      <c r="AZ36" s="165"/>
      <c r="BA36" s="170"/>
      <c r="CL36" s="4">
        <v>2804.2266028543049</v>
      </c>
      <c r="CM36" s="4">
        <v>35.946133000000003</v>
      </c>
      <c r="CN36" s="4">
        <v>35.946133000000003</v>
      </c>
      <c r="CO36" s="4">
        <v>37.238785500000006</v>
      </c>
      <c r="CP36" s="4">
        <v>43.236750000000001</v>
      </c>
      <c r="CQ36" s="4">
        <v>36.482587343749998</v>
      </c>
      <c r="CR36" s="4">
        <v>13.723605500000001</v>
      </c>
      <c r="CS36" s="4">
        <v>11.722723500000001</v>
      </c>
      <c r="CT36" s="4">
        <v>39.691085999999999</v>
      </c>
      <c r="CU36" s="4">
        <v>38.414996000000002</v>
      </c>
      <c r="CV36" s="4">
        <v>31.415480000000002</v>
      </c>
      <c r="CW36" s="4">
        <v>37.995776500000005</v>
      </c>
      <c r="CX36" s="4">
        <v>35.847674499999997</v>
      </c>
      <c r="CY36" s="4">
        <v>37.220570000000002</v>
      </c>
      <c r="CZ36" s="4">
        <v>43.219508000000005</v>
      </c>
      <c r="DA36" s="4">
        <v>36.694965357032359</v>
      </c>
      <c r="DB36" s="4">
        <v>1.256656</v>
      </c>
      <c r="DC36" s="4">
        <v>8317.1849999999995</v>
      </c>
      <c r="DE36" s="4">
        <v>2955.8806892273396</v>
      </c>
      <c r="DF36" s="4">
        <v>13.9640655</v>
      </c>
      <c r="DH36" s="4">
        <v>2804.2266028543049</v>
      </c>
      <c r="DI36" s="4">
        <v>11.722723500000001</v>
      </c>
      <c r="DK36" s="4">
        <v>45974.248614999997</v>
      </c>
      <c r="DL36" s="4">
        <v>92.495715000000004</v>
      </c>
      <c r="DM36" s="4">
        <v>45974.248614999997</v>
      </c>
      <c r="DN36" s="4">
        <v>90.411354000000003</v>
      </c>
      <c r="DO36" s="4">
        <v>2804.2266028543049</v>
      </c>
      <c r="DP36" s="4">
        <v>31.415480000000002</v>
      </c>
      <c r="DQ36" s="4">
        <v>1023.3725341188041</v>
      </c>
      <c r="DR36" s="4">
        <v>36.552766499999997</v>
      </c>
      <c r="DS36" s="4">
        <v>2804.2266028543049</v>
      </c>
      <c r="DT36" s="4">
        <v>35.847674499999997</v>
      </c>
      <c r="DU36" s="4">
        <v>35.847674499999997</v>
      </c>
      <c r="DV36" s="4">
        <v>37.220570000000002</v>
      </c>
      <c r="DW36" s="4">
        <v>43.219508000000005</v>
      </c>
      <c r="DX36" s="4">
        <v>36.694965357032359</v>
      </c>
      <c r="DZ36" s="4">
        <v>2687.290396650636</v>
      </c>
      <c r="EA36" s="4">
        <v>36.540040500000003</v>
      </c>
      <c r="EB36" s="4">
        <v>36.540040500000003</v>
      </c>
      <c r="EC36" s="4">
        <v>38.553106499999998</v>
      </c>
      <c r="ED36" s="4">
        <v>44.133076500000001</v>
      </c>
      <c r="EE36" s="4">
        <v>37.140421875000001</v>
      </c>
      <c r="EF36" s="4">
        <v>14.430433499999999</v>
      </c>
      <c r="EG36" s="4">
        <v>12.254691000000001</v>
      </c>
      <c r="EH36" s="4">
        <v>45.3428635</v>
      </c>
      <c r="EI36" s="4">
        <v>43.742682500000001</v>
      </c>
      <c r="EJ36" s="4">
        <v>32.107275000000001</v>
      </c>
      <c r="EK36" s="4">
        <v>38.672813500000004</v>
      </c>
      <c r="EL36" s="4">
        <v>36.451318999999998</v>
      </c>
      <c r="EM36" s="4">
        <v>38.530592499999997</v>
      </c>
      <c r="EN36" s="4">
        <v>44.113450999999998</v>
      </c>
      <c r="EO36" s="4">
        <v>37.418542561714474</v>
      </c>
      <c r="EP36" s="4">
        <v>1.1916060000000002</v>
      </c>
      <c r="EQ36" s="4">
        <v>0</v>
      </c>
      <c r="ER36" s="4">
        <v>3068.6362227312675</v>
      </c>
      <c r="ES36" s="4">
        <v>14.957836374999999</v>
      </c>
      <c r="ET36" s="4">
        <v>2243.1865425082301</v>
      </c>
      <c r="EU36" s="4">
        <v>11.775861750000001</v>
      </c>
      <c r="EV36" s="7">
        <v>11466.823385</v>
      </c>
      <c r="EW36" s="7">
        <v>76.582217999999997</v>
      </c>
      <c r="EX36" s="7">
        <v>11466.823385</v>
      </c>
      <c r="EY36" s="7">
        <v>74.231161</v>
      </c>
      <c r="EZ36" s="7">
        <v>2687.290396650636</v>
      </c>
      <c r="FA36" s="7">
        <v>32.107275000000001</v>
      </c>
      <c r="FB36" s="7">
        <v>1930.8195519148685</v>
      </c>
      <c r="FC36" s="7">
        <v>38.083274375000002</v>
      </c>
      <c r="FD36" s="4">
        <v>2687.290396650636</v>
      </c>
      <c r="FE36" s="4">
        <v>36.451318999999998</v>
      </c>
      <c r="FF36" s="4">
        <v>36.451318999999998</v>
      </c>
      <c r="FG36" s="4">
        <v>38.530592499999997</v>
      </c>
      <c r="FH36" s="4">
        <v>44.113450999999998</v>
      </c>
      <c r="FI36" s="4">
        <v>37.418542561714474</v>
      </c>
      <c r="FK36" s="4">
        <v>3230.7488399167714</v>
      </c>
      <c r="FL36" s="4">
        <v>36.847950960937503</v>
      </c>
      <c r="FM36" s="4">
        <v>2804.2266028543049</v>
      </c>
      <c r="FN36" s="4">
        <v>36.694965357032359</v>
      </c>
      <c r="FP36" s="4">
        <v>2243.1865425082301</v>
      </c>
      <c r="FQ36" s="4">
        <v>36.664335156249997</v>
      </c>
      <c r="FR36" s="4">
        <v>2243.1865425082301</v>
      </c>
      <c r="FS36" s="4">
        <v>36.94850094547779</v>
      </c>
    </row>
    <row r="37" spans="1:175" ht="13" customHeight="1" x14ac:dyDescent="0.15">
      <c r="A37" s="235"/>
      <c r="B37" s="38">
        <v>160</v>
      </c>
      <c r="C37" s="129">
        <f>Anchor!L178</f>
        <v>335.57907699999998</v>
      </c>
      <c r="D37" s="129">
        <f>Anchor!M178</f>
        <v>31.987946000000001</v>
      </c>
      <c r="E37" s="129">
        <f>Anchor!N178</f>
        <v>35.886766000000001</v>
      </c>
      <c r="F37" s="129">
        <f>Anchor!O178</f>
        <v>41.698459999999997</v>
      </c>
      <c r="G37" s="130">
        <f>('Summary (Full)'!$B$34*D37+'Summary (Full)'!$B$35*E37+'Summary (Full)'!$B$36*F37)/'Summary (Full)'!$B$37</f>
        <v>32.838529375</v>
      </c>
      <c r="H37" s="129">
        <f>Anchor!P178</f>
        <v>8.483098</v>
      </c>
      <c r="I37" s="129">
        <f>Anchor!Q178</f>
        <v>7.9709719999999997</v>
      </c>
      <c r="J37" s="129">
        <f>Anchor!R178</f>
        <v>5.9792690000000004</v>
      </c>
      <c r="K37" s="129">
        <f>Anchor!S178</f>
        <v>5.8019020000000001</v>
      </c>
      <c r="L37" s="129">
        <f>Anchor!T178</f>
        <v>27.453904000000001</v>
      </c>
      <c r="M37" s="129">
        <f>Anchor!U178</f>
        <v>35.450201999999997</v>
      </c>
      <c r="N37" s="129">
        <f>Anchor!V178</f>
        <v>31.935644</v>
      </c>
      <c r="O37" s="129">
        <f>Anchor!W178</f>
        <v>35.875329000000001</v>
      </c>
      <c r="P37" s="129">
        <f>Anchor!X178</f>
        <v>41.691516</v>
      </c>
      <c r="Q37" s="131">
        <f>10*LOG10(1/(('Summary (Full)'!$B$41/10^(N37/10)+'Summary (Full)'!$B$42/10^(O37/10)+'Summary (Full)'!$B$43/10^(P37/10))/'Summary (Full)'!$B$44))</f>
        <v>33.175914079381201</v>
      </c>
      <c r="R37" s="129">
        <f>Anchor!Y178</f>
        <v>2.30498</v>
      </c>
      <c r="S37" s="129">
        <f>Anchor!Z178</f>
        <v>1371.94</v>
      </c>
      <c r="T37" s="129"/>
      <c r="U37" s="129">
        <f>Test!L178</f>
        <v>308.16738500000002</v>
      </c>
      <c r="V37" s="129">
        <f>Test!M178</f>
        <v>32.278643000000002</v>
      </c>
      <c r="W37" s="129">
        <f>Test!N178</f>
        <v>36.122233999999999</v>
      </c>
      <c r="X37" s="129">
        <f>Test!O178</f>
        <v>42.022173000000002</v>
      </c>
      <c r="Y37" s="129">
        <f>('Summary (Full)'!$B$34*V37+'Summary (Full)'!$B$35*W37+'Summary (Full)'!$B$36*X37)/'Summary (Full)'!$B$37</f>
        <v>33.127838062500004</v>
      </c>
      <c r="Z37" s="129">
        <f>Test!P178</f>
        <v>8.8168880000000005</v>
      </c>
      <c r="AA37" s="129">
        <f>Test!Q178</f>
        <v>8.2215729999999994</v>
      </c>
      <c r="AB37" s="129">
        <f>Test!R178</f>
        <v>9.1981350000000006</v>
      </c>
      <c r="AC37" s="129">
        <f>Test!S178</f>
        <v>8.9260450000000002</v>
      </c>
      <c r="AD37" s="129">
        <f>Test!T178</f>
        <v>27.738406999999999</v>
      </c>
      <c r="AE37" s="129">
        <f>Test!U178</f>
        <v>35.715412000000001</v>
      </c>
      <c r="AF37" s="129">
        <f>Test!V178</f>
        <v>32.22822</v>
      </c>
      <c r="AG37" s="129">
        <f>Test!W178</f>
        <v>36.107522000000003</v>
      </c>
      <c r="AH37" s="129">
        <f>Test!X178</f>
        <v>42.008491999999997</v>
      </c>
      <c r="AI37" s="129">
        <f>10*LOG10(1/(('Summary (Full)'!$B$41/10^(AF37/10)+'Summary (Full)'!$B$42/10^(AG37/10)+'Summary (Full)'!$B$43/10^(AH37/10))/'Summary (Full)'!$B$44))</f>
        <v>33.463620499144582</v>
      </c>
      <c r="AJ37" s="129">
        <f>Test!Y178</f>
        <v>2.455943</v>
      </c>
      <c r="AK37" s="129">
        <f>Test!Z178</f>
        <v>0</v>
      </c>
      <c r="AL37" s="129">
        <f t="shared" si="2"/>
        <v>1.0654942776076148</v>
      </c>
      <c r="AM37" s="129">
        <f t="shared" si="3"/>
        <v>0</v>
      </c>
      <c r="AO37" s="242" t="s">
        <v>14</v>
      </c>
      <c r="AP37" s="166">
        <f t="array" ref="AP37">bdRateExtend($C36:$C39,D36:D39,$U36:$U39,V36:V39)</f>
        <v>-0.33022893470083137</v>
      </c>
      <c r="AQ37" s="164"/>
      <c r="AR37" s="164"/>
      <c r="AS37" s="164"/>
      <c r="AT37" s="166">
        <f t="array" ref="AT37">bdRateExtend($C36:$C39,H36:H39,$U36:$U39,Z36:Z39)</f>
        <v>-0.29016689911767457</v>
      </c>
      <c r="AU37" s="164"/>
      <c r="AV37" s="166">
        <f t="array" ref="AV37">bdRateExtend($C36:$C39,I36:I39,$U36:$U39,AA36:AA39)</f>
        <v>-0.31891798484336875</v>
      </c>
      <c r="AW37" s="164"/>
      <c r="AX37" s="166">
        <f t="array" ref="AX37">bdRateExtend($C36:$C39,J36:J39,$U36:$U39,AB36:AB39,"None", FALSE,1)</f>
        <v>-0.4794647949036549</v>
      </c>
      <c r="AY37" s="170"/>
      <c r="AZ37" s="244">
        <f t="array" ref="AZ37">testVMAFRange($C36:$C39,J36:J39,$U36:$U39,AB36:AB39)</f>
        <v>0</v>
      </c>
      <c r="BA37" s="170"/>
      <c r="CL37" s="4">
        <v>3230.7488399167714</v>
      </c>
      <c r="CM37" s="4">
        <v>36.345939999999999</v>
      </c>
      <c r="CN37" s="4">
        <v>36.345939999999999</v>
      </c>
      <c r="CO37" s="4">
        <v>37.363632375000002</v>
      </c>
      <c r="CP37" s="4">
        <v>43.360422999999997</v>
      </c>
      <c r="CQ37" s="4">
        <v>36.847950960937503</v>
      </c>
      <c r="CR37" s="4">
        <v>14.264361625000001</v>
      </c>
      <c r="CS37" s="4">
        <v>12.112714875</v>
      </c>
      <c r="CT37" s="4">
        <v>42.895404249999999</v>
      </c>
      <c r="CU37" s="4">
        <v>41.496511999999996</v>
      </c>
      <c r="CV37" s="4">
        <v>31.828808000000002</v>
      </c>
      <c r="CW37" s="4">
        <v>38.226373625000001</v>
      </c>
      <c r="CX37" s="4">
        <v>36.249624625000003</v>
      </c>
      <c r="CY37" s="4">
        <v>37.344959250000002</v>
      </c>
      <c r="CZ37" s="4">
        <v>43.342035250000002</v>
      </c>
      <c r="DA37" s="4">
        <v>37.045018407081159</v>
      </c>
      <c r="DB37" s="4">
        <v>1.2051655000000001</v>
      </c>
      <c r="DC37" s="4">
        <v>8778.5062499999985</v>
      </c>
      <c r="DE37" s="4">
        <v>3918.7892955393318</v>
      </c>
      <c r="DF37" s="4">
        <v>15.06580175</v>
      </c>
      <c r="DH37" s="4">
        <v>3230.7488399167714</v>
      </c>
      <c r="DI37" s="4">
        <v>12.112714875</v>
      </c>
      <c r="DO37" s="4">
        <v>3230.7488399167714</v>
      </c>
      <c r="DP37" s="4">
        <v>31.828808000000002</v>
      </c>
      <c r="DQ37" s="4">
        <v>1198.8275751604281</v>
      </c>
      <c r="DR37" s="4">
        <v>36.758789999999998</v>
      </c>
      <c r="DS37" s="4">
        <v>3230.7488399167714</v>
      </c>
      <c r="DT37" s="4">
        <v>36.249624625000003</v>
      </c>
      <c r="DU37" s="4">
        <v>36.249624625000003</v>
      </c>
      <c r="DV37" s="4">
        <v>37.344959250000002</v>
      </c>
      <c r="DW37" s="4">
        <v>43.342035250000002</v>
      </c>
      <c r="DX37" s="4">
        <v>37.045018407081159</v>
      </c>
      <c r="DZ37" s="4">
        <v>3068.6362227312675</v>
      </c>
      <c r="EA37" s="4">
        <v>36.938787875000003</v>
      </c>
      <c r="EB37" s="4">
        <v>36.938787875000003</v>
      </c>
      <c r="EC37" s="4">
        <v>38.752586375</v>
      </c>
      <c r="ED37" s="4">
        <v>44.332676375000005</v>
      </c>
      <c r="EE37" s="4">
        <v>37.5142683125</v>
      </c>
      <c r="EF37" s="4">
        <v>14.957836374999999</v>
      </c>
      <c r="EG37" s="4">
        <v>12.64742525</v>
      </c>
      <c r="EH37" s="4">
        <v>48.269529374999998</v>
      </c>
      <c r="EI37" s="4">
        <v>46.558217374999998</v>
      </c>
      <c r="EJ37" s="4">
        <v>32.529155000000003</v>
      </c>
      <c r="EK37" s="4">
        <v>38.930704124999998</v>
      </c>
      <c r="EL37" s="4">
        <v>36.850708750000003</v>
      </c>
      <c r="EM37" s="4">
        <v>38.730172874999994</v>
      </c>
      <c r="EN37" s="4">
        <v>44.312282500000002</v>
      </c>
      <c r="EO37" s="4">
        <v>37.784817498584644</v>
      </c>
      <c r="EP37" s="4">
        <v>1.14971975</v>
      </c>
      <c r="EQ37" s="4">
        <v>0</v>
      </c>
      <c r="ER37" s="4">
        <v>3504.097763008755</v>
      </c>
      <c r="ES37" s="4">
        <v>15.485239249999999</v>
      </c>
      <c r="ET37" s="4">
        <v>2687.290396650636</v>
      </c>
      <c r="EU37" s="4">
        <v>12.254691000000001</v>
      </c>
      <c r="EV37" s="7">
        <v>12779.380855637519</v>
      </c>
      <c r="EW37" s="7">
        <v>78.148887625</v>
      </c>
      <c r="EX37" s="7">
        <v>12779.380855637519</v>
      </c>
      <c r="EY37" s="7">
        <v>75.814297499999995</v>
      </c>
      <c r="EZ37" s="7">
        <v>3068.6362227312675</v>
      </c>
      <c r="FA37" s="7">
        <v>32.529155000000003</v>
      </c>
      <c r="FB37" s="7">
        <v>2243.1865425082301</v>
      </c>
      <c r="FC37" s="7">
        <v>38.330412250000002</v>
      </c>
      <c r="FD37" s="4">
        <v>3068.6362227312675</v>
      </c>
      <c r="FE37" s="4">
        <v>36.850708750000003</v>
      </c>
      <c r="FF37" s="4">
        <v>36.850708750000003</v>
      </c>
      <c r="FG37" s="4">
        <v>38.730172874999994</v>
      </c>
      <c r="FH37" s="4">
        <v>44.312282500000002</v>
      </c>
      <c r="FI37" s="4">
        <v>37.784817498584644</v>
      </c>
      <c r="FK37" s="4">
        <v>3722.1450135304358</v>
      </c>
      <c r="FL37" s="4">
        <v>37.213314578125001</v>
      </c>
      <c r="FM37" s="4">
        <v>3230.7488399167714</v>
      </c>
      <c r="FN37" s="4">
        <v>37.045018407081159</v>
      </c>
      <c r="FP37" s="4">
        <v>2687.290396650636</v>
      </c>
      <c r="FQ37" s="4">
        <v>37.140421875000001</v>
      </c>
      <c r="FR37" s="4">
        <v>2687.290396650636</v>
      </c>
      <c r="FS37" s="4">
        <v>37.418542561714474</v>
      </c>
    </row>
    <row r="38" spans="1:175" x14ac:dyDescent="0.15">
      <c r="A38" s="235"/>
      <c r="B38" s="38">
        <v>185</v>
      </c>
      <c r="C38" s="129">
        <f>Anchor!L179</f>
        <v>91.823999999999998</v>
      </c>
      <c r="D38" s="129">
        <f>Anchor!M179</f>
        <v>30.904008999999999</v>
      </c>
      <c r="E38" s="129">
        <f>Anchor!N179</f>
        <v>35.318043000000003</v>
      </c>
      <c r="F38" s="129">
        <f>Anchor!O179</f>
        <v>40.497067000000001</v>
      </c>
      <c r="G38" s="130">
        <f>('Summary (Full)'!$B$34*D38+'Summary (Full)'!$B$35*E38+'Summary (Full)'!$B$36*F38)/'Summary (Full)'!$B$37</f>
        <v>31.779452249999999</v>
      </c>
      <c r="H38" s="129">
        <f>Anchor!P179</f>
        <v>7.195468</v>
      </c>
      <c r="I38" s="129">
        <f>Anchor!Q179</f>
        <v>7.1559359999999996</v>
      </c>
      <c r="J38" s="129">
        <f>Anchor!R179</f>
        <v>0.92720499999999995</v>
      </c>
      <c r="K38" s="129">
        <f>Anchor!S179</f>
        <v>0.89875300000000002</v>
      </c>
      <c r="L38" s="129">
        <f>Anchor!T179</f>
        <v>26.479794999999999</v>
      </c>
      <c r="M38" s="129">
        <f>Anchor!U179</f>
        <v>34.333204000000002</v>
      </c>
      <c r="N38" s="129">
        <f>Anchor!V179</f>
        <v>30.882059999999999</v>
      </c>
      <c r="O38" s="129">
        <f>Anchor!W179</f>
        <v>35.310403999999998</v>
      </c>
      <c r="P38" s="129">
        <f>Anchor!X179</f>
        <v>40.487169999999999</v>
      </c>
      <c r="Q38" s="131">
        <f>10*LOG10(1/(('Summary (Full)'!$B$41/10^(N38/10)+'Summary (Full)'!$B$42/10^(O38/10)+'Summary (Full)'!$B$43/10^(P38/10))/'Summary (Full)'!$B$44))</f>
        <v>32.160268917007322</v>
      </c>
      <c r="R38" s="129">
        <f>Anchor!Y179</f>
        <v>3.1499980000000001</v>
      </c>
      <c r="S38" s="129">
        <f>Anchor!Z179</f>
        <v>527.80999999999995</v>
      </c>
      <c r="T38" s="129"/>
      <c r="U38" s="129">
        <f>Test!L179</f>
        <v>74.470153999999994</v>
      </c>
      <c r="V38" s="129">
        <f>Test!M179</f>
        <v>31.130186999999999</v>
      </c>
      <c r="W38" s="129">
        <f>Test!N179</f>
        <v>35.514848999999998</v>
      </c>
      <c r="X38" s="129">
        <f>Test!O179</f>
        <v>40.766365999999998</v>
      </c>
      <c r="Y38" s="129">
        <f>('Summary (Full)'!$B$34*V38+'Summary (Full)'!$B$35*W38+'Summary (Full)'!$B$36*X38)/'Summary (Full)'!$B$37</f>
        <v>32.006489562499993</v>
      </c>
      <c r="Z38" s="129">
        <f>Test!P179</f>
        <v>7.390231</v>
      </c>
      <c r="AA38" s="129">
        <f>Test!Q179</f>
        <v>7.3091480000000004</v>
      </c>
      <c r="AB38" s="129">
        <f>Test!R179</f>
        <v>3.5731419999999998</v>
      </c>
      <c r="AC38" s="129">
        <f>Test!S179</f>
        <v>3.4852180000000001</v>
      </c>
      <c r="AD38" s="129">
        <f>Test!T179</f>
        <v>26.691278000000001</v>
      </c>
      <c r="AE38" s="129">
        <f>Test!U179</f>
        <v>34.637369</v>
      </c>
      <c r="AF38" s="129">
        <f>Test!V179</f>
        <v>31.107244000000001</v>
      </c>
      <c r="AG38" s="129">
        <f>Test!W179</f>
        <v>35.506466000000003</v>
      </c>
      <c r="AH38" s="129">
        <f>Test!X179</f>
        <v>40.75564</v>
      </c>
      <c r="AI38" s="129">
        <f>10*LOG10(1/(('Summary (Full)'!$B$41/10^(AF38/10)+'Summary (Full)'!$B$42/10^(AG38/10)+'Summary (Full)'!$B$43/10^(AH38/10))/'Summary (Full)'!$B$44))</f>
        <v>32.384150499041979</v>
      </c>
      <c r="AJ38" s="129">
        <f>Test!Y179</f>
        <v>3.392277</v>
      </c>
      <c r="AK38" s="129">
        <f>Test!Z179</f>
        <v>0</v>
      </c>
      <c r="AL38" s="129">
        <f t="shared" si="2"/>
        <v>1.0769140170882647</v>
      </c>
      <c r="AM38" s="129">
        <f t="shared" si="3"/>
        <v>0</v>
      </c>
      <c r="AO38" s="179"/>
      <c r="AP38" s="165"/>
      <c r="AQ38" s="164"/>
      <c r="AR38" s="164"/>
      <c r="AS38" s="164"/>
      <c r="AT38" s="165"/>
      <c r="AU38" s="164"/>
      <c r="AV38" s="165"/>
      <c r="AW38" s="164"/>
      <c r="AX38" s="165"/>
      <c r="AY38" s="170"/>
      <c r="AZ38" s="165"/>
      <c r="BA38" s="170"/>
      <c r="CL38" s="4">
        <v>3722.1450135304358</v>
      </c>
      <c r="CM38" s="4">
        <v>36.745747000000001</v>
      </c>
      <c r="CN38" s="4">
        <v>36.745747000000001</v>
      </c>
      <c r="CO38" s="4">
        <v>37.488479250000005</v>
      </c>
      <c r="CP38" s="4">
        <v>43.484096000000001</v>
      </c>
      <c r="CQ38" s="4">
        <v>37.213314578125001</v>
      </c>
      <c r="CR38" s="4">
        <v>14.805117750000001</v>
      </c>
      <c r="CS38" s="4">
        <v>12.502706249999999</v>
      </c>
      <c r="CT38" s="4">
        <v>46.099722499999999</v>
      </c>
      <c r="CU38" s="4">
        <v>44.578027999999996</v>
      </c>
      <c r="CV38" s="4">
        <v>32.242136000000002</v>
      </c>
      <c r="CW38" s="4">
        <v>38.456970750000004</v>
      </c>
      <c r="CX38" s="4">
        <v>36.651574750000002</v>
      </c>
      <c r="CY38" s="4">
        <v>37.469348500000002</v>
      </c>
      <c r="CZ38" s="4">
        <v>43.4645625</v>
      </c>
      <c r="DA38" s="4">
        <v>37.395071457129959</v>
      </c>
      <c r="DB38" s="4">
        <v>1.153675</v>
      </c>
      <c r="DC38" s="4">
        <v>9239.8274999999994</v>
      </c>
      <c r="DE38" s="4">
        <v>4407.3811172454425</v>
      </c>
      <c r="DF38" s="4">
        <v>15.571587624999999</v>
      </c>
      <c r="DH38" s="4">
        <v>3722.1450135304358</v>
      </c>
      <c r="DI38" s="4">
        <v>12.502706249999999</v>
      </c>
      <c r="DO38" s="4">
        <v>3722.1450135304358</v>
      </c>
      <c r="DP38" s="4">
        <v>32.242136000000002</v>
      </c>
      <c r="DQ38" s="4">
        <v>1404.3640092437615</v>
      </c>
      <c r="DR38" s="4">
        <v>36.964813499999998</v>
      </c>
      <c r="DS38" s="4">
        <v>3722.1450135304358</v>
      </c>
      <c r="DT38" s="4">
        <v>36.651574750000002</v>
      </c>
      <c r="DU38" s="4">
        <v>36.651574750000002</v>
      </c>
      <c r="DV38" s="4">
        <v>37.469348500000002</v>
      </c>
      <c r="DW38" s="4">
        <v>43.4645625</v>
      </c>
      <c r="DX38" s="4">
        <v>37.395071457129959</v>
      </c>
      <c r="DZ38" s="4">
        <v>3504.097763008755</v>
      </c>
      <c r="EA38" s="4">
        <v>37.337535250000002</v>
      </c>
      <c r="EB38" s="4">
        <v>37.337535250000002</v>
      </c>
      <c r="EC38" s="4">
        <v>38.952066250000001</v>
      </c>
      <c r="ED38" s="4">
        <v>44.532276250000002</v>
      </c>
      <c r="EE38" s="4">
        <v>37.88811475</v>
      </c>
      <c r="EF38" s="4">
        <v>15.485239249999999</v>
      </c>
      <c r="EG38" s="4">
        <v>13.0401595</v>
      </c>
      <c r="EH38" s="4">
        <v>51.196195250000002</v>
      </c>
      <c r="EI38" s="4">
        <v>49.373752249999995</v>
      </c>
      <c r="EJ38" s="4">
        <v>32.951034999999997</v>
      </c>
      <c r="EK38" s="4">
        <v>39.18859475</v>
      </c>
      <c r="EL38" s="4">
        <v>37.2500985</v>
      </c>
      <c r="EM38" s="4">
        <v>38.929753249999997</v>
      </c>
      <c r="EN38" s="4">
        <v>44.511113999999999</v>
      </c>
      <c r="EO38" s="4">
        <v>38.151092435454814</v>
      </c>
      <c r="EP38" s="4">
        <v>1.1078335000000001</v>
      </c>
      <c r="EQ38" s="4">
        <v>0</v>
      </c>
      <c r="ER38" s="4">
        <v>3719.1091290480008</v>
      </c>
      <c r="ES38" s="4">
        <v>15.7375635</v>
      </c>
      <c r="ET38" s="4">
        <v>3068.6362227312675</v>
      </c>
      <c r="EU38" s="4">
        <v>12.64742525</v>
      </c>
      <c r="EV38" s="7">
        <v>15085.459485379166</v>
      </c>
      <c r="EW38" s="7">
        <v>80.747525999999993</v>
      </c>
      <c r="EX38" s="7">
        <v>15085.459485379166</v>
      </c>
      <c r="EY38" s="7">
        <v>78.369895499999998</v>
      </c>
      <c r="EZ38" s="7">
        <v>3504.097763008755</v>
      </c>
      <c r="FA38" s="7">
        <v>32.951034999999997</v>
      </c>
      <c r="FB38" s="7">
        <v>2687.290396650636</v>
      </c>
      <c r="FC38" s="7">
        <v>38.672813500000004</v>
      </c>
      <c r="FD38" s="4">
        <v>3504.097763008755</v>
      </c>
      <c r="FE38" s="4">
        <v>37.2500985</v>
      </c>
      <c r="FF38" s="4">
        <v>37.2500985</v>
      </c>
      <c r="FG38" s="4">
        <v>38.929753249999997</v>
      </c>
      <c r="FH38" s="4">
        <v>44.511113999999999</v>
      </c>
      <c r="FI38" s="4">
        <v>38.151092435454814</v>
      </c>
      <c r="FK38" s="4">
        <v>4669.8798983304196</v>
      </c>
      <c r="FL38" s="4">
        <v>37.85118415625</v>
      </c>
      <c r="FM38" s="4">
        <v>3722.1450135304358</v>
      </c>
      <c r="FN38" s="4">
        <v>37.395071457129959</v>
      </c>
      <c r="FP38" s="4">
        <v>3068.6362227312675</v>
      </c>
      <c r="FQ38" s="4">
        <v>37.5142683125</v>
      </c>
      <c r="FR38" s="4">
        <v>3068.6362227312675</v>
      </c>
      <c r="FS38" s="4">
        <v>37.784817498584644</v>
      </c>
    </row>
    <row r="39" spans="1:175" ht="13" customHeight="1" x14ac:dyDescent="0.15">
      <c r="A39" s="235"/>
      <c r="B39" s="38">
        <v>210</v>
      </c>
      <c r="C39" s="129">
        <f>Anchor!L180</f>
        <v>34.312615000000001</v>
      </c>
      <c r="D39" s="129">
        <f>Anchor!M180</f>
        <v>29.858961999999998</v>
      </c>
      <c r="E39" s="129">
        <f>Anchor!N180</f>
        <v>34.581724999999999</v>
      </c>
      <c r="F39" s="129">
        <f>Anchor!O180</f>
        <v>39.090530999999999</v>
      </c>
      <c r="G39" s="130">
        <f>('Summary (Full)'!$B$34*D39+'Summary (Full)'!$B$35*E39+'Summary (Full)'!$B$36*F39)/'Summary (Full)'!$B$37</f>
        <v>30.73110775</v>
      </c>
      <c r="H39" s="129">
        <f>Anchor!P180</f>
        <v>6.4761670000000002</v>
      </c>
      <c r="I39" s="129">
        <f>Anchor!Q180</f>
        <v>6.6995579999999997</v>
      </c>
      <c r="J39" s="129">
        <f>Anchor!R180</f>
        <v>4.8300000000000001E-3</v>
      </c>
      <c r="K39" s="129">
        <f>Anchor!S180</f>
        <v>5.1900000000000002E-3</v>
      </c>
      <c r="L39" s="129">
        <f>Anchor!T180</f>
        <v>25.567442</v>
      </c>
      <c r="M39" s="129">
        <f>Anchor!U180</f>
        <v>33.106704999999998</v>
      </c>
      <c r="N39" s="129">
        <f>Anchor!V180</f>
        <v>29.846627000000002</v>
      </c>
      <c r="O39" s="129">
        <f>Anchor!W180</f>
        <v>34.576509000000001</v>
      </c>
      <c r="P39" s="129">
        <f>Anchor!X180</f>
        <v>39.077778000000002</v>
      </c>
      <c r="Q39" s="131">
        <f>10*LOG10(1/(('Summary (Full)'!$B$41/10^(N39/10)+'Summary (Full)'!$B$42/10^(O39/10)+'Summary (Full)'!$B$43/10^(P39/10))/'Summary (Full)'!$B$44))</f>
        <v>31.138796955638085</v>
      </c>
      <c r="R39" s="129">
        <f>Anchor!Y180</f>
        <v>3.6053320000000002</v>
      </c>
      <c r="S39" s="129">
        <f>Anchor!Z180</f>
        <v>263.70999999999998</v>
      </c>
      <c r="T39" s="129"/>
      <c r="U39" s="129">
        <f>Test!L180</f>
        <v>22.574769</v>
      </c>
      <c r="V39" s="129">
        <f>Test!M180</f>
        <v>30.13945</v>
      </c>
      <c r="W39" s="129">
        <f>Test!N180</f>
        <v>34.82638</v>
      </c>
      <c r="X39" s="129">
        <f>Test!O180</f>
        <v>39.374813000000003</v>
      </c>
      <c r="Y39" s="129">
        <f>('Summary (Full)'!$B$34*V39+'Summary (Full)'!$B$35*W39+'Summary (Full)'!$B$36*X39)/'Summary (Full)'!$B$37</f>
        <v>31.009593312500002</v>
      </c>
      <c r="Z39" s="129">
        <f>Test!P180</f>
        <v>6.6270069999999999</v>
      </c>
      <c r="AA39" s="129">
        <f>Test!Q180</f>
        <v>6.8199800000000002</v>
      </c>
      <c r="AB39" s="129">
        <f>Test!R180</f>
        <v>8.2989999999999994E-2</v>
      </c>
      <c r="AC39" s="129">
        <f>Test!S180</f>
        <v>8.0565999999999999E-2</v>
      </c>
      <c r="AD39" s="129">
        <f>Test!T180</f>
        <v>25.818788000000001</v>
      </c>
      <c r="AE39" s="129">
        <f>Test!U180</f>
        <v>33.475332999999999</v>
      </c>
      <c r="AF39" s="129">
        <f>Test!V180</f>
        <v>30.125043000000002</v>
      </c>
      <c r="AG39" s="129">
        <f>Test!W180</f>
        <v>34.817424000000003</v>
      </c>
      <c r="AH39" s="129">
        <f>Test!X180</f>
        <v>39.363321999999997</v>
      </c>
      <c r="AI39" s="129">
        <f>10*LOG10(1/(('Summary (Full)'!$B$41/10^(AF39/10)+'Summary (Full)'!$B$42/10^(AG39/10)+'Summary (Full)'!$B$43/10^(AH39/10))/'Summary (Full)'!$B$44))</f>
        <v>31.414560118727614</v>
      </c>
      <c r="AJ39" s="129">
        <f>Test!Y180</f>
        <v>3.8164989999999999</v>
      </c>
      <c r="AK39" s="129">
        <f>Test!Z180</f>
        <v>0</v>
      </c>
      <c r="AL39" s="129">
        <f t="shared" si="2"/>
        <v>1.0585707502110762</v>
      </c>
      <c r="AM39" s="129">
        <f t="shared" si="3"/>
        <v>0</v>
      </c>
      <c r="AO39" s="242" t="s">
        <v>15</v>
      </c>
      <c r="AP39" s="166">
        <f t="array" ref="AP39">bdRateExtend($C37:$C40,D37:D40,$U37:$U40,V37:V40)</f>
        <v>-0.434466058031164</v>
      </c>
      <c r="AQ39" s="164"/>
      <c r="AR39" s="164"/>
      <c r="AS39" s="164"/>
      <c r="AT39" s="166">
        <f t="array" ref="AT39">bdRateExtend($C37:$C40,H37:H40,$U37:$U40,Z37:Z40)</f>
        <v>-0.38938598815768632</v>
      </c>
      <c r="AU39" s="164"/>
      <c r="AV39" s="166">
        <f t="array" ref="AV39">bdRateExtend($C37:$C40,I37:I40,$U37:$U40,AA37:AA40)</f>
        <v>-0.4224042266970921</v>
      </c>
      <c r="AW39" s="164"/>
      <c r="AX39" s="166">
        <f t="array" ref="AX39">bdRateExtend($C37:$C40,J37:J40,$U37:$U40,AB37:AB40,"None", FALSE,1)</f>
        <v>-0.63413666467542751</v>
      </c>
      <c r="AY39" s="170"/>
      <c r="AZ39" s="244">
        <f t="array" ref="AZ39">testVMAFRange($C37:$C40,J37:J40,$U37:$U40,AB37:AB40)</f>
        <v>0</v>
      </c>
      <c r="BA39" s="170"/>
      <c r="CL39" s="4">
        <v>4288.2824348878885</v>
      </c>
      <c r="CM39" s="4">
        <v>37.145553999999997</v>
      </c>
      <c r="CN39" s="4">
        <v>37.145553999999997</v>
      </c>
      <c r="CO39" s="4">
        <v>37.613326125</v>
      </c>
      <c r="CP39" s="4">
        <v>43.607769000000005</v>
      </c>
      <c r="CQ39" s="4">
        <v>37.578678195312499</v>
      </c>
      <c r="CR39" s="4">
        <v>15.345873875000001</v>
      </c>
      <c r="CS39" s="4">
        <v>12.892697625</v>
      </c>
      <c r="CT39" s="4">
        <v>49.304040749999999</v>
      </c>
      <c r="CU39" s="4">
        <v>47.659543999999997</v>
      </c>
      <c r="CV39" s="4">
        <v>32.655464000000002</v>
      </c>
      <c r="CW39" s="4">
        <v>38.687567874999999</v>
      </c>
      <c r="CX39" s="4">
        <v>37.053524875000001</v>
      </c>
      <c r="CY39" s="4">
        <v>37.593737750000003</v>
      </c>
      <c r="CZ39" s="4">
        <v>43.587089750000004</v>
      </c>
      <c r="DA39" s="4">
        <v>37.745124507178751</v>
      </c>
      <c r="DB39" s="4">
        <v>1.1021844999999999</v>
      </c>
      <c r="DC39" s="4">
        <v>9701.1487500000003</v>
      </c>
      <c r="DE39" s="4">
        <v>4956.8902147310464</v>
      </c>
      <c r="DF39" s="4">
        <v>16.0773735</v>
      </c>
      <c r="DH39" s="4">
        <v>4288.2824348878885</v>
      </c>
      <c r="DI39" s="4">
        <v>12.892697625</v>
      </c>
      <c r="DO39" s="4">
        <v>4669.8798983304196</v>
      </c>
      <c r="DP39" s="4">
        <v>32.972699124999998</v>
      </c>
      <c r="DQ39" s="4">
        <v>1706.6621024099143</v>
      </c>
      <c r="DR39" s="4">
        <v>37.225517499999995</v>
      </c>
      <c r="DS39" s="4">
        <v>4288.2824348878885</v>
      </c>
      <c r="DT39" s="4">
        <v>37.053524875000001</v>
      </c>
      <c r="DU39" s="4">
        <v>37.053524875000001</v>
      </c>
      <c r="DV39" s="4">
        <v>37.593737750000003</v>
      </c>
      <c r="DW39" s="4">
        <v>43.587089750000004</v>
      </c>
      <c r="DX39" s="4">
        <v>37.745124507178751</v>
      </c>
      <c r="DZ39" s="4">
        <v>4001.354426362801</v>
      </c>
      <c r="EA39" s="4">
        <v>37.736282625000001</v>
      </c>
      <c r="EB39" s="4">
        <v>37.736282625000001</v>
      </c>
      <c r="EC39" s="4">
        <v>39.151546124999996</v>
      </c>
      <c r="ED39" s="4">
        <v>44.731876124999999</v>
      </c>
      <c r="EE39" s="4">
        <v>38.261961187499999</v>
      </c>
      <c r="EF39" s="4">
        <v>16.012642124999999</v>
      </c>
      <c r="EG39" s="4">
        <v>13.43289375</v>
      </c>
      <c r="EH39" s="4">
        <v>54.122861125</v>
      </c>
      <c r="EI39" s="4">
        <v>52.189287125</v>
      </c>
      <c r="EJ39" s="4">
        <v>33.372914999999999</v>
      </c>
      <c r="EK39" s="4">
        <v>39.446485375000002</v>
      </c>
      <c r="EL39" s="4">
        <v>37.649488250000005</v>
      </c>
      <c r="EM39" s="4">
        <v>39.129333625000001</v>
      </c>
      <c r="EN39" s="4">
        <v>44.709945500000003</v>
      </c>
      <c r="EO39" s="4">
        <v>38.517367372324983</v>
      </c>
      <c r="EP39" s="4">
        <v>1.06594725</v>
      </c>
      <c r="EQ39" s="4">
        <v>0</v>
      </c>
      <c r="ER39" s="4">
        <v>4177.4802716082804</v>
      </c>
      <c r="ES39" s="4">
        <v>16.237965750000001</v>
      </c>
      <c r="ET39" s="4">
        <v>3504.097763008755</v>
      </c>
      <c r="EU39" s="4">
        <v>13.0401595</v>
      </c>
      <c r="EV39" s="7">
        <v>16852.822097781413</v>
      </c>
      <c r="EW39" s="7">
        <v>82.684884499999995</v>
      </c>
      <c r="EX39" s="7">
        <v>16852.822097781413</v>
      </c>
      <c r="EY39" s="7">
        <v>80.314478250000008</v>
      </c>
      <c r="EZ39" s="7">
        <v>4001.354426362801</v>
      </c>
      <c r="FA39" s="7">
        <v>33.372914999999999</v>
      </c>
      <c r="FB39" s="7">
        <v>3068.6362227312675</v>
      </c>
      <c r="FC39" s="7">
        <v>38.930704124999998</v>
      </c>
      <c r="FD39" s="4">
        <v>4001.354426362801</v>
      </c>
      <c r="FE39" s="4">
        <v>37.649488250000005</v>
      </c>
      <c r="FF39" s="4">
        <v>37.649488250000005</v>
      </c>
      <c r="FG39" s="4">
        <v>39.129333625000001</v>
      </c>
      <c r="FH39" s="4">
        <v>44.709945500000003</v>
      </c>
      <c r="FI39" s="4">
        <v>38.517367372324983</v>
      </c>
      <c r="FK39" s="4">
        <v>5272.6378940694976</v>
      </c>
      <c r="FL39" s="4">
        <v>38.240144375</v>
      </c>
      <c r="FM39" s="4">
        <v>4669.8798983304196</v>
      </c>
      <c r="FN39" s="4">
        <v>38.032076483321752</v>
      </c>
      <c r="FP39" s="4">
        <v>3504.097763008755</v>
      </c>
      <c r="FQ39" s="4">
        <v>37.88811475</v>
      </c>
      <c r="FR39" s="4">
        <v>3504.097763008755</v>
      </c>
      <c r="FS39" s="4">
        <v>38.151092435454814</v>
      </c>
    </row>
    <row r="40" spans="1:175" ht="14" customHeight="1" x14ac:dyDescent="0.15">
      <c r="A40" s="236"/>
      <c r="B40" s="38">
        <v>235</v>
      </c>
      <c r="C40" s="129">
        <f>Anchor!L181</f>
        <v>19.776</v>
      </c>
      <c r="D40" s="129">
        <f>Anchor!M181</f>
        <v>28.571985000000002</v>
      </c>
      <c r="E40" s="129">
        <f>Anchor!N181</f>
        <v>33.528635000000001</v>
      </c>
      <c r="F40" s="129">
        <f>Anchor!O181</f>
        <v>37.087231000000003</v>
      </c>
      <c r="G40" s="130">
        <f>('Summary (Full)'!$B$34*D40+'Summary (Full)'!$B$35*E40+'Summary (Full)'!$B$36*F40)/'Summary (Full)'!$B$37</f>
        <v>29.413978499999999</v>
      </c>
      <c r="H40" s="129">
        <f>Anchor!P181</f>
        <v>5.9457230000000001</v>
      </c>
      <c r="I40" s="129">
        <f>Anchor!Q181</f>
        <v>6.3493060000000003</v>
      </c>
      <c r="J40" s="129">
        <f>Anchor!R181</f>
        <v>0</v>
      </c>
      <c r="K40" s="129">
        <f>Anchor!S181</f>
        <v>0</v>
      </c>
      <c r="L40" s="129">
        <f>Anchor!T181</f>
        <v>24.433755000000001</v>
      </c>
      <c r="M40" s="129">
        <f>Anchor!U181</f>
        <v>31.612770000000001</v>
      </c>
      <c r="N40" s="129">
        <f>Anchor!V181</f>
        <v>28.555855000000001</v>
      </c>
      <c r="O40" s="129">
        <f>Anchor!W181</f>
        <v>33.523516000000001</v>
      </c>
      <c r="P40" s="129">
        <f>Anchor!X181</f>
        <v>37.080010000000001</v>
      </c>
      <c r="Q40" s="131">
        <f>10*LOG10(1/(('Summary (Full)'!$B$41/10^(N40/10)+'Summary (Full)'!$B$42/10^(O40/10)+'Summary (Full)'!$B$43/10^(P40/10))/'Summary (Full)'!$B$44))</f>
        <v>29.844932795760208</v>
      </c>
      <c r="R40" s="129">
        <f>Anchor!Y181</f>
        <v>3.8893249999999999</v>
      </c>
      <c r="S40" s="129">
        <f>Anchor!Z181</f>
        <v>145.21</v>
      </c>
      <c r="T40" s="129"/>
      <c r="U40" s="129">
        <f>Test!L181</f>
        <v>10.685537999999999</v>
      </c>
      <c r="V40" s="129">
        <f>Test!M181</f>
        <v>28.888394999999999</v>
      </c>
      <c r="W40" s="129">
        <f>Test!N181</f>
        <v>33.615721000000001</v>
      </c>
      <c r="X40" s="129">
        <f>Test!O181</f>
        <v>37.381594</v>
      </c>
      <c r="Y40" s="129">
        <f>('Summary (Full)'!$B$34*V40+'Summary (Full)'!$B$35*W40+'Summary (Full)'!$B$36*X40)/'Summary (Full)'!$B$37</f>
        <v>29.7146778125</v>
      </c>
      <c r="Z40" s="129">
        <f>Test!P181</f>
        <v>6.1110429999999996</v>
      </c>
      <c r="AA40" s="129">
        <f>Test!Q181</f>
        <v>6.4701230000000001</v>
      </c>
      <c r="AB40" s="129">
        <f>Test!R181</f>
        <v>0</v>
      </c>
      <c r="AC40" s="129">
        <f>Test!S181</f>
        <v>0</v>
      </c>
      <c r="AD40" s="129">
        <f>Test!T181</f>
        <v>24.709216000000001</v>
      </c>
      <c r="AE40" s="129">
        <f>Test!U181</f>
        <v>31.993907</v>
      </c>
      <c r="AF40" s="129">
        <f>Test!V181</f>
        <v>28.872336000000001</v>
      </c>
      <c r="AG40" s="129">
        <f>Test!W181</f>
        <v>33.612340000000003</v>
      </c>
      <c r="AH40" s="129">
        <f>Test!X181</f>
        <v>37.372847999999998</v>
      </c>
      <c r="AI40" s="129">
        <f>10*LOG10(1/(('Summary (Full)'!$B$41/10^(AF40/10)+'Summary (Full)'!$B$42/10^(AG40/10)+'Summary (Full)'!$B$43/10^(AH40/10))/'Summary (Full)'!$B$44))</f>
        <v>30.144002386038121</v>
      </c>
      <c r="AJ40" s="129">
        <f>Test!Y181</f>
        <v>4.0586890000000002</v>
      </c>
      <c r="AK40" s="129">
        <f>Test!Z181</f>
        <v>0</v>
      </c>
      <c r="AL40" s="129">
        <f t="shared" si="2"/>
        <v>1.0435458595000418</v>
      </c>
      <c r="AM40" s="129">
        <f t="shared" si="3"/>
        <v>0</v>
      </c>
      <c r="AO40" s="179"/>
      <c r="AP40" s="165"/>
      <c r="AQ40" s="165"/>
      <c r="AR40" s="165"/>
      <c r="AS40" s="165"/>
      <c r="AT40" s="165"/>
      <c r="AU40" s="165"/>
      <c r="AV40" s="165"/>
      <c r="AW40" s="165"/>
      <c r="AX40" s="165"/>
      <c r="AY40" s="171"/>
      <c r="AZ40" s="165"/>
      <c r="BA40" s="171"/>
      <c r="CL40" s="4">
        <v>5272.6378940694976</v>
      </c>
      <c r="CM40" s="4">
        <v>37.820412500000003</v>
      </c>
      <c r="CN40" s="4">
        <v>37.820412500000003</v>
      </c>
      <c r="CO40" s="4">
        <v>38.338289000000003</v>
      </c>
      <c r="CP40" s="4">
        <v>44.018245999999998</v>
      </c>
      <c r="CQ40" s="4">
        <v>38.240144375</v>
      </c>
      <c r="CR40" s="4">
        <v>16.113057999999999</v>
      </c>
      <c r="CS40" s="4">
        <v>13.5287945</v>
      </c>
      <c r="CT40" s="4">
        <v>53.489516499999993</v>
      </c>
      <c r="CU40" s="4">
        <v>51.829392999999996</v>
      </c>
      <c r="CV40" s="4">
        <v>33.425245500000003</v>
      </c>
      <c r="CW40" s="4">
        <v>39.219358999999997</v>
      </c>
      <c r="CX40" s="4">
        <v>37.720866999999998</v>
      </c>
      <c r="CY40" s="4">
        <v>38.315679500000002</v>
      </c>
      <c r="CZ40" s="4">
        <v>43.996069000000006</v>
      </c>
      <c r="DA40" s="4">
        <v>38.400787802417355</v>
      </c>
      <c r="DB40" s="4">
        <v>1.0494535</v>
      </c>
      <c r="DC40" s="4">
        <v>15773.935000000001</v>
      </c>
      <c r="DE40" s="4">
        <v>5574.9117099845489</v>
      </c>
      <c r="DF40" s="4">
        <v>16.583159375000001</v>
      </c>
      <c r="DH40" s="4">
        <v>5272.6378940694976</v>
      </c>
      <c r="DI40" s="4">
        <v>13.5287945</v>
      </c>
      <c r="DO40" s="4">
        <v>5272.6378940694976</v>
      </c>
      <c r="DP40" s="4">
        <v>33.425245500000003</v>
      </c>
      <c r="DQ40" s="4">
        <v>2003.9893539253753</v>
      </c>
      <c r="DR40" s="4">
        <v>37.473929374999997</v>
      </c>
      <c r="DS40" s="4">
        <v>5272.6378940694976</v>
      </c>
      <c r="DT40" s="4">
        <v>37.720866999999998</v>
      </c>
      <c r="DU40" s="4">
        <v>37.720866999999998</v>
      </c>
      <c r="DV40" s="4">
        <v>38.315679500000002</v>
      </c>
      <c r="DW40" s="4">
        <v>43.996069000000006</v>
      </c>
      <c r="DX40" s="4">
        <v>38.400787802417355</v>
      </c>
      <c r="DZ40" s="4">
        <v>4375.3908159650009</v>
      </c>
      <c r="EA40" s="4">
        <v>38.010083999999999</v>
      </c>
      <c r="EB40" s="4">
        <v>38.010083999999999</v>
      </c>
      <c r="EC40" s="4">
        <v>39.096963125000002</v>
      </c>
      <c r="ED40" s="4">
        <v>44.755449749999997</v>
      </c>
      <c r="EE40" s="4">
        <v>38.499599304687493</v>
      </c>
      <c r="EF40" s="4">
        <v>16.342413875000002</v>
      </c>
      <c r="EG40" s="4">
        <v>13.69091525</v>
      </c>
      <c r="EH40" s="4">
        <v>55.815533625</v>
      </c>
      <c r="EI40" s="4">
        <v>53.846725750000004</v>
      </c>
      <c r="EJ40" s="4">
        <v>33.672630874999996</v>
      </c>
      <c r="EK40" s="4">
        <v>39.544042625000003</v>
      </c>
      <c r="EL40" s="4">
        <v>37.924965624999999</v>
      </c>
      <c r="EM40" s="4">
        <v>39.076753749999995</v>
      </c>
      <c r="EN40" s="4">
        <v>44.734658499999995</v>
      </c>
      <c r="EO40" s="4">
        <v>38.723230881232553</v>
      </c>
      <c r="EP40" s="4">
        <v>1.180658</v>
      </c>
      <c r="EQ40" s="4">
        <v>0</v>
      </c>
      <c r="ER40" s="4">
        <v>4692.3445411626035</v>
      </c>
      <c r="ES40" s="4">
        <v>16.738368000000001</v>
      </c>
      <c r="ET40" s="4">
        <v>4001.354426362801</v>
      </c>
      <c r="EU40" s="4">
        <v>13.43289375</v>
      </c>
      <c r="EV40" s="7">
        <v>18827.243076999999</v>
      </c>
      <c r="EW40" s="7">
        <v>84.622242999999997</v>
      </c>
      <c r="EX40" s="7">
        <v>18827.243076999999</v>
      </c>
      <c r="EY40" s="7">
        <v>82.259061000000003</v>
      </c>
      <c r="EZ40" s="7">
        <v>4375.3908159650009</v>
      </c>
      <c r="FA40" s="7">
        <v>33.672630874999996</v>
      </c>
      <c r="FB40" s="7">
        <v>3504.097763008755</v>
      </c>
      <c r="FC40" s="7">
        <v>39.18859475</v>
      </c>
      <c r="FD40" s="4">
        <v>4375.3908159650009</v>
      </c>
      <c r="FE40" s="4">
        <v>37.924965624999999</v>
      </c>
      <c r="FF40" s="4">
        <v>37.924965624999999</v>
      </c>
      <c r="FG40" s="4">
        <v>39.076753749999995</v>
      </c>
      <c r="FH40" s="4">
        <v>44.734658499999995</v>
      </c>
      <c r="FI40" s="4">
        <v>38.723230881232553</v>
      </c>
      <c r="FK40" s="4">
        <v>5953.1960065861676</v>
      </c>
      <c r="FL40" s="4">
        <v>38.62910459375</v>
      </c>
      <c r="FM40" s="4">
        <v>5272.6378940694976</v>
      </c>
      <c r="FN40" s="4">
        <v>38.400787802417355</v>
      </c>
      <c r="FP40" s="4">
        <v>4001.354426362801</v>
      </c>
      <c r="FQ40" s="4">
        <v>38.261961187499999</v>
      </c>
      <c r="FR40" s="4">
        <v>4001.354426362801</v>
      </c>
      <c r="FS40" s="4">
        <v>38.517367372324983</v>
      </c>
    </row>
    <row r="41" spans="1:175" x14ac:dyDescent="0.15">
      <c r="CL41" s="4">
        <v>5953.1960065861676</v>
      </c>
      <c r="CM41" s="4">
        <v>38.240640374999998</v>
      </c>
      <c r="CN41" s="4">
        <v>38.240640374999998</v>
      </c>
      <c r="CO41" s="4">
        <v>38.517584249999999</v>
      </c>
      <c r="CP41" s="4">
        <v>44.179124000000002</v>
      </c>
      <c r="CQ41" s="4">
        <v>38.62910459375</v>
      </c>
      <c r="CR41" s="4">
        <v>16.65530175</v>
      </c>
      <c r="CS41" s="4">
        <v>13.938391875000001</v>
      </c>
      <c r="CT41" s="4">
        <v>56.584241374999998</v>
      </c>
      <c r="CU41" s="4">
        <v>54.826652249999995</v>
      </c>
      <c r="CV41" s="4">
        <v>33.877791875</v>
      </c>
      <c r="CW41" s="4">
        <v>39.469407499999996</v>
      </c>
      <c r="CX41" s="4">
        <v>38.143591749999999</v>
      </c>
      <c r="CY41" s="4">
        <v>38.494341125000005</v>
      </c>
      <c r="CZ41" s="4">
        <v>44.15581675</v>
      </c>
      <c r="DA41" s="4">
        <v>38.769499121512958</v>
      </c>
      <c r="DB41" s="4">
        <v>1.0359898750000001</v>
      </c>
      <c r="DC41" s="4">
        <v>16588.39875</v>
      </c>
      <c r="DE41" s="4">
        <v>6269.9876793234816</v>
      </c>
      <c r="DF41" s="4">
        <v>17.088945250000002</v>
      </c>
      <c r="DH41" s="4">
        <v>5953.1960065861676</v>
      </c>
      <c r="DI41" s="4">
        <v>13.938391875000001</v>
      </c>
      <c r="DO41" s="4">
        <v>5953.1960065861676</v>
      </c>
      <c r="DP41" s="4">
        <v>33.877791875</v>
      </c>
      <c r="DQ41" s="4">
        <v>2353.1156665255744</v>
      </c>
      <c r="DR41" s="4">
        <v>37.722341249999999</v>
      </c>
      <c r="DS41" s="4">
        <v>5953.1960065861676</v>
      </c>
      <c r="DT41" s="4">
        <v>38.143591749999999</v>
      </c>
      <c r="DU41" s="4">
        <v>38.143591749999999</v>
      </c>
      <c r="DV41" s="4">
        <v>38.494341125000005</v>
      </c>
      <c r="DW41" s="4">
        <v>44.15581675</v>
      </c>
      <c r="DX41" s="4">
        <v>38.769499121512958</v>
      </c>
      <c r="DZ41" s="4">
        <v>4946.7299512255813</v>
      </c>
      <c r="EA41" s="4">
        <v>38.413647999999995</v>
      </c>
      <c r="EB41" s="4">
        <v>38.413647999999995</v>
      </c>
      <c r="EC41" s="4">
        <v>39.270645500000001</v>
      </c>
      <c r="ED41" s="4">
        <v>44.930667</v>
      </c>
      <c r="EE41" s="4">
        <v>38.874524031249997</v>
      </c>
      <c r="EF41" s="4">
        <v>16.854789500000003</v>
      </c>
      <c r="EG41" s="4">
        <v>14.081557</v>
      </c>
      <c r="EH41" s="4">
        <v>58.607942500000007</v>
      </c>
      <c r="EI41" s="4">
        <v>56.554067000000003</v>
      </c>
      <c r="EJ41" s="4">
        <v>34.111798499999999</v>
      </c>
      <c r="EK41" s="4">
        <v>39.783827500000001</v>
      </c>
      <c r="EL41" s="4">
        <v>38.330552499999996</v>
      </c>
      <c r="EM41" s="4">
        <v>39.250937999999998</v>
      </c>
      <c r="EN41" s="4">
        <v>44.909593999999998</v>
      </c>
      <c r="EO41" s="4">
        <v>39.081340006428277</v>
      </c>
      <c r="EP41" s="4">
        <v>1.1522489999999999</v>
      </c>
      <c r="EQ41" s="4">
        <v>0</v>
      </c>
      <c r="ER41" s="4">
        <v>5270.6645780284616</v>
      </c>
      <c r="ES41" s="4">
        <v>17.238770249999998</v>
      </c>
      <c r="ET41" s="4">
        <v>4569.1753849999996</v>
      </c>
      <c r="EU41" s="4">
        <v>13.825628</v>
      </c>
      <c r="EV41" s="7">
        <v>19226.492308000001</v>
      </c>
      <c r="EW41" s="7">
        <v>84.950033000000005</v>
      </c>
      <c r="EX41" s="7">
        <v>19226.492308000001</v>
      </c>
      <c r="EY41" s="7">
        <v>82.497452999999993</v>
      </c>
      <c r="EZ41" s="7">
        <v>4946.7299512255813</v>
      </c>
      <c r="FA41" s="7">
        <v>34.111798499999999</v>
      </c>
      <c r="FB41" s="7">
        <v>4001.354426362801</v>
      </c>
      <c r="FC41" s="7">
        <v>39.446485375000002</v>
      </c>
      <c r="FD41" s="4">
        <v>4946.7299512255813</v>
      </c>
      <c r="FE41" s="4">
        <v>38.330552499999996</v>
      </c>
      <c r="FF41" s="4">
        <v>38.330552499999996</v>
      </c>
      <c r="FG41" s="4">
        <v>39.250937999999998</v>
      </c>
      <c r="FH41" s="4">
        <v>44.909593999999998</v>
      </c>
      <c r="FI41" s="4">
        <v>39.081340006428277</v>
      </c>
      <c r="FK41" s="4">
        <v>6721.5961734629664</v>
      </c>
      <c r="FL41" s="4">
        <v>39.0180648125</v>
      </c>
      <c r="FM41" s="4">
        <v>5953.1960065861676</v>
      </c>
      <c r="FN41" s="4">
        <v>38.769499121512958</v>
      </c>
      <c r="FP41" s="4">
        <v>5126.1167160678406</v>
      </c>
      <c r="FQ41" s="4">
        <v>39.008607874999996</v>
      </c>
      <c r="FR41" s="4">
        <v>4569.1753849999996</v>
      </c>
      <c r="FS41" s="4">
        <v>38.883642309195153</v>
      </c>
    </row>
    <row r="42" spans="1:175" ht="14" customHeight="1" thickBot="1" x14ac:dyDescent="0.2">
      <c r="CL42" s="4">
        <v>6721.5961734629664</v>
      </c>
      <c r="CM42" s="4">
        <v>38.66086825</v>
      </c>
      <c r="CN42" s="4">
        <v>38.66086825</v>
      </c>
      <c r="CO42" s="4">
        <v>38.696879500000001</v>
      </c>
      <c r="CP42" s="4">
        <v>44.340001999999998</v>
      </c>
      <c r="CQ42" s="4">
        <v>39.0180648125</v>
      </c>
      <c r="CR42" s="4">
        <v>17.197545499999997</v>
      </c>
      <c r="CS42" s="4">
        <v>14.347989250000001</v>
      </c>
      <c r="CT42" s="4">
        <v>59.678966249999995</v>
      </c>
      <c r="CU42" s="4">
        <v>57.823911500000001</v>
      </c>
      <c r="CV42" s="4">
        <v>34.330338249999997</v>
      </c>
      <c r="CW42" s="4">
        <v>39.719455999999994</v>
      </c>
      <c r="CX42" s="4">
        <v>38.566316499999999</v>
      </c>
      <c r="CY42" s="4">
        <v>38.673002750000002</v>
      </c>
      <c r="CZ42" s="4">
        <v>44.315564500000001</v>
      </c>
      <c r="DA42" s="4">
        <v>39.13821044060856</v>
      </c>
      <c r="DB42" s="4">
        <v>1.0225262500000001</v>
      </c>
      <c r="DC42" s="4">
        <v>17402.862499999999</v>
      </c>
      <c r="DE42" s="4">
        <v>7051.725218977017</v>
      </c>
      <c r="DF42" s="4">
        <v>17.594731124999999</v>
      </c>
      <c r="DH42" s="4">
        <v>6721.5961734629664</v>
      </c>
      <c r="DI42" s="4">
        <v>14.347989250000001</v>
      </c>
      <c r="DO42" s="4">
        <v>6721.5961734629664</v>
      </c>
      <c r="DP42" s="4">
        <v>34.330338249999997</v>
      </c>
      <c r="DQ42" s="4">
        <v>2804.2266028543049</v>
      </c>
      <c r="DR42" s="4">
        <v>37.995776500000005</v>
      </c>
      <c r="DS42" s="4">
        <v>6721.5961734629664</v>
      </c>
      <c r="DT42" s="4">
        <v>38.566316499999999</v>
      </c>
      <c r="DU42" s="4">
        <v>38.566316499999999</v>
      </c>
      <c r="DV42" s="4">
        <v>38.673002750000002</v>
      </c>
      <c r="DW42" s="4">
        <v>44.315564500000001</v>
      </c>
      <c r="DX42" s="4">
        <v>39.13821044060856</v>
      </c>
      <c r="DZ42" s="4">
        <v>5126.1167160678406</v>
      </c>
      <c r="EA42" s="4">
        <v>38.533571875</v>
      </c>
      <c r="EB42" s="4">
        <v>38.533571875</v>
      </c>
      <c r="EC42" s="4">
        <v>39.544782499999997</v>
      </c>
      <c r="ED42" s="4">
        <v>45.122937250000007</v>
      </c>
      <c r="EE42" s="4">
        <v>39.008607874999996</v>
      </c>
      <c r="EF42" s="4">
        <v>17.043412874999998</v>
      </c>
      <c r="EG42" s="4">
        <v>14.210446125000001</v>
      </c>
      <c r="EH42" s="4">
        <v>59.491113374999998</v>
      </c>
      <c r="EI42" s="4">
        <v>57.408114374999997</v>
      </c>
      <c r="EJ42" s="4">
        <v>34.238014749999998</v>
      </c>
      <c r="EK42" s="4">
        <v>39.949846375</v>
      </c>
      <c r="EL42" s="4">
        <v>38.449160500000005</v>
      </c>
      <c r="EM42" s="4">
        <v>39.522608124999998</v>
      </c>
      <c r="EN42" s="4">
        <v>45.100067125000002</v>
      </c>
      <c r="EO42" s="4">
        <v>39.237537328693989</v>
      </c>
      <c r="EP42" s="4">
        <v>1.01202375</v>
      </c>
      <c r="EQ42" s="4">
        <v>0</v>
      </c>
      <c r="ER42" s="4">
        <v>5920.2611509855224</v>
      </c>
      <c r="ES42" s="4">
        <v>17.739172499999999</v>
      </c>
      <c r="ET42" s="4">
        <v>5126.1167160678406</v>
      </c>
      <c r="EU42" s="4">
        <v>14.210446125000001</v>
      </c>
      <c r="EV42" s="7">
        <v>27288.310153999999</v>
      </c>
      <c r="EW42" s="7">
        <v>89.115575000000007</v>
      </c>
      <c r="EX42" s="7">
        <v>27288.310153999999</v>
      </c>
      <c r="EY42" s="7">
        <v>86.896253000000002</v>
      </c>
      <c r="EZ42" s="7">
        <v>5750.9441797779036</v>
      </c>
      <c r="FA42" s="7">
        <v>34.681234500000002</v>
      </c>
      <c r="FB42" s="7">
        <v>4569.1753849999996</v>
      </c>
      <c r="FC42" s="7">
        <v>39.704376000000003</v>
      </c>
      <c r="FD42" s="4">
        <v>5126.1167160678406</v>
      </c>
      <c r="FE42" s="4">
        <v>38.449160500000005</v>
      </c>
      <c r="FF42" s="4">
        <v>38.449160500000005</v>
      </c>
      <c r="FG42" s="4">
        <v>39.522608124999998</v>
      </c>
      <c r="FH42" s="4">
        <v>45.100067125000002</v>
      </c>
      <c r="FI42" s="4">
        <v>39.237537328693989</v>
      </c>
      <c r="FK42" s="4">
        <v>7589.1764808564139</v>
      </c>
      <c r="FL42" s="4">
        <v>39.407025031249994</v>
      </c>
      <c r="FM42" s="4">
        <v>6721.5961734629664</v>
      </c>
      <c r="FN42" s="4">
        <v>39.13821044060856</v>
      </c>
      <c r="FP42" s="4">
        <v>5750.9441797779036</v>
      </c>
      <c r="FQ42" s="4">
        <v>39.381408125</v>
      </c>
      <c r="FR42" s="4">
        <v>5126.1167160678406</v>
      </c>
      <c r="FS42" s="4">
        <v>39.237537328693989</v>
      </c>
    </row>
    <row r="43" spans="1:175" ht="16" x14ac:dyDescent="0.2">
      <c r="A43" s="271" t="s">
        <v>120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60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CL43" s="4">
        <v>7589.1764808564139</v>
      </c>
      <c r="CM43" s="4">
        <v>39.081096124999995</v>
      </c>
      <c r="CN43" s="4">
        <v>39.081096124999995</v>
      </c>
      <c r="CO43" s="4">
        <v>38.876174749999997</v>
      </c>
      <c r="CP43" s="4">
        <v>44.500879999999995</v>
      </c>
      <c r="CQ43" s="4">
        <v>39.407025031249994</v>
      </c>
      <c r="CR43" s="4">
        <v>17.739789249999998</v>
      </c>
      <c r="CS43" s="4">
        <v>14.757586625</v>
      </c>
      <c r="CT43" s="4">
        <v>62.773691124999999</v>
      </c>
      <c r="CU43" s="4">
        <v>60.82117075</v>
      </c>
      <c r="CV43" s="4">
        <v>34.782884625000001</v>
      </c>
      <c r="CW43" s="4">
        <v>39.969504499999999</v>
      </c>
      <c r="CX43" s="4">
        <v>38.98904125</v>
      </c>
      <c r="CY43" s="4">
        <v>38.851664374999999</v>
      </c>
      <c r="CZ43" s="4">
        <v>44.475312250000002</v>
      </c>
      <c r="DA43" s="4">
        <v>39.50692175970417</v>
      </c>
      <c r="DB43" s="4">
        <v>1.0090626250000001</v>
      </c>
      <c r="DC43" s="4">
        <v>18217.326250000002</v>
      </c>
      <c r="DE43" s="4">
        <v>7930.9292310000001</v>
      </c>
      <c r="DF43" s="4">
        <v>18.100517</v>
      </c>
      <c r="DH43" s="4">
        <v>7589.1764808564139</v>
      </c>
      <c r="DI43" s="4">
        <v>14.757586625</v>
      </c>
      <c r="DO43" s="4">
        <v>7589.1764808564139</v>
      </c>
      <c r="DP43" s="4">
        <v>34.782884625000001</v>
      </c>
      <c r="DQ43" s="4">
        <v>3278.5409134834235</v>
      </c>
      <c r="DR43" s="4">
        <v>38.275897999999998</v>
      </c>
      <c r="DS43" s="4">
        <v>7589.1764808564139</v>
      </c>
      <c r="DT43" s="4">
        <v>38.98904125</v>
      </c>
      <c r="DU43" s="4">
        <v>38.98904125</v>
      </c>
      <c r="DV43" s="4">
        <v>38.851664374999999</v>
      </c>
      <c r="DW43" s="4">
        <v>44.475312250000002</v>
      </c>
      <c r="DX43" s="4">
        <v>39.50692175970417</v>
      </c>
      <c r="DZ43" s="4">
        <v>5750.9441797779036</v>
      </c>
      <c r="EA43" s="4">
        <v>38.932113749999999</v>
      </c>
      <c r="EB43" s="4">
        <v>38.932113749999999</v>
      </c>
      <c r="EC43" s="4">
        <v>39.738538999999996</v>
      </c>
      <c r="ED43" s="4">
        <v>45.314398500000003</v>
      </c>
      <c r="EE43" s="4">
        <v>39.381408125</v>
      </c>
      <c r="EF43" s="4">
        <v>17.54678075</v>
      </c>
      <c r="EG43" s="4">
        <v>14.59526425</v>
      </c>
      <c r="EH43" s="4">
        <v>61.932699749999998</v>
      </c>
      <c r="EI43" s="4">
        <v>59.811406749999996</v>
      </c>
      <c r="EJ43" s="4">
        <v>34.681234500000002</v>
      </c>
      <c r="EK43" s="4">
        <v>40.195316750000003</v>
      </c>
      <c r="EL43" s="4">
        <v>38.849443000000001</v>
      </c>
      <c r="EM43" s="4">
        <v>39.716302249999998</v>
      </c>
      <c r="EN43" s="4">
        <v>45.291357250000004</v>
      </c>
      <c r="EO43" s="4">
        <v>39.591432348192832</v>
      </c>
      <c r="EP43" s="4">
        <v>0.99998650000000011</v>
      </c>
      <c r="EQ43" s="4">
        <v>0</v>
      </c>
      <c r="ER43" s="4">
        <v>6649.91891951867</v>
      </c>
      <c r="ES43" s="4">
        <v>18.239574749999999</v>
      </c>
      <c r="ET43" s="4">
        <v>5750.9441797779036</v>
      </c>
      <c r="EU43" s="4">
        <v>14.59526425</v>
      </c>
      <c r="EV43" s="7">
        <v>40143.841254379447</v>
      </c>
      <c r="EW43" s="7">
        <v>92.42542825000001</v>
      </c>
      <c r="EX43" s="7">
        <v>40143.841254379447</v>
      </c>
      <c r="EY43" s="7">
        <v>90.315037250000003</v>
      </c>
      <c r="EZ43" s="7">
        <v>6451.9324843409677</v>
      </c>
      <c r="FA43" s="7">
        <v>35.124454249999999</v>
      </c>
      <c r="FB43" s="7">
        <v>5126.1167160678406</v>
      </c>
      <c r="FC43" s="7">
        <v>39.949846375</v>
      </c>
      <c r="FD43" s="4">
        <v>5750.9441797779036</v>
      </c>
      <c r="FE43" s="4">
        <v>38.849443000000001</v>
      </c>
      <c r="FF43" s="4">
        <v>38.849443000000001</v>
      </c>
      <c r="FG43" s="4">
        <v>39.716302249999998</v>
      </c>
      <c r="FH43" s="4">
        <v>45.291357250000004</v>
      </c>
      <c r="FI43" s="4">
        <v>39.591432348192832</v>
      </c>
      <c r="FK43" s="4">
        <v>8737.9068721257718</v>
      </c>
      <c r="FL43" s="4">
        <v>39.887531390625</v>
      </c>
      <c r="FM43" s="4">
        <v>7811.8331361083401</v>
      </c>
      <c r="FN43" s="4">
        <v>39.608392146453369</v>
      </c>
      <c r="FP43" s="4">
        <v>6451.9324843409677</v>
      </c>
      <c r="FQ43" s="4">
        <v>39.754208374999997</v>
      </c>
      <c r="FR43" s="4">
        <v>5750.9441797779036</v>
      </c>
      <c r="FS43" s="4">
        <v>39.591432348192832</v>
      </c>
    </row>
    <row r="44" spans="1:175" ht="16" x14ac:dyDescent="0.2">
      <c r="A44" s="272" t="s">
        <v>8</v>
      </c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40"/>
      <c r="M44" s="93"/>
      <c r="N44" s="93"/>
      <c r="O44" s="93"/>
      <c r="P44" s="93"/>
      <c r="Q44" s="249" t="s">
        <v>25</v>
      </c>
      <c r="R44" s="240"/>
      <c r="S44" s="249" t="s">
        <v>26</v>
      </c>
      <c r="T44" s="240"/>
      <c r="U44" s="249" t="s">
        <v>27</v>
      </c>
      <c r="V44" s="240"/>
      <c r="W44" s="249" t="s">
        <v>28</v>
      </c>
      <c r="X44" s="240"/>
      <c r="Y44" s="248" t="s">
        <v>78</v>
      </c>
      <c r="Z44" s="240"/>
      <c r="AA44" s="248" t="s">
        <v>99</v>
      </c>
      <c r="AB44" s="240"/>
      <c r="AC44" s="248" t="s">
        <v>100</v>
      </c>
      <c r="AD44" s="239"/>
      <c r="AE44" s="239"/>
      <c r="AF44" s="239"/>
      <c r="AG44" s="239"/>
      <c r="AH44" s="240"/>
      <c r="AI44" s="268" t="s">
        <v>8</v>
      </c>
      <c r="AJ44" s="240"/>
      <c r="AK44" s="246" t="s">
        <v>9</v>
      </c>
      <c r="AL44" s="247"/>
      <c r="CL44" s="4">
        <v>8568.7384619999993</v>
      </c>
      <c r="CM44" s="4">
        <v>39.501323999999997</v>
      </c>
      <c r="CN44" s="4">
        <v>39.501323999999997</v>
      </c>
      <c r="CO44" s="4">
        <v>39.05547</v>
      </c>
      <c r="CP44" s="4">
        <v>44.661757999999999</v>
      </c>
      <c r="CQ44" s="4">
        <v>39.795985249999994</v>
      </c>
      <c r="CR44" s="4">
        <v>18.282032999999998</v>
      </c>
      <c r="CS44" s="4">
        <v>15.167184000000001</v>
      </c>
      <c r="CT44" s="4">
        <v>65.868415999999996</v>
      </c>
      <c r="CU44" s="4">
        <v>63.818429999999999</v>
      </c>
      <c r="CV44" s="4">
        <v>35.235430999999998</v>
      </c>
      <c r="CW44" s="4">
        <v>40.219552999999998</v>
      </c>
      <c r="CX44" s="4">
        <v>39.411766</v>
      </c>
      <c r="CY44" s="4">
        <v>39.030326000000002</v>
      </c>
      <c r="CZ44" s="4">
        <v>44.635060000000003</v>
      </c>
      <c r="DA44" s="4">
        <v>39.875633078799773</v>
      </c>
      <c r="DB44" s="4">
        <v>0.99559900000000001</v>
      </c>
      <c r="DC44" s="4">
        <v>19031.79</v>
      </c>
      <c r="DE44" s="4">
        <v>9563.1458963486493</v>
      </c>
      <c r="DF44" s="4">
        <v>18.904742499999998</v>
      </c>
      <c r="DH44" s="4">
        <v>8568.7384619999993</v>
      </c>
      <c r="DI44" s="4">
        <v>15.167184000000001</v>
      </c>
      <c r="DO44" s="4">
        <v>8737.9068721257718</v>
      </c>
      <c r="DP44" s="4">
        <v>35.346975125</v>
      </c>
      <c r="DQ44" s="4">
        <v>3771.3669093024751</v>
      </c>
      <c r="DR44" s="4">
        <v>38.537401000000003</v>
      </c>
      <c r="DS44" s="4">
        <v>8568.7384619999993</v>
      </c>
      <c r="DT44" s="4">
        <v>39.411766</v>
      </c>
      <c r="DU44" s="4">
        <v>39.411766</v>
      </c>
      <c r="DV44" s="4">
        <v>39.030326000000002</v>
      </c>
      <c r="DW44" s="4">
        <v>44.635060000000003</v>
      </c>
      <c r="DX44" s="4">
        <v>39.875633078799773</v>
      </c>
      <c r="DZ44" s="4">
        <v>6451.9324843409677</v>
      </c>
      <c r="EA44" s="4">
        <v>39.330655624999999</v>
      </c>
      <c r="EB44" s="4">
        <v>39.330655624999999</v>
      </c>
      <c r="EC44" s="4">
        <v>39.932295499999995</v>
      </c>
      <c r="ED44" s="4">
        <v>45.505859749999999</v>
      </c>
      <c r="EE44" s="4">
        <v>39.754208374999997</v>
      </c>
      <c r="EF44" s="4">
        <v>18.050148624999999</v>
      </c>
      <c r="EG44" s="4">
        <v>14.980082375</v>
      </c>
      <c r="EH44" s="4">
        <v>64.374286124999998</v>
      </c>
      <c r="EI44" s="4">
        <v>62.214699124999996</v>
      </c>
      <c r="EJ44" s="4">
        <v>35.124454249999999</v>
      </c>
      <c r="EK44" s="4">
        <v>40.440787125</v>
      </c>
      <c r="EL44" s="4">
        <v>39.249725499999997</v>
      </c>
      <c r="EM44" s="4">
        <v>39.909996374999999</v>
      </c>
      <c r="EN44" s="4">
        <v>45.482647374999999</v>
      </c>
      <c r="EO44" s="4">
        <v>39.945327367691675</v>
      </c>
      <c r="EP44" s="4">
        <v>0.98794925000000011</v>
      </c>
      <c r="EQ44" s="4">
        <v>0</v>
      </c>
      <c r="ER44" s="4">
        <v>7469.5052310000001</v>
      </c>
      <c r="ES44" s="4">
        <v>18.739977</v>
      </c>
      <c r="ET44" s="4">
        <v>6451.9324843409677</v>
      </c>
      <c r="EU44" s="4">
        <v>14.980082375</v>
      </c>
      <c r="EV44" s="7">
        <v>44729.593846000003</v>
      </c>
      <c r="EW44" s="7">
        <v>93.540169000000006</v>
      </c>
      <c r="EX44" s="7">
        <v>44729.593846000003</v>
      </c>
      <c r="EY44" s="7">
        <v>91.465890999999999</v>
      </c>
      <c r="EZ44" s="7">
        <v>7238.364950379635</v>
      </c>
      <c r="FA44" s="7">
        <v>35.567673999999997</v>
      </c>
      <c r="FB44" s="7">
        <v>5750.9441797779036</v>
      </c>
      <c r="FC44" s="7">
        <v>40.195316750000003</v>
      </c>
      <c r="FD44" s="4">
        <v>6451.9324843409677</v>
      </c>
      <c r="FE44" s="4">
        <v>39.249725499999997</v>
      </c>
      <c r="FF44" s="4">
        <v>39.249725499999997</v>
      </c>
      <c r="FG44" s="4">
        <v>39.909996374999999</v>
      </c>
      <c r="FH44" s="4">
        <v>45.482647374999999</v>
      </c>
      <c r="FI44" s="4">
        <v>39.945327367691675</v>
      </c>
      <c r="FK44" s="4">
        <v>9773.7643873917696</v>
      </c>
      <c r="FL44" s="4">
        <v>40.281402343750003</v>
      </c>
      <c r="FM44" s="4">
        <v>8737.9068721257718</v>
      </c>
      <c r="FN44" s="4">
        <v>39.980040994164902</v>
      </c>
      <c r="FP44" s="4">
        <v>6909.9584791811349</v>
      </c>
      <c r="FQ44" s="4">
        <v>39.972038374999997</v>
      </c>
      <c r="FR44" s="4">
        <v>6152.8580198880063</v>
      </c>
      <c r="FS44" s="4">
        <v>39.795666518554953</v>
      </c>
    </row>
    <row r="45" spans="1:175" ht="16" x14ac:dyDescent="0.2">
      <c r="A45" s="95"/>
      <c r="B45" s="93"/>
      <c r="C45" s="249" t="s">
        <v>8</v>
      </c>
      <c r="D45" s="239"/>
      <c r="E45" s="239"/>
      <c r="F45" s="240"/>
      <c r="G45" s="93"/>
      <c r="H45" s="93"/>
      <c r="I45" s="93"/>
      <c r="J45" s="93"/>
      <c r="K45" s="93"/>
      <c r="L45" s="93"/>
      <c r="M45" s="249" t="s">
        <v>9</v>
      </c>
      <c r="N45" s="239"/>
      <c r="O45" s="239"/>
      <c r="P45" s="240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CL45" s="4">
        <v>9519.2257229213228</v>
      </c>
      <c r="CM45" s="4">
        <v>39.890780624999998</v>
      </c>
      <c r="CN45" s="4">
        <v>39.890780624999998</v>
      </c>
      <c r="CO45" s="4">
        <v>39.228242250000001</v>
      </c>
      <c r="CP45" s="4">
        <v>44.818771124999998</v>
      </c>
      <c r="CQ45" s="4">
        <v>40.157371382812492</v>
      </c>
      <c r="CR45" s="4">
        <v>18.777877499999999</v>
      </c>
      <c r="CS45" s="4">
        <v>15.543974250000002</v>
      </c>
      <c r="CT45" s="4">
        <v>67.952393000000001</v>
      </c>
      <c r="CU45" s="4">
        <v>65.880736999999996</v>
      </c>
      <c r="CV45" s="4">
        <v>35.677994999999996</v>
      </c>
      <c r="CW45" s="4">
        <v>40.441172999999999</v>
      </c>
      <c r="CX45" s="4">
        <v>39.803158125000003</v>
      </c>
      <c r="CY45" s="4">
        <v>39.202457375000002</v>
      </c>
      <c r="CZ45" s="4">
        <v>44.790705875</v>
      </c>
      <c r="DA45" s="4">
        <v>40.200169717867766</v>
      </c>
      <c r="DB45" s="4">
        <v>0.98381162499999997</v>
      </c>
      <c r="DC45" s="4">
        <v>18707.206249999999</v>
      </c>
      <c r="DE45" s="4">
        <v>10675.920543485992</v>
      </c>
      <c r="DF45" s="4">
        <v>19.40776125</v>
      </c>
      <c r="DH45" s="4">
        <v>9519.2257229213228</v>
      </c>
      <c r="DI45" s="4">
        <v>15.543974250000002</v>
      </c>
      <c r="DO45" s="4">
        <v>9773.7643873917696</v>
      </c>
      <c r="DP45" s="4">
        <v>35.812224749999999</v>
      </c>
      <c r="DQ45" s="4">
        <v>4136.0280571057719</v>
      </c>
      <c r="DR45" s="4">
        <v>38.719262000000001</v>
      </c>
      <c r="DS45" s="4">
        <v>9519.2257229213228</v>
      </c>
      <c r="DT45" s="4">
        <v>39.803158125000003</v>
      </c>
      <c r="DU45" s="4">
        <v>39.803158125000003</v>
      </c>
      <c r="DV45" s="4">
        <v>39.202457375000002</v>
      </c>
      <c r="DW45" s="4">
        <v>44.790705875</v>
      </c>
      <c r="DX45" s="4">
        <v>40.200169717867766</v>
      </c>
      <c r="DZ45" s="4">
        <v>6909.9584791811349</v>
      </c>
      <c r="EA45" s="4">
        <v>39.562799499999997</v>
      </c>
      <c r="EB45" s="4">
        <v>39.562799499999997</v>
      </c>
      <c r="EC45" s="4">
        <v>40.082778625000003</v>
      </c>
      <c r="ED45" s="4">
        <v>45.590642375000002</v>
      </c>
      <c r="EE45" s="4">
        <v>39.972038374999997</v>
      </c>
      <c r="EF45" s="4">
        <v>18.295889625000001</v>
      </c>
      <c r="EG45" s="4">
        <v>15.200844625</v>
      </c>
      <c r="EH45" s="4">
        <v>66.371034749999993</v>
      </c>
      <c r="EI45" s="4">
        <v>64.039458999999994</v>
      </c>
      <c r="EJ45" s="4">
        <v>35.365785500000001</v>
      </c>
      <c r="EK45" s="4">
        <v>40.593460750000006</v>
      </c>
      <c r="EL45" s="4">
        <v>39.480860249999999</v>
      </c>
      <c r="EM45" s="4">
        <v>40.060561500000006</v>
      </c>
      <c r="EN45" s="4">
        <v>45.567268499999997</v>
      </c>
      <c r="EO45" s="4">
        <v>40.16340752138327</v>
      </c>
      <c r="EP45" s="4">
        <v>0.84941387499999998</v>
      </c>
      <c r="EQ45" s="4">
        <v>0</v>
      </c>
      <c r="ER45" s="4">
        <v>9110.4913414248749</v>
      </c>
      <c r="ES45" s="4">
        <v>19.560252249999998</v>
      </c>
      <c r="ET45" s="4">
        <v>7238.364950379635</v>
      </c>
      <c r="EU45" s="4">
        <v>15.364900500000001</v>
      </c>
      <c r="EV45" s="7"/>
      <c r="EW45" s="7"/>
      <c r="EX45" s="7"/>
      <c r="EY45" s="7"/>
      <c r="EZ45" s="7">
        <v>8120.6564516981534</v>
      </c>
      <c r="FA45" s="7">
        <v>36.010893750000001</v>
      </c>
      <c r="FB45" s="7">
        <v>6451.9324843409677</v>
      </c>
      <c r="FC45" s="7">
        <v>40.440787125</v>
      </c>
      <c r="FD45" s="4">
        <v>7238.364950379635</v>
      </c>
      <c r="FE45" s="4">
        <v>39.650008</v>
      </c>
      <c r="FF45" s="4">
        <v>39.650008</v>
      </c>
      <c r="FG45" s="4">
        <v>40.103690499999999</v>
      </c>
      <c r="FH45" s="4">
        <v>45.673937500000001</v>
      </c>
      <c r="FI45" s="4">
        <v>40.299222387190511</v>
      </c>
      <c r="FK45" s="4">
        <v>10932.420280763185</v>
      </c>
      <c r="FL45" s="4">
        <v>40.675273296874998</v>
      </c>
      <c r="FM45" s="4">
        <v>9773.7643873917696</v>
      </c>
      <c r="FN45" s="4">
        <v>40.351689841876428</v>
      </c>
      <c r="FP45" s="4">
        <v>7238.364950379635</v>
      </c>
      <c r="FQ45" s="4">
        <v>40.127008625000002</v>
      </c>
      <c r="FR45" s="4">
        <v>6451.9324843409677</v>
      </c>
      <c r="FS45" s="4">
        <v>39.945327367691675</v>
      </c>
    </row>
    <row r="46" spans="1:175" ht="17" customHeight="1" thickBot="1" x14ac:dyDescent="0.25">
      <c r="A46" s="250" t="s">
        <v>33</v>
      </c>
      <c r="B46" s="251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73" t="s">
        <v>36</v>
      </c>
      <c r="AJ46" s="251"/>
      <c r="AK46" s="274" t="s">
        <v>36</v>
      </c>
      <c r="AL46" s="275"/>
      <c r="CL46" s="4">
        <v>9773.7643873917696</v>
      </c>
      <c r="CM46" s="4">
        <v>39.990003000000002</v>
      </c>
      <c r="CN46" s="4">
        <v>39.990003000000002</v>
      </c>
      <c r="CO46" s="4">
        <v>39.575739499999997</v>
      </c>
      <c r="CP46" s="4">
        <v>45.066656000000002</v>
      </c>
      <c r="CQ46" s="4">
        <v>40.281402343750003</v>
      </c>
      <c r="CR46" s="4">
        <v>18.892830500000002</v>
      </c>
      <c r="CS46" s="4">
        <v>15.635013499999999</v>
      </c>
      <c r="CT46" s="4">
        <v>67.716601499999996</v>
      </c>
      <c r="CU46" s="4">
        <v>65.75471850000001</v>
      </c>
      <c r="CV46" s="4">
        <v>35.812224749999999</v>
      </c>
      <c r="CW46" s="4">
        <v>40.610107249999999</v>
      </c>
      <c r="CX46" s="4">
        <v>39.899227249999996</v>
      </c>
      <c r="CY46" s="4">
        <v>39.547472749999997</v>
      </c>
      <c r="CZ46" s="4">
        <v>45.038238249999999</v>
      </c>
      <c r="DA46" s="4">
        <v>40.351689841876428</v>
      </c>
      <c r="DB46" s="4">
        <v>0.93435274999999995</v>
      </c>
      <c r="DC46" s="4">
        <v>26553.489999999998</v>
      </c>
      <c r="DE46" s="4">
        <v>11918.178462</v>
      </c>
      <c r="DF46" s="4">
        <v>19.910779999999999</v>
      </c>
      <c r="DH46" s="4">
        <v>9773.7643873917696</v>
      </c>
      <c r="DI46" s="4">
        <v>15.635013499999999</v>
      </c>
      <c r="DO46" s="4">
        <v>10932.420280763185</v>
      </c>
      <c r="DP46" s="4">
        <v>36.277474375000004</v>
      </c>
      <c r="DQ46" s="4">
        <v>4669.8798983304196</v>
      </c>
      <c r="DR46" s="4">
        <v>38.969310499999999</v>
      </c>
      <c r="DS46" s="4">
        <v>9773.7643873917696</v>
      </c>
      <c r="DT46" s="4">
        <v>39.899227249999996</v>
      </c>
      <c r="DU46" s="4">
        <v>39.899227249999996</v>
      </c>
      <c r="DV46" s="4">
        <v>39.547472749999997</v>
      </c>
      <c r="DW46" s="4">
        <v>45.038238249999999</v>
      </c>
      <c r="DX46" s="4">
        <v>40.351689841876428</v>
      </c>
      <c r="DZ46" s="4">
        <v>7238.364950379635</v>
      </c>
      <c r="EA46" s="4">
        <v>39.729197499999998</v>
      </c>
      <c r="EB46" s="4">
        <v>39.729197499999998</v>
      </c>
      <c r="EC46" s="4">
        <v>40.126052000000001</v>
      </c>
      <c r="ED46" s="4">
        <v>45.697321000000002</v>
      </c>
      <c r="EE46" s="4">
        <v>40.127008625000002</v>
      </c>
      <c r="EF46" s="4">
        <v>18.553516500000001</v>
      </c>
      <c r="EG46" s="4">
        <v>15.364900500000001</v>
      </c>
      <c r="EH46" s="4">
        <v>66.815872499999998</v>
      </c>
      <c r="EI46" s="4">
        <v>64.617991500000002</v>
      </c>
      <c r="EJ46" s="4">
        <v>35.567673999999997</v>
      </c>
      <c r="EK46" s="4">
        <v>40.686257499999996</v>
      </c>
      <c r="EL46" s="4">
        <v>39.650008</v>
      </c>
      <c r="EM46" s="4">
        <v>40.103690499999999</v>
      </c>
      <c r="EN46" s="4">
        <v>45.673937500000001</v>
      </c>
      <c r="EO46" s="4">
        <v>40.299222387190511</v>
      </c>
      <c r="EP46" s="4">
        <v>0.97591200000000011</v>
      </c>
      <c r="EQ46" s="4">
        <v>0</v>
      </c>
      <c r="ER46" s="4">
        <v>9685.0567286369696</v>
      </c>
      <c r="ES46" s="4">
        <v>19.822274499999999</v>
      </c>
      <c r="ET46" s="4">
        <v>7760.2190769999997</v>
      </c>
      <c r="EU46" s="4">
        <v>15.599251000000001</v>
      </c>
      <c r="EV46" s="7"/>
      <c r="EW46" s="7"/>
      <c r="EX46" s="7"/>
      <c r="EY46" s="7"/>
      <c r="EZ46" s="7">
        <v>8669.3807153334674</v>
      </c>
      <c r="FA46" s="7">
        <v>36.262665750000004</v>
      </c>
      <c r="FB46" s="7">
        <v>6909.9584791811349</v>
      </c>
      <c r="FC46" s="7">
        <v>40.593460750000006</v>
      </c>
      <c r="FD46" s="4">
        <v>7760.2190769999997</v>
      </c>
      <c r="FE46" s="4">
        <v>39.887779000000002</v>
      </c>
      <c r="FF46" s="4">
        <v>39.887779000000002</v>
      </c>
      <c r="FG46" s="4">
        <v>40.268604000000003</v>
      </c>
      <c r="FH46" s="4">
        <v>45.774797</v>
      </c>
      <c r="FI46" s="4">
        <v>40.531148524211595</v>
      </c>
      <c r="FK46" s="4">
        <v>12228.432000000001</v>
      </c>
      <c r="FL46" s="4">
        <v>41.069144250000001</v>
      </c>
      <c r="FM46" s="4">
        <v>10932.420280763185</v>
      </c>
      <c r="FN46" s="4">
        <v>40.723338689587962</v>
      </c>
      <c r="FP46" s="4">
        <v>7760.2190769999997</v>
      </c>
      <c r="FQ46" s="4">
        <v>40.352873124999995</v>
      </c>
      <c r="FR46" s="4">
        <v>6909.9584791811349</v>
      </c>
      <c r="FS46" s="4">
        <v>40.16340752138327</v>
      </c>
    </row>
    <row r="47" spans="1:175" x14ac:dyDescent="0.15">
      <c r="A47" s="245" t="s">
        <v>13</v>
      </c>
      <c r="B47" s="172">
        <f>bdRateROI($CL5:$CL63,CM5:CM63,$DZ5:$DZ63,EA5:EA63,CJ11,CJ6,1, 0, TRUE)</f>
        <v>-0.18932038188473799</v>
      </c>
      <c r="C47" s="172">
        <f t="shared" ref="C47:H47" si="4">bdRateExtend($CL5:$CL63,CN5:CN63,$DZ5:$DZ63,EB5:EB63, "None", FALSE, 0, TRUE)</f>
        <v>-0.26000576691117194</v>
      </c>
      <c r="D47" s="172" t="e">
        <f t="shared" si="4"/>
        <v>#N/A</v>
      </c>
      <c r="E47" s="172" t="e">
        <f t="shared" si="4"/>
        <v>#N/A</v>
      </c>
      <c r="F47" s="172">
        <f t="shared" si="4"/>
        <v>-0.28038293785187129</v>
      </c>
      <c r="G47" s="172">
        <f t="shared" si="4"/>
        <v>-0.22357693347756347</v>
      </c>
      <c r="H47" s="172">
        <f t="shared" si="4"/>
        <v>-0.23071356892536599</v>
      </c>
      <c r="I47" s="172" t="e">
        <f>bdRateExtend($CL5:$CL63,CT5:CT63,$DZ5:$DZ63,EH5:EH63,"None", FALSE,2,TRUE)</f>
        <v>#N/A</v>
      </c>
      <c r="J47" s="172" t="e">
        <f>bdRateExtend($CL5:$CL63,CU5:CU63,$DZ5:$DZ63,EI5:EI63,"None", FALSE,2,TRUE)</f>
        <v>#N/A</v>
      </c>
      <c r="K47" s="172">
        <f t="shared" ref="K47:P47" si="5">bdRateExtend($CL5:$CL63,CV5:CV63,$DZ5:$DZ63,EJ5:EJ63, "None", FALSE, 0, TRUE)</f>
        <v>-0.26069532746391189</v>
      </c>
      <c r="L47" s="172">
        <f t="shared" si="5"/>
        <v>-0.35045397069089912</v>
      </c>
      <c r="M47" s="172">
        <f t="shared" si="5"/>
        <v>-0.26143434808752986</v>
      </c>
      <c r="N47" s="172" t="e">
        <f t="shared" si="5"/>
        <v>#N/A</v>
      </c>
      <c r="O47" s="172" t="e">
        <f t="shared" si="5"/>
        <v>#N/A</v>
      </c>
      <c r="P47" s="172">
        <f t="shared" si="5"/>
        <v>-0.30056381010659328</v>
      </c>
      <c r="Q47" s="172">
        <f>bdRateROI($DE5:$DE63,DF5:DF63,$ER5:$ER63,ES5:ES63,CJ11,CJ6,1, 0, TRUE)</f>
        <v>-0.17364812282182829</v>
      </c>
      <c r="R47" s="172">
        <f>bdRateExtend($DE5:$DE63,DF5:DF63,$ER5:$ER63,ES5:ES63, "None", FALSE, 0, TRUE)</f>
        <v>-0.22134660834272957</v>
      </c>
      <c r="S47" s="172">
        <f>bdRateROI($DH5:$DH63,DI5:DI63,$ET5:$ET63,EU5:EU63,CJ11,CJ6,1, 0, TRUE)</f>
        <v>-0.18435053388156708</v>
      </c>
      <c r="T47" s="172">
        <f>bdRateExtend($DH5:$DH63,DI5:DI63,$ET5:$ET63,EU5:EU63, "None", FALSE, 0, TRUE)</f>
        <v>-0.23107500194393571</v>
      </c>
      <c r="U47" s="172">
        <f>bdRateROI($DK5:$DK63,DL5:DL63,$EV5:$EV63,EW5:EW63,$CJ11,$CJ6,1,2,TRUE)</f>
        <v>-0.21079358047989238</v>
      </c>
      <c r="V47" s="172">
        <f>bdRateExtend($DK5:$DK63,DL5:DL63,$EV5:$EV63,EW5:EW63,"None", FALSE,2,TRUE)</f>
        <v>-0.33320199375591675</v>
      </c>
      <c r="W47" s="172">
        <f>bdRateROI(DM5:DM63,DN5:DN63,EX5:EX63,EY5:EY63,$CJ11,$CJ6,1,2,TRUE)</f>
        <v>-0.20244404703238317</v>
      </c>
      <c r="X47" s="172">
        <f>bdRateExtend(DM5:DM63,DN5:DN63,EX5:EX63,EY5:EY63,"None", FALSE,2,TRUE)</f>
        <v>-0.32729136155462135</v>
      </c>
      <c r="Y47" s="172">
        <f>bdRateROI(DO5:DO63,DP5:DP63,EZ5:EZ63,FA5:FA63,$CJ11,$CJ6,1, 0, TRUE)</f>
        <v>-0.19617952759775237</v>
      </c>
      <c r="Z47" s="172">
        <f>bdRateExtend(DO5:DO63,DP5:DP63,EZ5:EZ63,FA5:FA63, "None", FALSE, 0, TRUE)</f>
        <v>-0.26024989206901072</v>
      </c>
      <c r="AA47" s="172">
        <f>bdRateROI(DQ5:DQ63,DR5:DR63,FB5:FB63,FC5:FC63,$CJ11,$CJ6,1, 0, TRUE)</f>
        <v>-0.27530137461749993</v>
      </c>
      <c r="AB47" s="172">
        <f>bdRateExtend(DQ5:DQ63,DR5:DR63,FB5:FB63,FC5:FC63, "None", FALSE, 0, TRUE)</f>
        <v>-0.35503267182893572</v>
      </c>
      <c r="AC47" s="172">
        <f>bdRateROI(DS5:DS63,DT5:DT63,FD5:FD63,FE5:FE63,$CJ11,$CJ6,1, 0, TRUE)</f>
        <v>-0.19109935677203338</v>
      </c>
      <c r="AD47" s="172">
        <f>bdRateExtend(DS5:DS63,DT5:DT63,FD5:FD63,FE5:FE63, "None", FALSE, 0, TRUE)</f>
        <v>-0.26114193983444378</v>
      </c>
      <c r="AE47" s="172">
        <f>bdRateExtend($DS5:$DS63,DU5:DU63,$FD5:$FD63,FF5:FF63, "None", FALSE, 0, TRUE)</f>
        <v>-0.26114193983444378</v>
      </c>
      <c r="AF47" s="172" t="e">
        <f>bdRateExtend($DS5:$DS63,DV5:DV63,$FD5:$FD63,FG5:FG63, "None", FALSE, 0, TRUE)</f>
        <v>#N/A</v>
      </c>
      <c r="AG47" s="172" t="e">
        <f>bdRateExtend($DS5:$DS63,DW5:DW63,$FD5:$FD63,FH5:FH63, "None", FALSE, 0, TRUE)</f>
        <v>#N/A</v>
      </c>
      <c r="AH47" s="172">
        <f>bdRateExtend($DS5:$DS63,DX5:DX63,$FD5:$FD63,FI5:FI63, "None", FALSE, 0, TRUE)</f>
        <v>-0.30033695580386333</v>
      </c>
      <c r="AI47" s="172">
        <f>bdRateROI($FK5:$FK63,FL5:FL63,$FP5:$FP63,FQ5:FQ63,$CJ11,$CJ6,1, 0, TRUE)</f>
        <v>-0.21280437916550976</v>
      </c>
      <c r="AJ47" s="172">
        <f>bdRateExtend($FK5:$FK63,FL5:FL63,$FP5:$FP63,FQ5:FQ63, "None", FALSE, 0, TRUE)</f>
        <v>-0.27970597869771985</v>
      </c>
      <c r="AK47" s="172">
        <f>bdRateROI($FM5:$FM63,FN5:FN63,$FR5:$FR63,FS5:FS63,$CJ11,$CJ6,1, 0, TRUE)</f>
        <v>-0.24181743824203572</v>
      </c>
      <c r="AL47" s="188">
        <f>bdRateExtend($FM5:$FM63,FN5:FN63,$FR5:$FR63,FS5:FS63, "None", FALSE, 0, TRUE)</f>
        <v>-0.2993733473662038</v>
      </c>
      <c r="CL47" s="4">
        <v>10932.420280763185</v>
      </c>
      <c r="CM47" s="4">
        <v>40.411736000000005</v>
      </c>
      <c r="CN47" s="4">
        <v>40.411736000000005</v>
      </c>
      <c r="CO47" s="4">
        <v>39.783081749999994</v>
      </c>
      <c r="CP47" s="4">
        <v>45.256987000000002</v>
      </c>
      <c r="CQ47" s="4">
        <v>40.675273296874998</v>
      </c>
      <c r="CR47" s="4">
        <v>19.42951175</v>
      </c>
      <c r="CS47" s="4">
        <v>16.04502475</v>
      </c>
      <c r="CT47" s="4">
        <v>70.544548250000005</v>
      </c>
      <c r="CU47" s="4">
        <v>68.507243750000001</v>
      </c>
      <c r="CV47" s="4">
        <v>36.277474375000004</v>
      </c>
      <c r="CW47" s="4">
        <v>40.868390625000004</v>
      </c>
      <c r="CX47" s="4">
        <v>40.324139625000001</v>
      </c>
      <c r="CY47" s="4">
        <v>39.753735374999998</v>
      </c>
      <c r="CZ47" s="4">
        <v>45.227496625000001</v>
      </c>
      <c r="DA47" s="4">
        <v>40.723338689587962</v>
      </c>
      <c r="DB47" s="4">
        <v>0.93521537499999996</v>
      </c>
      <c r="DC47" s="4">
        <v>27686.154999999999</v>
      </c>
      <c r="DE47" s="4">
        <v>13567.648664296839</v>
      </c>
      <c r="DF47" s="4">
        <v>20.465496999999999</v>
      </c>
      <c r="DH47" s="4">
        <v>10575.145777383957</v>
      </c>
      <c r="DI47" s="4">
        <v>15.920764500000001</v>
      </c>
      <c r="DO47" s="4">
        <v>12228.432000000001</v>
      </c>
      <c r="DP47" s="4">
        <v>36.742724000000003</v>
      </c>
      <c r="DQ47" s="4">
        <v>5272.6378940694976</v>
      </c>
      <c r="DR47" s="4">
        <v>39.219358999999997</v>
      </c>
      <c r="DS47" s="4">
        <v>10575.145777383957</v>
      </c>
      <c r="DT47" s="4">
        <v>40.194550249999999</v>
      </c>
      <c r="DU47" s="4">
        <v>40.194550249999999</v>
      </c>
      <c r="DV47" s="4">
        <v>39.374588750000001</v>
      </c>
      <c r="DW47" s="4">
        <v>44.946351750000005</v>
      </c>
      <c r="DX47" s="4">
        <v>40.524706356935752</v>
      </c>
      <c r="DZ47" s="4">
        <v>7760.2190769999997</v>
      </c>
      <c r="EA47" s="4">
        <v>39.968300999999997</v>
      </c>
      <c r="EB47" s="4">
        <v>39.968300999999997</v>
      </c>
      <c r="EC47" s="4">
        <v>40.290930000000003</v>
      </c>
      <c r="ED47" s="4">
        <v>45.798825999999998</v>
      </c>
      <c r="EE47" s="4">
        <v>40.352873124999995</v>
      </c>
      <c r="EF47" s="4">
        <v>18.814243000000001</v>
      </c>
      <c r="EG47" s="4">
        <v>15.599251000000001</v>
      </c>
      <c r="EH47" s="4">
        <v>69.123374999999996</v>
      </c>
      <c r="EI47" s="4">
        <v>66.702399</v>
      </c>
      <c r="EJ47" s="4">
        <v>35.807664000000003</v>
      </c>
      <c r="EK47" s="4">
        <v>40.853990000000003</v>
      </c>
      <c r="EL47" s="4">
        <v>39.887779000000002</v>
      </c>
      <c r="EM47" s="4">
        <v>40.268604000000003</v>
      </c>
      <c r="EN47" s="4">
        <v>45.774797</v>
      </c>
      <c r="EO47" s="4">
        <v>40.531148524211595</v>
      </c>
      <c r="EP47" s="4">
        <v>0.83311000000000002</v>
      </c>
      <c r="EQ47" s="4">
        <v>0</v>
      </c>
      <c r="ER47" s="4">
        <v>10220.978190109352</v>
      </c>
      <c r="ES47" s="4">
        <v>20.063620125</v>
      </c>
      <c r="ET47" s="4">
        <v>8669.3807153334674</v>
      </c>
      <c r="EU47" s="4">
        <v>15.983955125000001</v>
      </c>
      <c r="EV47" s="7"/>
      <c r="EW47" s="7"/>
      <c r="EX47" s="7"/>
      <c r="EY47" s="7"/>
      <c r="EZ47" s="7">
        <v>9685.0567286369696</v>
      </c>
      <c r="FA47" s="7">
        <v>36.717667500000005</v>
      </c>
      <c r="FB47" s="7">
        <v>7760.2190769999997</v>
      </c>
      <c r="FC47" s="7">
        <v>40.853990000000003</v>
      </c>
      <c r="FD47" s="4">
        <v>8120.6564516981534</v>
      </c>
      <c r="FE47" s="4">
        <v>40.050290500000003</v>
      </c>
      <c r="FF47" s="4">
        <v>40.050290500000003</v>
      </c>
      <c r="FG47" s="4">
        <v>40.297384624999999</v>
      </c>
      <c r="FH47" s="4">
        <v>45.865227625000003</v>
      </c>
      <c r="FI47" s="4">
        <v>40.653117406689347</v>
      </c>
      <c r="FK47" s="4">
        <v>13567.648664296839</v>
      </c>
      <c r="FL47" s="4">
        <v>41.437093789062502</v>
      </c>
      <c r="FM47" s="4">
        <v>12228.432000000001</v>
      </c>
      <c r="FN47" s="4">
        <v>41.094987537299488</v>
      </c>
      <c r="FP47" s="4">
        <v>8669.3807153334674</v>
      </c>
      <c r="FQ47" s="4">
        <v>40.724747734374994</v>
      </c>
      <c r="FR47" s="4">
        <v>7760.2190769999997</v>
      </c>
      <c r="FS47" s="4">
        <v>40.531148524211595</v>
      </c>
    </row>
    <row r="48" spans="1:175" x14ac:dyDescent="0.15">
      <c r="A48" s="179"/>
      <c r="B48" s="165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5"/>
      <c r="R48" s="164"/>
      <c r="S48" s="165"/>
      <c r="T48" s="164"/>
      <c r="U48" s="165"/>
      <c r="V48" s="164"/>
      <c r="W48" s="165"/>
      <c r="X48" s="164"/>
      <c r="Y48" s="165"/>
      <c r="Z48" s="164"/>
      <c r="AA48" s="165"/>
      <c r="AB48" s="164"/>
      <c r="AC48" s="165"/>
      <c r="AD48" s="164"/>
      <c r="AE48" s="164"/>
      <c r="AF48" s="164"/>
      <c r="AG48" s="164"/>
      <c r="AH48" s="164"/>
      <c r="AI48" s="165"/>
      <c r="AJ48" s="164"/>
      <c r="AK48" s="165"/>
      <c r="AL48" s="170"/>
      <c r="CL48" s="4">
        <v>12228.432000000001</v>
      </c>
      <c r="CM48" s="4">
        <v>40.833469000000001</v>
      </c>
      <c r="CN48" s="4">
        <v>40.833469000000001</v>
      </c>
      <c r="CO48" s="4">
        <v>39.990423999999997</v>
      </c>
      <c r="CP48" s="4">
        <v>45.447318000000003</v>
      </c>
      <c r="CQ48" s="4">
        <v>41.069144250000001</v>
      </c>
      <c r="CR48" s="4">
        <v>19.966193000000001</v>
      </c>
      <c r="CS48" s="4">
        <v>16.455036</v>
      </c>
      <c r="CT48" s="4">
        <v>73.372495000000001</v>
      </c>
      <c r="CU48" s="4">
        <v>71.259769000000006</v>
      </c>
      <c r="CV48" s="4">
        <v>36.742724000000003</v>
      </c>
      <c r="CW48" s="4">
        <v>41.126674000000001</v>
      </c>
      <c r="CX48" s="4">
        <v>40.749051999999999</v>
      </c>
      <c r="CY48" s="4">
        <v>39.959997999999999</v>
      </c>
      <c r="CZ48" s="4">
        <v>45.416755000000002</v>
      </c>
      <c r="DA48" s="4">
        <v>41.094987537299488</v>
      </c>
      <c r="DB48" s="4">
        <v>0.93607799999999997</v>
      </c>
      <c r="DC48" s="4">
        <v>28818.82</v>
      </c>
      <c r="DE48" s="4">
        <v>15053.531824668531</v>
      </c>
      <c r="DF48" s="4">
        <v>20.964801000000001</v>
      </c>
      <c r="DH48" s="4">
        <v>10932.420280763185</v>
      </c>
      <c r="DI48" s="4">
        <v>16.04502475</v>
      </c>
      <c r="DO48" s="4">
        <v>13567.648664296839</v>
      </c>
      <c r="DP48" s="4">
        <v>37.202549000000005</v>
      </c>
      <c r="DQ48" s="4">
        <v>6243.729082023171</v>
      </c>
      <c r="DR48" s="4">
        <v>39.576973750000001</v>
      </c>
      <c r="DS48" s="4">
        <v>10932.420280763185</v>
      </c>
      <c r="DT48" s="4">
        <v>40.324139625000001</v>
      </c>
      <c r="DU48" s="4">
        <v>40.324139625000001</v>
      </c>
      <c r="DV48" s="4">
        <v>39.753735374999998</v>
      </c>
      <c r="DW48" s="4">
        <v>45.227496625000001</v>
      </c>
      <c r="DX48" s="4">
        <v>40.723338689587962</v>
      </c>
      <c r="DZ48" s="4">
        <v>8120.6564516981534</v>
      </c>
      <c r="EA48" s="4">
        <v>40.127739375000004</v>
      </c>
      <c r="EB48" s="4">
        <v>40.127739375000004</v>
      </c>
      <c r="EC48" s="4">
        <v>40.319808500000001</v>
      </c>
      <c r="ED48" s="4">
        <v>45.888782250000006</v>
      </c>
      <c r="EE48" s="4">
        <v>40.499808874999999</v>
      </c>
      <c r="EF48" s="4">
        <v>19.056884374999999</v>
      </c>
      <c r="EG48" s="4">
        <v>15.749718625</v>
      </c>
      <c r="EH48" s="4">
        <v>69.257458874999998</v>
      </c>
      <c r="EI48" s="4">
        <v>67.021283874999995</v>
      </c>
      <c r="EJ48" s="4">
        <v>36.010893750000001</v>
      </c>
      <c r="EK48" s="4">
        <v>40.931727875</v>
      </c>
      <c r="EL48" s="4">
        <v>40.050290500000003</v>
      </c>
      <c r="EM48" s="4">
        <v>40.297384624999999</v>
      </c>
      <c r="EN48" s="4">
        <v>45.865227625000003</v>
      </c>
      <c r="EO48" s="4">
        <v>40.653117406689347</v>
      </c>
      <c r="EP48" s="4">
        <v>0.96387475</v>
      </c>
      <c r="EQ48" s="4">
        <v>0</v>
      </c>
      <c r="ER48" s="4">
        <v>10819.725989309978</v>
      </c>
      <c r="ES48" s="4">
        <v>20.32629025</v>
      </c>
      <c r="ET48" s="4">
        <v>9685.0567286369696</v>
      </c>
      <c r="EU48" s="4">
        <v>16.36865925</v>
      </c>
      <c r="EV48" s="7"/>
      <c r="EW48" s="7"/>
      <c r="EX48" s="7"/>
      <c r="EY48" s="7"/>
      <c r="EZ48" s="7">
        <v>10819.725989309978</v>
      </c>
      <c r="FA48" s="7">
        <v>37.172669250000006</v>
      </c>
      <c r="FB48" s="7">
        <v>8669.3807153334674</v>
      </c>
      <c r="FC48" s="7">
        <v>41.102107500000002</v>
      </c>
      <c r="FD48" s="4">
        <v>8669.3807153334674</v>
      </c>
      <c r="FE48" s="4">
        <v>40.285835375000005</v>
      </c>
      <c r="FF48" s="4">
        <v>40.285835375000005</v>
      </c>
      <c r="FG48" s="4">
        <v>40.470625125000005</v>
      </c>
      <c r="FH48" s="4">
        <v>45.966231999999998</v>
      </c>
      <c r="FI48" s="4">
        <v>40.877422612542901</v>
      </c>
      <c r="FK48" s="4">
        <v>15053.531824668531</v>
      </c>
      <c r="FL48" s="4">
        <v>41.805043328125002</v>
      </c>
      <c r="FM48" s="4">
        <v>13567.648664296839</v>
      </c>
      <c r="FN48" s="4">
        <v>41.428324495523228</v>
      </c>
      <c r="FP48" s="4">
        <v>9685.0567286369696</v>
      </c>
      <c r="FQ48" s="4">
        <v>41.096622343749999</v>
      </c>
      <c r="FR48" s="4">
        <v>8669.3807153334674</v>
      </c>
      <c r="FS48" s="4">
        <v>40.877422612542901</v>
      </c>
    </row>
    <row r="49" spans="1:175" x14ac:dyDescent="0.15">
      <c r="A49" s="242" t="s">
        <v>14</v>
      </c>
      <c r="B49" s="166">
        <f>bdRateROI($CL5:$CL63,CM5:CM63,$DZ5:$DZ63,EA5:EA63,CJ10,CJ11,1, 0, TRUE)</f>
        <v>-0.27046588211423472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6">
        <f>bdRateROI($DE5:$DE63,DF5:DF63,$ER5:$ER63,ES5:ES63,CJ10,CJ11,1, 0, TRUE)</f>
        <v>-0.23923467206044768</v>
      </c>
      <c r="R49" s="164"/>
      <c r="S49" s="166">
        <f>bdRateROI($DH5:$DH63,DI5:DI63,$ET5:$ET63,EU5:EU63,CJ10,CJ11,1, 0, TRUE)</f>
        <v>-0.25444282820208708</v>
      </c>
      <c r="T49" s="164"/>
      <c r="U49" s="166">
        <f>bdRateROI($DK5:$DK63,DL5:DL63,$EV5:$EV63,EW5:EW63,$CJ$10,$CJ$11,1,2,TRUE)</f>
        <v>-0.40446740734319764</v>
      </c>
      <c r="V49" s="164"/>
      <c r="W49" s="166">
        <f>bdRateROI(DM5:DM63,DN5:DN63,EX5:EX63,EY5:EY63,$CJ$10,$CJ$11,1,2,TRUE)</f>
        <v>-0.40150233296068849</v>
      </c>
      <c r="X49" s="164"/>
      <c r="Y49" s="166">
        <f>bdRateROI(DO5:DO63,DP5:DP63,EZ5:EZ63,FA5:FA63,$CJ$10,$CJ$11,1, 0, TRUE)</f>
        <v>-0.28829640476910956</v>
      </c>
      <c r="Z49" s="164"/>
      <c r="AA49" s="166">
        <f>bdRateROI(DQ5:DQ63,DR5:DR63,FB5:FB63,FC5:FC63,$CJ$10,$CJ$11,1, 0, TRUE)</f>
        <v>-0.33964994817597616</v>
      </c>
      <c r="AB49" s="164"/>
      <c r="AC49" s="166">
        <f>bdRateROI(DS5:DS63,DT5:DT63,FD5:FD63,FE5:FE63,$CJ$10,$CJ$11,1, 0, TRUE)</f>
        <v>-0.27163819121946053</v>
      </c>
      <c r="AD49" s="164"/>
      <c r="AE49" s="164"/>
      <c r="AF49" s="164"/>
      <c r="AG49" s="164"/>
      <c r="AH49" s="164"/>
      <c r="AI49" s="166">
        <f>bdRateROI($FK5:$FK63,FL5:FL63,$FP5:$FP63,FQ5:FQ63,$CJ$10,$CJ$11,1, 0, TRUE)</f>
        <v>-0.29007246316717339</v>
      </c>
      <c r="AJ49" s="164"/>
      <c r="AK49" s="166">
        <f>bdRateROI($FM5:$FM63,FN5:FN63,$FR5:$FR63,FS5:FS63,$CJ$10,$CJ$11,1, 0, TRUE)</f>
        <v>-0.30158672034542444</v>
      </c>
      <c r="AL49" s="170"/>
      <c r="CL49" s="4">
        <v>13567.648664296839</v>
      </c>
      <c r="CM49" s="4">
        <v>41.226226875000002</v>
      </c>
      <c r="CN49" s="4">
        <v>41.226226875000002</v>
      </c>
      <c r="CO49" s="4">
        <v>40.201214874999998</v>
      </c>
      <c r="CP49" s="4">
        <v>45.625109500000001</v>
      </c>
      <c r="CQ49" s="4">
        <v>41.437093789062502</v>
      </c>
      <c r="CR49" s="4">
        <v>20.465496999999999</v>
      </c>
      <c r="CS49" s="4">
        <v>16.836853250000001</v>
      </c>
      <c r="CT49" s="4">
        <v>75.142505125</v>
      </c>
      <c r="CU49" s="4">
        <v>73.018322250000011</v>
      </c>
      <c r="CV49" s="4">
        <v>37.202549000000005</v>
      </c>
      <c r="CW49" s="4">
        <v>41.368294625000004</v>
      </c>
      <c r="CX49" s="4">
        <v>41.143144999999997</v>
      </c>
      <c r="CY49" s="4">
        <v>40.168955499999996</v>
      </c>
      <c r="CZ49" s="4">
        <v>45.592791750000004</v>
      </c>
      <c r="DA49" s="4">
        <v>41.428324495523228</v>
      </c>
      <c r="DB49" s="4">
        <v>0.92839787499999993</v>
      </c>
      <c r="DC49" s="4">
        <v>28295.592499999999</v>
      </c>
      <c r="DE49" s="4">
        <v>16702.14390151688</v>
      </c>
      <c r="DF49" s="4">
        <v>21.464105</v>
      </c>
      <c r="DH49" s="4">
        <v>12228.432000000001</v>
      </c>
      <c r="DI49" s="4">
        <v>16.455036</v>
      </c>
      <c r="DO49" s="4">
        <v>15053.531824668531</v>
      </c>
      <c r="DP49" s="4">
        <v>37.662374</v>
      </c>
      <c r="DQ49" s="4">
        <v>6983.9079128974709</v>
      </c>
      <c r="DR49" s="4">
        <v>39.835257124999998</v>
      </c>
      <c r="DS49" s="4">
        <v>12228.432000000001</v>
      </c>
      <c r="DT49" s="4">
        <v>40.749051999999999</v>
      </c>
      <c r="DU49" s="4">
        <v>40.749051999999999</v>
      </c>
      <c r="DV49" s="4">
        <v>39.959997999999999</v>
      </c>
      <c r="DW49" s="4">
        <v>45.416755000000002</v>
      </c>
      <c r="DX49" s="4">
        <v>41.094987537299488</v>
      </c>
      <c r="DZ49" s="4">
        <v>8669.3807153334674</v>
      </c>
      <c r="EA49" s="4">
        <v>40.36504575</v>
      </c>
      <c r="EB49" s="4">
        <v>40.36504575</v>
      </c>
      <c r="EC49" s="4">
        <v>40.494268250000005</v>
      </c>
      <c r="ED49" s="4">
        <v>45.991054999999996</v>
      </c>
      <c r="EE49" s="4">
        <v>40.724747734374994</v>
      </c>
      <c r="EF49" s="4">
        <v>19.318258750000002</v>
      </c>
      <c r="EG49" s="4">
        <v>15.983955125000001</v>
      </c>
      <c r="EH49" s="4">
        <v>71.060733499999998</v>
      </c>
      <c r="EI49" s="4">
        <v>68.646981749999995</v>
      </c>
      <c r="EJ49" s="4">
        <v>36.262665750000004</v>
      </c>
      <c r="EK49" s="4">
        <v>41.102107500000002</v>
      </c>
      <c r="EL49" s="4">
        <v>40.285835375000005</v>
      </c>
      <c r="EM49" s="4">
        <v>40.470625125000005</v>
      </c>
      <c r="EN49" s="4">
        <v>45.966231999999998</v>
      </c>
      <c r="EO49" s="4">
        <v>40.877422612542901</v>
      </c>
      <c r="EP49" s="4">
        <v>0.82603812499999996</v>
      </c>
      <c r="EQ49" s="4">
        <v>0</v>
      </c>
      <c r="ER49" s="4">
        <v>12087.329353229838</v>
      </c>
      <c r="ES49" s="4">
        <v>20.830306</v>
      </c>
      <c r="ET49" s="4">
        <v>10819.725989309978</v>
      </c>
      <c r="EU49" s="4">
        <v>16.753363374999999</v>
      </c>
      <c r="EV49" s="7"/>
      <c r="EW49" s="7"/>
      <c r="EX49" s="7"/>
      <c r="EY49" s="7"/>
      <c r="EZ49" s="7">
        <v>12087.329353229838</v>
      </c>
      <c r="FA49" s="7">
        <v>37.627671000000007</v>
      </c>
      <c r="FB49" s="7">
        <v>9685.0567286369696</v>
      </c>
      <c r="FC49" s="7">
        <v>41.350225000000002</v>
      </c>
      <c r="FD49" s="4">
        <v>9685.0567286369696</v>
      </c>
      <c r="FE49" s="4">
        <v>40.683891750000001</v>
      </c>
      <c r="FF49" s="4">
        <v>40.683891750000001</v>
      </c>
      <c r="FG49" s="4">
        <v>40.67264625</v>
      </c>
      <c r="FH49" s="4">
        <v>46.157667000000004</v>
      </c>
      <c r="FI49" s="4">
        <v>41.223696700874207</v>
      </c>
      <c r="FK49" s="4">
        <v>16702.14390151688</v>
      </c>
      <c r="FL49" s="4">
        <v>42.172992867187503</v>
      </c>
      <c r="FM49" s="4">
        <v>15053.531824668531</v>
      </c>
      <c r="FN49" s="4">
        <v>41.76166145374696</v>
      </c>
      <c r="FP49" s="4">
        <v>10819.725989309978</v>
      </c>
      <c r="FQ49" s="4">
        <v>41.468496953124998</v>
      </c>
      <c r="FR49" s="4">
        <v>9685.0567286369696</v>
      </c>
      <c r="FS49" s="4">
        <v>41.223696700874207</v>
      </c>
    </row>
    <row r="50" spans="1:175" x14ac:dyDescent="0.15">
      <c r="A50" s="179"/>
      <c r="B50" s="165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5"/>
      <c r="R50" s="164"/>
      <c r="S50" s="165"/>
      <c r="T50" s="164"/>
      <c r="U50" s="165"/>
      <c r="V50" s="164"/>
      <c r="W50" s="165"/>
      <c r="X50" s="164"/>
      <c r="Y50" s="165"/>
      <c r="Z50" s="164"/>
      <c r="AA50" s="165"/>
      <c r="AB50" s="164"/>
      <c r="AC50" s="165"/>
      <c r="AD50" s="164"/>
      <c r="AE50" s="164"/>
      <c r="AF50" s="164"/>
      <c r="AG50" s="164"/>
      <c r="AH50" s="164"/>
      <c r="AI50" s="165"/>
      <c r="AJ50" s="164"/>
      <c r="AK50" s="165"/>
      <c r="AL50" s="170"/>
      <c r="CL50" s="4">
        <v>15053.531824668531</v>
      </c>
      <c r="CM50" s="4">
        <v>41.618984750000003</v>
      </c>
      <c r="CN50" s="4">
        <v>41.618984750000003</v>
      </c>
      <c r="CO50" s="4">
        <v>40.412005749999999</v>
      </c>
      <c r="CP50" s="4">
        <v>45.802901000000006</v>
      </c>
      <c r="CQ50" s="4">
        <v>41.805043328125002</v>
      </c>
      <c r="CR50" s="4">
        <v>20.964801000000001</v>
      </c>
      <c r="CS50" s="4">
        <v>17.218670500000002</v>
      </c>
      <c r="CT50" s="4">
        <v>76.912515249999998</v>
      </c>
      <c r="CU50" s="4">
        <v>74.776875500000003</v>
      </c>
      <c r="CV50" s="4">
        <v>37.662374</v>
      </c>
      <c r="CW50" s="4">
        <v>41.60991525</v>
      </c>
      <c r="CX50" s="4">
        <v>41.537238000000002</v>
      </c>
      <c r="CY50" s="4">
        <v>40.377912999999999</v>
      </c>
      <c r="CZ50" s="4">
        <v>45.768828499999998</v>
      </c>
      <c r="DA50" s="4">
        <v>41.76166145374696</v>
      </c>
      <c r="DB50" s="4">
        <v>0.92071775</v>
      </c>
      <c r="DC50" s="4">
        <v>27772.364999999998</v>
      </c>
      <c r="DE50" s="4">
        <v>18531.306417397471</v>
      </c>
      <c r="DF50" s="4">
        <v>21.963408999999999</v>
      </c>
      <c r="DH50" s="4">
        <v>13567.648664296839</v>
      </c>
      <c r="DI50" s="4">
        <v>16.836853250000001</v>
      </c>
      <c r="DO50" s="4">
        <v>16702.14390151688</v>
      </c>
      <c r="DP50" s="4">
        <v>38.122199000000002</v>
      </c>
      <c r="DQ50" s="4">
        <v>7811.8331361083401</v>
      </c>
      <c r="DR50" s="4">
        <v>40.093540500000003</v>
      </c>
      <c r="DS50" s="4">
        <v>13567.648664296839</v>
      </c>
      <c r="DT50" s="4">
        <v>41.143144999999997</v>
      </c>
      <c r="DU50" s="4">
        <v>41.143144999999997</v>
      </c>
      <c r="DV50" s="4">
        <v>40.168955499999996</v>
      </c>
      <c r="DW50" s="4">
        <v>45.592791750000004</v>
      </c>
      <c r="DX50" s="4">
        <v>41.428324495523228</v>
      </c>
      <c r="DZ50" s="4">
        <v>9685.0567286369696</v>
      </c>
      <c r="EA50" s="4">
        <v>40.761790499999996</v>
      </c>
      <c r="EB50" s="4">
        <v>40.761790499999996</v>
      </c>
      <c r="EC50" s="4">
        <v>40.697606500000006</v>
      </c>
      <c r="ED50" s="4">
        <v>46.183284</v>
      </c>
      <c r="EE50" s="4">
        <v>41.096622343749999</v>
      </c>
      <c r="EF50" s="4">
        <v>19.822274499999999</v>
      </c>
      <c r="EG50" s="4">
        <v>16.36865925</v>
      </c>
      <c r="EH50" s="4">
        <v>72.998092</v>
      </c>
      <c r="EI50" s="4">
        <v>70.591564500000004</v>
      </c>
      <c r="EJ50" s="4">
        <v>36.717667500000005</v>
      </c>
      <c r="EK50" s="4">
        <v>41.350225000000002</v>
      </c>
      <c r="EL50" s="4">
        <v>40.683891750000001</v>
      </c>
      <c r="EM50" s="4">
        <v>40.67264625</v>
      </c>
      <c r="EN50" s="4">
        <v>46.157667000000004</v>
      </c>
      <c r="EO50" s="4">
        <v>41.223696700874207</v>
      </c>
      <c r="EP50" s="4">
        <v>0.81896625000000001</v>
      </c>
      <c r="EQ50" s="4">
        <v>0</v>
      </c>
      <c r="ER50" s="4">
        <v>13503.440940907718</v>
      </c>
      <c r="ES50" s="4">
        <v>21.334321750000001</v>
      </c>
      <c r="ET50" s="4">
        <v>12087.329353229838</v>
      </c>
      <c r="EU50" s="4">
        <v>17.138067500000002</v>
      </c>
      <c r="EV50" s="7"/>
      <c r="EW50" s="7"/>
      <c r="EX50" s="7"/>
      <c r="EY50" s="7"/>
      <c r="EZ50" s="7">
        <v>13503.440940907718</v>
      </c>
      <c r="FA50" s="7">
        <v>38.08267275</v>
      </c>
      <c r="FB50" s="7">
        <v>10819.725989309978</v>
      </c>
      <c r="FC50" s="7">
        <v>41.598342500000001</v>
      </c>
      <c r="FD50" s="4">
        <v>10819.725989309978</v>
      </c>
      <c r="FE50" s="4">
        <v>41.081948124999997</v>
      </c>
      <c r="FF50" s="4">
        <v>41.081948124999997</v>
      </c>
      <c r="FG50" s="4">
        <v>40.874667375000001</v>
      </c>
      <c r="FH50" s="4">
        <v>46.349102000000002</v>
      </c>
      <c r="FI50" s="4">
        <v>41.569970789205513</v>
      </c>
      <c r="FK50" s="4">
        <v>18531.306417397471</v>
      </c>
      <c r="FL50" s="4">
        <v>42.540942406249997</v>
      </c>
      <c r="FM50" s="4">
        <v>16702.14390151688</v>
      </c>
      <c r="FN50" s="4">
        <v>42.0949984119707</v>
      </c>
      <c r="FP50" s="4">
        <v>12087.329353229838</v>
      </c>
      <c r="FQ50" s="4">
        <v>41.840371562499996</v>
      </c>
      <c r="FR50" s="4">
        <v>10819.725989309978</v>
      </c>
      <c r="FS50" s="4">
        <v>41.569970789205513</v>
      </c>
    </row>
    <row r="51" spans="1:175" x14ac:dyDescent="0.15">
      <c r="A51" s="242" t="s">
        <v>15</v>
      </c>
      <c r="B51" s="166">
        <f>bdRateROI($CL5:$CL63,CM5:CM63,$DZ5:$DZ63,EA5:EA63,CJ5,CJ10,1, 0, TRUE)</f>
        <v>-0.45533021573764076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6">
        <f>bdRateROI($DE5:$DE63,DF5:DF63,$ER5:$ER63,ES5:ES63,CJ5,CJ10,1, 0, TRUE)</f>
        <v>-0.42321751546893704</v>
      </c>
      <c r="R51" s="164"/>
      <c r="S51" s="166">
        <f>bdRateROI($DH5:$DH63,DI5:DI63,$ET5:$ET63,EU5:EU63,CJ5,CJ10,1, 0, TRUE)</f>
        <v>-0.45377511522817604</v>
      </c>
      <c r="T51" s="164"/>
      <c r="U51" s="166">
        <f>bdRateROI($DK5:$DK63,DL5:DL63,$EV5:$EV63,EW5:EW63,$CJ$5,$CJ$10,1,2,TRUE)</f>
        <v>-0.64483598336158221</v>
      </c>
      <c r="V51" s="164"/>
      <c r="W51" s="166">
        <f>bdRateROI(DM5:DM63,DN5:DN63,EX5:EX63,EY5:EY63,$CJ$5,$CJ$10,1,2,TRUE)</f>
        <v>-0.64604723972981914</v>
      </c>
      <c r="X51" s="164"/>
      <c r="Y51" s="166">
        <f>bdRateROI(DO5:DO63,DP5:DP63,EZ5:EZ63,FA5:FA63,$CJ$5,$CJ$10,1, 0, TRUE)</f>
        <v>-0.45915453934792871</v>
      </c>
      <c r="Z51" s="164"/>
      <c r="AA51" s="166">
        <f>bdRateROI(DQ5:DQ63,DR5:DR63,FB5:FB63,FC5:FC63,$CJ$5,$CJ$10,1, 0, TRUE)</f>
        <v>-0.4741494172300037</v>
      </c>
      <c r="AB51" s="164"/>
      <c r="AC51" s="166">
        <f>bdRateROI(DS5:DS63,DT5:DT63,FD5:FD63,FE5:FE63,$CJ$5,$CJ$10,1, 0, TRUE)</f>
        <v>-0.45683197730178127</v>
      </c>
      <c r="AD51" s="164"/>
      <c r="AE51" s="164"/>
      <c r="AF51" s="164"/>
      <c r="AG51" s="164"/>
      <c r="AH51" s="164"/>
      <c r="AI51" s="166">
        <f>bdRateROI($FK5:$FK63,FL5:FL63,$FP5:$FP63,FQ5:FQ63,$CJ$5,$CJ$10,1, 0, TRUE)</f>
        <v>-0.45422270853145463</v>
      </c>
      <c r="AJ51" s="164"/>
      <c r="AK51" s="166">
        <f>bdRateROI($FM5:$FM63,FN5:FN63,$FR5:$FR63,FS5:FS63,$CJ$5,$CJ$10,1, 0, TRUE)</f>
        <v>-0.45673781849375539</v>
      </c>
      <c r="AL51" s="170"/>
      <c r="CL51" s="4">
        <v>16702.14390151688</v>
      </c>
      <c r="CM51" s="4">
        <v>42.011742625000004</v>
      </c>
      <c r="CN51" s="4">
        <v>42.011742625000004</v>
      </c>
      <c r="CO51" s="4">
        <v>40.622796624999999</v>
      </c>
      <c r="CP51" s="4">
        <v>45.980692500000004</v>
      </c>
      <c r="CQ51" s="4">
        <v>42.172992867187503</v>
      </c>
      <c r="CR51" s="4">
        <v>21.464105</v>
      </c>
      <c r="CS51" s="4">
        <v>17.600487749999999</v>
      </c>
      <c r="CT51" s="4">
        <v>78.682525374999997</v>
      </c>
      <c r="CU51" s="4">
        <v>76.535428749999994</v>
      </c>
      <c r="CV51" s="4">
        <v>38.122199000000002</v>
      </c>
      <c r="CW51" s="4">
        <v>41.851535874999996</v>
      </c>
      <c r="CX51" s="4">
        <v>41.931331</v>
      </c>
      <c r="CY51" s="4">
        <v>40.586870500000003</v>
      </c>
      <c r="CZ51" s="4">
        <v>45.944865249999999</v>
      </c>
      <c r="DA51" s="4">
        <v>42.0949984119707</v>
      </c>
      <c r="DB51" s="4">
        <v>0.91303762499999996</v>
      </c>
      <c r="DC51" s="4">
        <v>27249.137500000001</v>
      </c>
      <c r="DE51" s="4">
        <v>20560.792647959941</v>
      </c>
      <c r="DF51" s="4">
        <v>22.462713000000001</v>
      </c>
      <c r="DH51" s="4">
        <v>15053.531824668531</v>
      </c>
      <c r="DI51" s="4">
        <v>17.218670500000002</v>
      </c>
      <c r="DO51" s="4">
        <v>18531.306417397471</v>
      </c>
      <c r="DP51" s="4">
        <v>38.582024000000004</v>
      </c>
      <c r="DQ51" s="4">
        <v>8737.9068721257718</v>
      </c>
      <c r="DR51" s="4">
        <v>40.351823875000001</v>
      </c>
      <c r="DS51" s="4">
        <v>15053.531824668531</v>
      </c>
      <c r="DT51" s="4">
        <v>41.537238000000002</v>
      </c>
      <c r="DU51" s="4">
        <v>41.537238000000002</v>
      </c>
      <c r="DV51" s="4">
        <v>40.377912999999999</v>
      </c>
      <c r="DW51" s="4">
        <v>45.768828499999998</v>
      </c>
      <c r="DX51" s="4">
        <v>41.76166145374696</v>
      </c>
      <c r="DZ51" s="4">
        <v>10819.725989309978</v>
      </c>
      <c r="EA51" s="4">
        <v>41.15853525</v>
      </c>
      <c r="EB51" s="4">
        <v>41.15853525</v>
      </c>
      <c r="EC51" s="4">
        <v>40.900944750000001</v>
      </c>
      <c r="ED51" s="4">
        <v>46.375512999999998</v>
      </c>
      <c r="EE51" s="4">
        <v>41.468496953124998</v>
      </c>
      <c r="EF51" s="4">
        <v>20.32629025</v>
      </c>
      <c r="EG51" s="4">
        <v>16.753363374999999</v>
      </c>
      <c r="EH51" s="4">
        <v>74.935450500000002</v>
      </c>
      <c r="EI51" s="4">
        <v>72.536147249999999</v>
      </c>
      <c r="EJ51" s="4">
        <v>37.172669250000006</v>
      </c>
      <c r="EK51" s="4">
        <v>41.598342500000001</v>
      </c>
      <c r="EL51" s="4">
        <v>41.081948124999997</v>
      </c>
      <c r="EM51" s="4">
        <v>40.874667375000001</v>
      </c>
      <c r="EN51" s="4">
        <v>46.349102000000002</v>
      </c>
      <c r="EO51" s="4">
        <v>41.569970789205513</v>
      </c>
      <c r="EP51" s="4">
        <v>0.81189437500000006</v>
      </c>
      <c r="EQ51" s="4">
        <v>0</v>
      </c>
      <c r="ER51" s="4">
        <v>15085.459485379166</v>
      </c>
      <c r="ES51" s="4">
        <v>21.838337500000002</v>
      </c>
      <c r="ET51" s="4">
        <v>13503.440940907718</v>
      </c>
      <c r="EU51" s="4">
        <v>17.522771625000001</v>
      </c>
      <c r="EV51" s="7"/>
      <c r="EW51" s="7"/>
      <c r="EX51" s="7"/>
      <c r="EY51" s="7"/>
      <c r="EZ51" s="7">
        <v>15085.459485379166</v>
      </c>
      <c r="FA51" s="7">
        <v>38.537674500000001</v>
      </c>
      <c r="FB51" s="7">
        <v>12087.329353229838</v>
      </c>
      <c r="FC51" s="7">
        <v>41.84646</v>
      </c>
      <c r="FD51" s="4">
        <v>12087.329353229838</v>
      </c>
      <c r="FE51" s="4">
        <v>41.4800045</v>
      </c>
      <c r="FF51" s="4">
        <v>41.4800045</v>
      </c>
      <c r="FG51" s="4">
        <v>41.076688500000003</v>
      </c>
      <c r="FH51" s="4">
        <v>46.540537</v>
      </c>
      <c r="FI51" s="4">
        <v>41.916244877536819</v>
      </c>
      <c r="FK51" s="4">
        <v>20560.792647959941</v>
      </c>
      <c r="FL51" s="4">
        <v>42.908891945312497</v>
      </c>
      <c r="FM51" s="4">
        <v>18531.306417397471</v>
      </c>
      <c r="FN51" s="4">
        <v>42.428335370194432</v>
      </c>
      <c r="FP51" s="4">
        <v>13503.440940907718</v>
      </c>
      <c r="FQ51" s="4">
        <v>42.212246171875002</v>
      </c>
      <c r="FR51" s="4">
        <v>12087.329353229838</v>
      </c>
      <c r="FS51" s="4">
        <v>41.916244877536819</v>
      </c>
    </row>
    <row r="52" spans="1:175" ht="14" customHeight="1" x14ac:dyDescent="0.15">
      <c r="A52" s="179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71"/>
      <c r="CL52" s="4">
        <v>18531.306417397471</v>
      </c>
      <c r="CM52" s="4">
        <v>42.404500499999997</v>
      </c>
      <c r="CN52" s="4">
        <v>42.404500499999997</v>
      </c>
      <c r="CO52" s="4">
        <v>40.8335875</v>
      </c>
      <c r="CP52" s="4">
        <v>46.158484000000001</v>
      </c>
      <c r="CQ52" s="4">
        <v>42.540942406249997</v>
      </c>
      <c r="CR52" s="4">
        <v>21.963408999999999</v>
      </c>
      <c r="CS52" s="4">
        <v>17.982305</v>
      </c>
      <c r="CT52" s="4">
        <v>80.45253550000001</v>
      </c>
      <c r="CU52" s="4">
        <v>78.293982</v>
      </c>
      <c r="CV52" s="4">
        <v>38.582024000000004</v>
      </c>
      <c r="CW52" s="4">
        <v>42.093156499999999</v>
      </c>
      <c r="CX52" s="4">
        <v>42.325423999999998</v>
      </c>
      <c r="CY52" s="4">
        <v>40.795828</v>
      </c>
      <c r="CZ52" s="4">
        <v>46.120902000000001</v>
      </c>
      <c r="DA52" s="4">
        <v>42.428335370194432</v>
      </c>
      <c r="DB52" s="4">
        <v>0.90535750000000004</v>
      </c>
      <c r="DC52" s="4">
        <v>26725.91</v>
      </c>
      <c r="DE52" s="4">
        <v>22812.541371369432</v>
      </c>
      <c r="DF52" s="4">
        <v>22.962016999999999</v>
      </c>
      <c r="DH52" s="4">
        <v>16702.14390151688</v>
      </c>
      <c r="DI52" s="4">
        <v>17.600487749999999</v>
      </c>
      <c r="DO52" s="4">
        <v>20560.792647959941</v>
      </c>
      <c r="DP52" s="4">
        <v>39.041848999999999</v>
      </c>
      <c r="DQ52" s="4">
        <v>9773.7643873917696</v>
      </c>
      <c r="DR52" s="4">
        <v>40.610107249999999</v>
      </c>
      <c r="DS52" s="4">
        <v>16702.14390151688</v>
      </c>
      <c r="DT52" s="4">
        <v>41.931331</v>
      </c>
      <c r="DU52" s="4">
        <v>41.931331</v>
      </c>
      <c r="DV52" s="4">
        <v>40.586870500000003</v>
      </c>
      <c r="DW52" s="4">
        <v>45.944865249999999</v>
      </c>
      <c r="DX52" s="4">
        <v>42.0949984119707</v>
      </c>
      <c r="DZ52" s="4">
        <v>12087.329353229838</v>
      </c>
      <c r="EA52" s="4">
        <v>41.555279999999996</v>
      </c>
      <c r="EB52" s="4">
        <v>41.555279999999996</v>
      </c>
      <c r="EC52" s="4">
        <v>41.104283000000002</v>
      </c>
      <c r="ED52" s="4">
        <v>46.567741999999996</v>
      </c>
      <c r="EE52" s="4">
        <v>41.840371562499996</v>
      </c>
      <c r="EF52" s="4">
        <v>20.830306</v>
      </c>
      <c r="EG52" s="4">
        <v>17.138067500000002</v>
      </c>
      <c r="EH52" s="4">
        <v>76.87280899999999</v>
      </c>
      <c r="EI52" s="4">
        <v>74.480729999999994</v>
      </c>
      <c r="EJ52" s="4">
        <v>37.627671000000007</v>
      </c>
      <c r="EK52" s="4">
        <v>41.84646</v>
      </c>
      <c r="EL52" s="4">
        <v>41.4800045</v>
      </c>
      <c r="EM52" s="4">
        <v>41.076688500000003</v>
      </c>
      <c r="EN52" s="4">
        <v>46.540537</v>
      </c>
      <c r="EO52" s="4">
        <v>41.916244877536819</v>
      </c>
      <c r="EP52" s="4">
        <v>0.8048225</v>
      </c>
      <c r="EQ52" s="4">
        <v>0</v>
      </c>
      <c r="ER52" s="4">
        <v>16852.822097781413</v>
      </c>
      <c r="ES52" s="4">
        <v>22.342353249999999</v>
      </c>
      <c r="ET52" s="4">
        <v>15085.459485379166</v>
      </c>
      <c r="EU52" s="4">
        <v>17.90747575</v>
      </c>
      <c r="EV52" s="7"/>
      <c r="EW52" s="7"/>
      <c r="EX52" s="7"/>
      <c r="EY52" s="7"/>
      <c r="EZ52" s="7">
        <v>16852.822097781413</v>
      </c>
      <c r="FA52" s="7">
        <v>38.992676250000002</v>
      </c>
      <c r="FB52" s="7">
        <v>13503.440940907718</v>
      </c>
      <c r="FC52" s="7">
        <v>42.0945775</v>
      </c>
      <c r="FD52" s="4">
        <v>13503.440940907718</v>
      </c>
      <c r="FE52" s="4">
        <v>41.878060875000003</v>
      </c>
      <c r="FF52" s="4">
        <v>41.878060875000003</v>
      </c>
      <c r="FG52" s="4">
        <v>41.278709625000005</v>
      </c>
      <c r="FH52" s="4">
        <v>46.731971999999999</v>
      </c>
      <c r="FI52" s="4">
        <v>42.262518965868125</v>
      </c>
      <c r="FK52" s="4">
        <v>22812.541371369432</v>
      </c>
      <c r="FL52" s="4">
        <v>43.276841484374998</v>
      </c>
      <c r="FM52" s="4">
        <v>20560.792647959941</v>
      </c>
      <c r="FN52" s="4">
        <v>42.761672328418172</v>
      </c>
      <c r="FP52" s="4">
        <v>15085.459485379166</v>
      </c>
      <c r="FQ52" s="4">
        <v>42.58412078125</v>
      </c>
      <c r="FR52" s="4">
        <v>13503.440940907718</v>
      </c>
      <c r="FS52" s="4">
        <v>42.262518965868125</v>
      </c>
    </row>
    <row r="53" spans="1:175" x14ac:dyDescent="0.15">
      <c r="CL53" s="4">
        <v>20560.792647959941</v>
      </c>
      <c r="CM53" s="4">
        <v>42.797258374999998</v>
      </c>
      <c r="CN53" s="4">
        <v>42.797258374999998</v>
      </c>
      <c r="CO53" s="4">
        <v>41.044378375000001</v>
      </c>
      <c r="CP53" s="4">
        <v>46.336275499999999</v>
      </c>
      <c r="CQ53" s="4">
        <v>42.908891945312497</v>
      </c>
      <c r="CR53" s="4">
        <v>22.462713000000001</v>
      </c>
      <c r="CS53" s="4">
        <v>18.364122250000001</v>
      </c>
      <c r="CT53" s="4">
        <v>82.222545625000009</v>
      </c>
      <c r="CU53" s="4">
        <v>80.052535250000005</v>
      </c>
      <c r="CV53" s="4">
        <v>39.041848999999999</v>
      </c>
      <c r="CW53" s="4">
        <v>42.334777125000002</v>
      </c>
      <c r="CX53" s="4">
        <v>42.719516999999996</v>
      </c>
      <c r="CY53" s="4">
        <v>41.004785499999997</v>
      </c>
      <c r="CZ53" s="4">
        <v>46.296938750000002</v>
      </c>
      <c r="DA53" s="4">
        <v>42.761672328418172</v>
      </c>
      <c r="DB53" s="4">
        <v>0.897677375</v>
      </c>
      <c r="DC53" s="4">
        <v>26202.682499999999</v>
      </c>
      <c r="DE53" s="4">
        <v>25310.894026844664</v>
      </c>
      <c r="DF53" s="4">
        <v>23.461321000000002</v>
      </c>
      <c r="DH53" s="4">
        <v>18531.306417397471</v>
      </c>
      <c r="DI53" s="4">
        <v>17.982305</v>
      </c>
      <c r="DO53" s="4">
        <v>22812.541371369432</v>
      </c>
      <c r="DP53" s="4">
        <v>39.501674000000001</v>
      </c>
      <c r="DQ53" s="4">
        <v>10932.420280763185</v>
      </c>
      <c r="DR53" s="4">
        <v>40.868390625000004</v>
      </c>
      <c r="DS53" s="4">
        <v>18531.306417397471</v>
      </c>
      <c r="DT53" s="4">
        <v>42.325423999999998</v>
      </c>
      <c r="DU53" s="4">
        <v>42.325423999999998</v>
      </c>
      <c r="DV53" s="4">
        <v>40.795828</v>
      </c>
      <c r="DW53" s="4">
        <v>46.120902000000001</v>
      </c>
      <c r="DX53" s="4">
        <v>42.428335370194432</v>
      </c>
      <c r="DZ53" s="4">
        <v>13503.440940907718</v>
      </c>
      <c r="EA53" s="4">
        <v>41.95202475</v>
      </c>
      <c r="EB53" s="4">
        <v>41.95202475</v>
      </c>
      <c r="EC53" s="4">
        <v>41.307621250000004</v>
      </c>
      <c r="ED53" s="4">
        <v>46.759971</v>
      </c>
      <c r="EE53" s="4">
        <v>42.212246171875002</v>
      </c>
      <c r="EF53" s="4">
        <v>21.334321750000001</v>
      </c>
      <c r="EG53" s="4">
        <v>17.522771625000001</v>
      </c>
      <c r="EH53" s="4">
        <v>78.810167499999991</v>
      </c>
      <c r="EI53" s="4">
        <v>76.425312750000003</v>
      </c>
      <c r="EJ53" s="4">
        <v>38.08267275</v>
      </c>
      <c r="EK53" s="4">
        <v>42.0945775</v>
      </c>
      <c r="EL53" s="4">
        <v>41.878060875000003</v>
      </c>
      <c r="EM53" s="4">
        <v>41.278709625000005</v>
      </c>
      <c r="EN53" s="4">
        <v>46.731971999999999</v>
      </c>
      <c r="EO53" s="4">
        <v>42.262518965868125</v>
      </c>
      <c r="EP53" s="4">
        <v>0.79775062499999994</v>
      </c>
      <c r="EQ53" s="4">
        <v>0</v>
      </c>
      <c r="ER53" s="4">
        <v>18827.243076999999</v>
      </c>
      <c r="ES53" s="4">
        <v>22.846368999999999</v>
      </c>
      <c r="ET53" s="4">
        <v>16852.822097781413</v>
      </c>
      <c r="EU53" s="4">
        <v>18.292179875000002</v>
      </c>
      <c r="EV53" s="7"/>
      <c r="EW53" s="7"/>
      <c r="EX53" s="7"/>
      <c r="EY53" s="7"/>
      <c r="EZ53" s="7">
        <v>18827.243076999999</v>
      </c>
      <c r="FA53" s="7">
        <v>39.447678000000003</v>
      </c>
      <c r="FB53" s="7">
        <v>15085.459485379166</v>
      </c>
      <c r="FC53" s="7">
        <v>42.342694999999999</v>
      </c>
      <c r="FD53" s="4">
        <v>15085.459485379166</v>
      </c>
      <c r="FE53" s="4">
        <v>42.276117249999999</v>
      </c>
      <c r="FF53" s="4">
        <v>42.276117249999999</v>
      </c>
      <c r="FG53" s="4">
        <v>41.480730750000006</v>
      </c>
      <c r="FH53" s="4">
        <v>46.923406999999997</v>
      </c>
      <c r="FI53" s="4">
        <v>42.608793054199431</v>
      </c>
      <c r="FK53" s="4">
        <v>25310.894026844664</v>
      </c>
      <c r="FL53" s="4">
        <v>43.644791023437499</v>
      </c>
      <c r="FM53" s="4">
        <v>22195.796666661754</v>
      </c>
      <c r="FN53" s="4">
        <v>43.007430587897971</v>
      </c>
      <c r="FP53" s="4">
        <v>16852.822097781413</v>
      </c>
      <c r="FQ53" s="4">
        <v>42.955995390625006</v>
      </c>
      <c r="FR53" s="4">
        <v>15085.459485379166</v>
      </c>
      <c r="FS53" s="4">
        <v>42.608793054199431</v>
      </c>
    </row>
    <row r="54" spans="1:175" x14ac:dyDescent="0.15">
      <c r="AP54" s="9"/>
      <c r="CL54" s="4">
        <v>22812.541371369432</v>
      </c>
      <c r="CM54" s="4">
        <v>43.190016249999999</v>
      </c>
      <c r="CN54" s="4">
        <v>43.190016249999999</v>
      </c>
      <c r="CO54" s="4">
        <v>41.255169250000002</v>
      </c>
      <c r="CP54" s="4">
        <v>46.514066999999997</v>
      </c>
      <c r="CQ54" s="4">
        <v>43.276841484374998</v>
      </c>
      <c r="CR54" s="4">
        <v>22.962016999999999</v>
      </c>
      <c r="CS54" s="4">
        <v>18.745939499999999</v>
      </c>
      <c r="CT54" s="4">
        <v>83.992555750000008</v>
      </c>
      <c r="CU54" s="4">
        <v>81.811088499999997</v>
      </c>
      <c r="CV54" s="4">
        <v>39.501674000000001</v>
      </c>
      <c r="CW54" s="4">
        <v>42.576397749999998</v>
      </c>
      <c r="CX54" s="4">
        <v>43.113609999999994</v>
      </c>
      <c r="CY54" s="4">
        <v>41.213743000000001</v>
      </c>
      <c r="CZ54" s="4">
        <v>46.472975500000004</v>
      </c>
      <c r="DA54" s="4">
        <v>43.095009286641911</v>
      </c>
      <c r="DB54" s="4">
        <v>0.88999724999999996</v>
      </c>
      <c r="DC54" s="4">
        <v>25679.455000000002</v>
      </c>
      <c r="DE54" s="4">
        <v>28082.857845999999</v>
      </c>
      <c r="DF54" s="4">
        <v>23.960625</v>
      </c>
      <c r="DH54" s="4">
        <v>20560.792647959941</v>
      </c>
      <c r="DI54" s="4">
        <v>18.364122250000001</v>
      </c>
      <c r="DO54" s="4">
        <v>25310.894026844664</v>
      </c>
      <c r="DP54" s="4">
        <v>39.961498999999996</v>
      </c>
      <c r="DQ54" s="4">
        <v>12228.432000000001</v>
      </c>
      <c r="DR54" s="4">
        <v>41.126674000000001</v>
      </c>
      <c r="DS54" s="4">
        <v>20560.792647959941</v>
      </c>
      <c r="DT54" s="4">
        <v>42.719516999999996</v>
      </c>
      <c r="DU54" s="4">
        <v>42.719516999999996</v>
      </c>
      <c r="DV54" s="4">
        <v>41.004785499999997</v>
      </c>
      <c r="DW54" s="4">
        <v>46.296938750000002</v>
      </c>
      <c r="DX54" s="4">
        <v>42.761672328418172</v>
      </c>
      <c r="DZ54" s="4">
        <v>15085.459485379166</v>
      </c>
      <c r="EA54" s="4">
        <v>42.348769500000003</v>
      </c>
      <c r="EB54" s="4">
        <v>42.348769500000003</v>
      </c>
      <c r="EC54" s="4">
        <v>41.510959499999998</v>
      </c>
      <c r="ED54" s="4">
        <v>46.952199999999998</v>
      </c>
      <c r="EE54" s="4">
        <v>42.58412078125</v>
      </c>
      <c r="EF54" s="4">
        <v>21.838337500000002</v>
      </c>
      <c r="EG54" s="4">
        <v>17.90747575</v>
      </c>
      <c r="EH54" s="4">
        <v>80.747525999999993</v>
      </c>
      <c r="EI54" s="4">
        <v>78.369895499999998</v>
      </c>
      <c r="EJ54" s="4">
        <v>38.537674500000001</v>
      </c>
      <c r="EK54" s="4">
        <v>42.342694999999999</v>
      </c>
      <c r="EL54" s="4">
        <v>42.276117249999999</v>
      </c>
      <c r="EM54" s="4">
        <v>41.480730750000006</v>
      </c>
      <c r="EN54" s="4">
        <v>46.923406999999997</v>
      </c>
      <c r="EO54" s="4">
        <v>42.608793054199431</v>
      </c>
      <c r="EP54" s="4">
        <v>0.79067874999999999</v>
      </c>
      <c r="EQ54" s="4">
        <v>0</v>
      </c>
      <c r="ER54" s="4">
        <v>20977.936085831228</v>
      </c>
      <c r="ES54" s="4">
        <v>23.352416625</v>
      </c>
      <c r="ET54" s="4">
        <v>18827.243076999999</v>
      </c>
      <c r="EU54" s="4">
        <v>18.676884000000001</v>
      </c>
      <c r="EV54" s="7"/>
      <c r="EW54" s="7"/>
      <c r="EX54" s="7"/>
      <c r="EY54" s="7"/>
      <c r="EZ54" s="7">
        <v>20977.936085831228</v>
      </c>
      <c r="FA54" s="7">
        <v>39.928423250000002</v>
      </c>
      <c r="FB54" s="7">
        <v>16852.822097781413</v>
      </c>
      <c r="FC54" s="7">
        <v>42.590812499999998</v>
      </c>
      <c r="FD54" s="4">
        <v>16852.822097781413</v>
      </c>
      <c r="FE54" s="4">
        <v>42.674173624999995</v>
      </c>
      <c r="FF54" s="4">
        <v>42.674173624999995</v>
      </c>
      <c r="FG54" s="4">
        <v>41.682751875000001</v>
      </c>
      <c r="FH54" s="4">
        <v>47.114842000000003</v>
      </c>
      <c r="FI54" s="4">
        <v>42.955067142530737</v>
      </c>
      <c r="FK54" s="4">
        <v>28082.857845999999</v>
      </c>
      <c r="FL54" s="4">
        <v>44.012740562499999</v>
      </c>
      <c r="FM54" s="4">
        <v>22812.541371369432</v>
      </c>
      <c r="FN54" s="4">
        <v>43.095009286641911</v>
      </c>
      <c r="FP54" s="4">
        <v>18827.243076999999</v>
      </c>
      <c r="FQ54" s="4">
        <v>43.327870000000004</v>
      </c>
      <c r="FR54" s="4">
        <v>16852.822097781413</v>
      </c>
      <c r="FS54" s="4">
        <v>42.955067142530737</v>
      </c>
    </row>
    <row r="55" spans="1:175" x14ac:dyDescent="0.15">
      <c r="AP55" s="9"/>
      <c r="CL55" s="4">
        <v>25310.894026844664</v>
      </c>
      <c r="CM55" s="4">
        <v>43.582774125</v>
      </c>
      <c r="CN55" s="4">
        <v>43.582774125</v>
      </c>
      <c r="CO55" s="4">
        <v>41.465960125000002</v>
      </c>
      <c r="CP55" s="4">
        <v>46.691858500000002</v>
      </c>
      <c r="CQ55" s="4">
        <v>43.644791023437499</v>
      </c>
      <c r="CR55" s="4">
        <v>23.461321000000002</v>
      </c>
      <c r="CS55" s="4">
        <v>19.12775675</v>
      </c>
      <c r="CT55" s="4">
        <v>85.762565875000007</v>
      </c>
      <c r="CU55" s="4">
        <v>83.569641749999988</v>
      </c>
      <c r="CV55" s="4">
        <v>39.961498999999996</v>
      </c>
      <c r="CW55" s="4">
        <v>42.818018374999994</v>
      </c>
      <c r="CX55" s="4">
        <v>43.507702999999999</v>
      </c>
      <c r="CY55" s="4">
        <v>41.422700500000005</v>
      </c>
      <c r="CZ55" s="4">
        <v>46.649012249999998</v>
      </c>
      <c r="DA55" s="4">
        <v>43.428346244865644</v>
      </c>
      <c r="DB55" s="4">
        <v>0.88231712500000004</v>
      </c>
      <c r="DC55" s="4">
        <v>25156.227500000001</v>
      </c>
      <c r="DE55" s="4">
        <v>33649.726524062818</v>
      </c>
      <c r="DF55" s="4">
        <v>24.75080925</v>
      </c>
      <c r="DH55" s="4">
        <v>22812.541371369432</v>
      </c>
      <c r="DI55" s="4">
        <v>18.745939499999999</v>
      </c>
      <c r="DO55" s="4">
        <v>28082.857845999999</v>
      </c>
      <c r="DP55" s="4">
        <v>40.421323999999998</v>
      </c>
      <c r="DQ55" s="4">
        <v>13567.648664296839</v>
      </c>
      <c r="DR55" s="4">
        <v>41.368294625000004</v>
      </c>
      <c r="DS55" s="4">
        <v>22812.541371369432</v>
      </c>
      <c r="DT55" s="4">
        <v>43.113609999999994</v>
      </c>
      <c r="DU55" s="4">
        <v>43.113609999999994</v>
      </c>
      <c r="DV55" s="4">
        <v>41.213743000000001</v>
      </c>
      <c r="DW55" s="4">
        <v>46.472975500000004</v>
      </c>
      <c r="DX55" s="4">
        <v>43.095009286641911</v>
      </c>
      <c r="DZ55" s="4">
        <v>16852.822097781413</v>
      </c>
      <c r="EA55" s="4">
        <v>42.745514249999999</v>
      </c>
      <c r="EB55" s="4">
        <v>42.745514249999999</v>
      </c>
      <c r="EC55" s="4">
        <v>41.71429775</v>
      </c>
      <c r="ED55" s="4">
        <v>47.144429000000002</v>
      </c>
      <c r="EE55" s="4">
        <v>42.955995390625006</v>
      </c>
      <c r="EF55" s="4">
        <v>22.342353249999999</v>
      </c>
      <c r="EG55" s="4">
        <v>18.292179875000002</v>
      </c>
      <c r="EH55" s="4">
        <v>82.684884499999995</v>
      </c>
      <c r="EI55" s="4">
        <v>80.314478250000008</v>
      </c>
      <c r="EJ55" s="4">
        <v>38.992676250000002</v>
      </c>
      <c r="EK55" s="4">
        <v>42.590812499999998</v>
      </c>
      <c r="EL55" s="4">
        <v>42.674173624999995</v>
      </c>
      <c r="EM55" s="4">
        <v>41.682751875000001</v>
      </c>
      <c r="EN55" s="4">
        <v>47.114842000000003</v>
      </c>
      <c r="EO55" s="4">
        <v>42.955067142530737</v>
      </c>
      <c r="EP55" s="4">
        <v>0.78360687500000004</v>
      </c>
      <c r="EQ55" s="4">
        <v>0</v>
      </c>
      <c r="ER55" s="4">
        <v>23374.309272015904</v>
      </c>
      <c r="ES55" s="4">
        <v>23.858464249999997</v>
      </c>
      <c r="ET55" s="4">
        <v>20977.936085831228</v>
      </c>
      <c r="EU55" s="4">
        <v>19.066419250000003</v>
      </c>
      <c r="EV55" s="7"/>
      <c r="EW55" s="7"/>
      <c r="EX55" s="7"/>
      <c r="EY55" s="7"/>
      <c r="EZ55" s="7">
        <v>23374.309272015904</v>
      </c>
      <c r="FA55" s="7">
        <v>40.409168500000007</v>
      </c>
      <c r="FB55" s="7">
        <v>18827.243076999999</v>
      </c>
      <c r="FC55" s="7">
        <v>42.838929999999998</v>
      </c>
      <c r="FD55" s="4">
        <v>18827.243076999999</v>
      </c>
      <c r="FE55" s="4">
        <v>43.072229999999998</v>
      </c>
      <c r="FF55" s="4">
        <v>43.072229999999998</v>
      </c>
      <c r="FG55" s="4">
        <v>41.884773000000003</v>
      </c>
      <c r="FH55" s="4">
        <v>47.306277000000001</v>
      </c>
      <c r="FI55" s="4">
        <v>43.301341230862043</v>
      </c>
      <c r="FK55" s="4">
        <v>33649.726524062818</v>
      </c>
      <c r="FL55" s="4">
        <v>44.645152000000003</v>
      </c>
      <c r="FM55" s="4">
        <v>24629.094096271525</v>
      </c>
      <c r="FN55" s="4">
        <v>43.351669328449184</v>
      </c>
      <c r="FP55" s="4">
        <v>20977.936085831228</v>
      </c>
      <c r="FQ55" s="4">
        <v>43.697151257812507</v>
      </c>
      <c r="FR55" s="4">
        <v>18827.243076999999</v>
      </c>
      <c r="FS55" s="4">
        <v>43.301341230862043</v>
      </c>
    </row>
    <row r="56" spans="1:175" x14ac:dyDescent="0.1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28082.857845999999</v>
      </c>
      <c r="CM56" s="4">
        <v>43.975532000000001</v>
      </c>
      <c r="CN56" s="4">
        <v>43.975532000000001</v>
      </c>
      <c r="CO56" s="4">
        <v>41.676751000000003</v>
      </c>
      <c r="CP56" s="4">
        <v>46.86965</v>
      </c>
      <c r="CQ56" s="4">
        <v>44.012740562499999</v>
      </c>
      <c r="CR56" s="4">
        <v>23.960625</v>
      </c>
      <c r="CS56" s="4">
        <v>19.509574000000001</v>
      </c>
      <c r="CT56" s="4">
        <v>87.532576000000006</v>
      </c>
      <c r="CU56" s="4">
        <v>85.328194999999994</v>
      </c>
      <c r="CV56" s="4">
        <v>40.421323999999998</v>
      </c>
      <c r="CW56" s="4">
        <v>43.059638999999997</v>
      </c>
      <c r="CX56" s="4">
        <v>43.901795999999997</v>
      </c>
      <c r="CY56" s="4">
        <v>41.631658000000002</v>
      </c>
      <c r="CZ56" s="4">
        <v>46.825049</v>
      </c>
      <c r="DA56" s="4">
        <v>43.761683203089383</v>
      </c>
      <c r="DB56" s="4">
        <v>0.874637</v>
      </c>
      <c r="DC56" s="4">
        <v>24633</v>
      </c>
      <c r="DE56" s="4">
        <v>37338.703959193947</v>
      </c>
      <c r="DF56" s="4">
        <v>25.259463500000003</v>
      </c>
      <c r="DH56" s="4">
        <v>25310.894026844664</v>
      </c>
      <c r="DI56" s="4">
        <v>19.12775675</v>
      </c>
      <c r="DO56" s="4">
        <v>30325.211511938633</v>
      </c>
      <c r="DP56" s="4">
        <v>40.762504499999999</v>
      </c>
      <c r="DQ56" s="4">
        <v>14555.26925900887</v>
      </c>
      <c r="DR56" s="4">
        <v>41.533532874999999</v>
      </c>
      <c r="DS56" s="4">
        <v>25310.894026844664</v>
      </c>
      <c r="DT56" s="4">
        <v>43.507702999999999</v>
      </c>
      <c r="DU56" s="4">
        <v>43.507702999999999</v>
      </c>
      <c r="DV56" s="4">
        <v>41.422700500000005</v>
      </c>
      <c r="DW56" s="4">
        <v>46.649012249999998</v>
      </c>
      <c r="DX56" s="4">
        <v>43.428346244865644</v>
      </c>
      <c r="DZ56" s="4">
        <v>18827.243076999999</v>
      </c>
      <c r="EA56" s="4">
        <v>43.142259000000003</v>
      </c>
      <c r="EB56" s="4">
        <v>43.142259000000003</v>
      </c>
      <c r="EC56" s="4">
        <v>41.917636000000002</v>
      </c>
      <c r="ED56" s="4">
        <v>47.336658</v>
      </c>
      <c r="EE56" s="4">
        <v>43.327870000000004</v>
      </c>
      <c r="EF56" s="4">
        <v>22.846368999999999</v>
      </c>
      <c r="EG56" s="4">
        <v>18.676884000000001</v>
      </c>
      <c r="EH56" s="4">
        <v>84.622242999999997</v>
      </c>
      <c r="EI56" s="4">
        <v>82.259061000000003</v>
      </c>
      <c r="EJ56" s="4">
        <v>39.447678000000003</v>
      </c>
      <c r="EK56" s="4">
        <v>42.838929999999998</v>
      </c>
      <c r="EL56" s="4">
        <v>43.072229999999998</v>
      </c>
      <c r="EM56" s="4">
        <v>41.884773000000003</v>
      </c>
      <c r="EN56" s="4">
        <v>47.306277000000001</v>
      </c>
      <c r="EO56" s="4">
        <v>43.301341230862043</v>
      </c>
      <c r="EP56" s="4">
        <v>0.77653499999999998</v>
      </c>
      <c r="EQ56" s="4">
        <v>0</v>
      </c>
      <c r="ER56" s="4">
        <v>26044.42742643625</v>
      </c>
      <c r="ES56" s="4">
        <v>24.364511874999998</v>
      </c>
      <c r="ET56" s="4">
        <v>23374.309272015904</v>
      </c>
      <c r="EU56" s="4">
        <v>19.455954500000001</v>
      </c>
      <c r="EV56" s="7"/>
      <c r="EW56" s="7"/>
      <c r="EX56" s="7"/>
      <c r="EY56" s="7"/>
      <c r="EZ56" s="7">
        <v>26044.42742643625</v>
      </c>
      <c r="FA56" s="7">
        <v>40.889913750000005</v>
      </c>
      <c r="FB56" s="7">
        <v>20977.936085831228</v>
      </c>
      <c r="FC56" s="7">
        <v>43.098979874999998</v>
      </c>
      <c r="FD56" s="4">
        <v>20977.936085831228</v>
      </c>
      <c r="FE56" s="4">
        <v>43.463910749999997</v>
      </c>
      <c r="FF56" s="4">
        <v>43.463910749999997</v>
      </c>
      <c r="FG56" s="4">
        <v>42.110509750000006</v>
      </c>
      <c r="FH56" s="4">
        <v>47.488412375000003</v>
      </c>
      <c r="FI56" s="4">
        <v>43.634515606596295</v>
      </c>
      <c r="FK56" s="4">
        <v>37338.703959193947</v>
      </c>
      <c r="FL56" s="4">
        <v>45.024173812500003</v>
      </c>
      <c r="FM56" s="4">
        <v>27329.15087990975</v>
      </c>
      <c r="FN56" s="4">
        <v>43.695908069000396</v>
      </c>
      <c r="FP56" s="4">
        <v>23374.309272015904</v>
      </c>
      <c r="FQ56" s="4">
        <v>44.066432515625003</v>
      </c>
      <c r="FR56" s="4">
        <v>20977.936085831228</v>
      </c>
      <c r="FS56" s="4">
        <v>43.634515606596295</v>
      </c>
    </row>
    <row r="57" spans="1:175" x14ac:dyDescent="0.15">
      <c r="R57" s="1">
        <f>GEOMEAN(R5:R40)</f>
        <v>1.5095716468948617</v>
      </c>
      <c r="S57" s="1">
        <f>GEOMEAN(S5:S40)</f>
        <v>4266.4363897042394</v>
      </c>
      <c r="AJ57" s="1">
        <f>GEOMEAN(AJ5:AJ40)</f>
        <v>1.6167805834086173</v>
      </c>
      <c r="AK57" s="1" t="e">
        <f>GEOMEAN(AK5:AK40)</f>
        <v>#NUM!</v>
      </c>
      <c r="AL57" s="1">
        <f>GEOMEAN(AL5:AL40)</f>
        <v>1.0710194423260935</v>
      </c>
      <c r="AM57" s="1" t="e">
        <f>GEOMEAN(AM5:AM40)</f>
        <v>#NUM!</v>
      </c>
      <c r="CL57" s="4">
        <v>33649.726524062818</v>
      </c>
      <c r="CM57" s="4">
        <v>44.608393499999998</v>
      </c>
      <c r="CN57" s="4">
        <v>44.608393499999998</v>
      </c>
      <c r="CO57" s="4">
        <v>42.369089250000002</v>
      </c>
      <c r="CP57" s="4">
        <v>47.43583375</v>
      </c>
      <c r="CQ57" s="4">
        <v>44.645152000000003</v>
      </c>
      <c r="CR57" s="4">
        <v>24.75080925</v>
      </c>
      <c r="CS57" s="4">
        <v>20.148411500000002</v>
      </c>
      <c r="CT57" s="4">
        <v>88.315053000000006</v>
      </c>
      <c r="CU57" s="4">
        <v>86.281449374999994</v>
      </c>
      <c r="CV57" s="4">
        <v>41.246697124999997</v>
      </c>
      <c r="CW57" s="4">
        <v>43.639949250000001</v>
      </c>
      <c r="CX57" s="4">
        <v>44.527990750000001</v>
      </c>
      <c r="CY57" s="4">
        <v>42.307098749999994</v>
      </c>
      <c r="CZ57" s="4">
        <v>47.384145750000002</v>
      </c>
      <c r="DA57" s="4">
        <v>44.384385550102827</v>
      </c>
      <c r="DB57" s="4">
        <v>0.77939650000000005</v>
      </c>
      <c r="DC57" s="4">
        <v>37665.517500000002</v>
      </c>
      <c r="DE57" s="4">
        <v>41432.099376954888</v>
      </c>
      <c r="DF57" s="4">
        <v>25.768117750000002</v>
      </c>
      <c r="DH57" s="4">
        <v>28082.857845999999</v>
      </c>
      <c r="DI57" s="4">
        <v>19.509574000000001</v>
      </c>
      <c r="DO57" s="4">
        <v>33649.726524062818</v>
      </c>
      <c r="DP57" s="4">
        <v>41.246697124999997</v>
      </c>
      <c r="DQ57" s="4">
        <v>16182.458739217114</v>
      </c>
      <c r="DR57" s="4">
        <v>41.794621249999999</v>
      </c>
      <c r="DS57" s="4">
        <v>28082.857845999999</v>
      </c>
      <c r="DT57" s="4">
        <v>43.901795999999997</v>
      </c>
      <c r="DU57" s="4">
        <v>43.901795999999997</v>
      </c>
      <c r="DV57" s="4">
        <v>41.631658000000002</v>
      </c>
      <c r="DW57" s="4">
        <v>46.825049</v>
      </c>
      <c r="DX57" s="4">
        <v>43.761683203089383</v>
      </c>
      <c r="DZ57" s="4">
        <v>20977.936085831228</v>
      </c>
      <c r="EA57" s="4">
        <v>43.534740500000005</v>
      </c>
      <c r="EB57" s="4">
        <v>43.534740500000005</v>
      </c>
      <c r="EC57" s="4">
        <v>42.146788749999999</v>
      </c>
      <c r="ED57" s="4">
        <v>47.521264375000001</v>
      </c>
      <c r="EE57" s="4">
        <v>43.697151257812507</v>
      </c>
      <c r="EF57" s="4">
        <v>23.352416625</v>
      </c>
      <c r="EG57" s="4">
        <v>19.066419250000003</v>
      </c>
      <c r="EH57" s="4">
        <v>85.736983749999993</v>
      </c>
      <c r="EI57" s="4">
        <v>83.409914749999999</v>
      </c>
      <c r="EJ57" s="4">
        <v>39.928423250000002</v>
      </c>
      <c r="EK57" s="4">
        <v>43.098979874999998</v>
      </c>
      <c r="EL57" s="4">
        <v>43.463910749999997</v>
      </c>
      <c r="EM57" s="4">
        <v>42.110509750000006</v>
      </c>
      <c r="EN57" s="4">
        <v>47.488412375000003</v>
      </c>
      <c r="EO57" s="4">
        <v>43.634515606596295</v>
      </c>
      <c r="EP57" s="4">
        <v>0.75502424999999995</v>
      </c>
      <c r="EQ57" s="4">
        <v>0</v>
      </c>
      <c r="ER57" s="4">
        <v>29019.561266051653</v>
      </c>
      <c r="ES57" s="4">
        <v>24.870559499999999</v>
      </c>
      <c r="ET57" s="4">
        <v>26044.42742643625</v>
      </c>
      <c r="EU57" s="4">
        <v>19.845489749999999</v>
      </c>
      <c r="EV57" s="7"/>
      <c r="EW57" s="7"/>
      <c r="EX57" s="7"/>
      <c r="EY57" s="7"/>
      <c r="EZ57" s="7">
        <v>29019.561266051653</v>
      </c>
      <c r="FA57" s="7">
        <v>41.370659000000003</v>
      </c>
      <c r="FB57" s="7">
        <v>23374.309272015904</v>
      </c>
      <c r="FC57" s="7">
        <v>43.359029749999998</v>
      </c>
      <c r="FD57" s="4">
        <v>23374.309272015904</v>
      </c>
      <c r="FE57" s="4">
        <v>43.855591499999996</v>
      </c>
      <c r="FF57" s="4">
        <v>43.855591499999996</v>
      </c>
      <c r="FG57" s="4">
        <v>42.336246500000001</v>
      </c>
      <c r="FH57" s="4">
        <v>47.670547749999997</v>
      </c>
      <c r="FI57" s="4">
        <v>43.967689982330555</v>
      </c>
      <c r="FK57" s="4">
        <v>41432.099376954888</v>
      </c>
      <c r="FL57" s="4">
        <v>45.403195625000002</v>
      </c>
      <c r="FM57" s="4">
        <v>30325.211511938633</v>
      </c>
      <c r="FN57" s="4">
        <v>44.040146809551615</v>
      </c>
      <c r="FP57" s="4">
        <v>26044.42742643625</v>
      </c>
      <c r="FQ57" s="4">
        <v>44.435713773437499</v>
      </c>
      <c r="FR57" s="4">
        <v>23374.309272015904</v>
      </c>
      <c r="FS57" s="4">
        <v>43.967689982330555</v>
      </c>
    </row>
    <row r="58" spans="1:175" x14ac:dyDescent="0.15">
      <c r="R58" s="1">
        <f>SUM(R5:R40)</f>
        <v>63.426943000000001</v>
      </c>
      <c r="S58" s="1">
        <f>SUM(S5:S40)</f>
        <v>348501.56000000006</v>
      </c>
      <c r="AJ58" s="1">
        <f>SUM(AJ5:AJ40)</f>
        <v>67.816766000000001</v>
      </c>
      <c r="AK58" s="1">
        <f>SUM(AK5:AK40)</f>
        <v>0</v>
      </c>
      <c r="AL58" s="1">
        <f>AVERAGE(AL5:AL40)</f>
        <v>1.0768745250004041</v>
      </c>
      <c r="AM58" s="1">
        <f>AVERAGE(AM5:AM40)</f>
        <v>0</v>
      </c>
      <c r="CL58" s="4">
        <v>37338.703959193947</v>
      </c>
      <c r="CM58" s="4">
        <v>45.009560999999998</v>
      </c>
      <c r="CN58" s="4">
        <v>45.009560999999998</v>
      </c>
      <c r="CO58" s="4">
        <v>42.619363499999999</v>
      </c>
      <c r="CP58" s="4">
        <v>47.633563500000001</v>
      </c>
      <c r="CQ58" s="4">
        <v>45.024173812500003</v>
      </c>
      <c r="CR58" s="4">
        <v>25.259463500000003</v>
      </c>
      <c r="CS58" s="4">
        <v>20.540286999999999</v>
      </c>
      <c r="CT58" s="4">
        <v>89.708607000000001</v>
      </c>
      <c r="CU58" s="4">
        <v>87.658084250000002</v>
      </c>
      <c r="CV58" s="4">
        <v>41.730889750000003</v>
      </c>
      <c r="CW58" s="4">
        <v>43.904579499999997</v>
      </c>
      <c r="CX58" s="4">
        <v>44.929971500000001</v>
      </c>
      <c r="CY58" s="4">
        <v>42.553804499999998</v>
      </c>
      <c r="CZ58" s="4">
        <v>47.579179500000002</v>
      </c>
      <c r="DA58" s="4">
        <v>44.728624290654039</v>
      </c>
      <c r="DB58" s="4">
        <v>0.76799499999999998</v>
      </c>
      <c r="DC58" s="4">
        <v>35559.455000000002</v>
      </c>
      <c r="DE58" s="4">
        <v>45974.248614999997</v>
      </c>
      <c r="DF58" s="4">
        <v>26.276772000000001</v>
      </c>
      <c r="DH58" s="4">
        <v>33649.726524062818</v>
      </c>
      <c r="DI58" s="4">
        <v>20.148411500000002</v>
      </c>
      <c r="DO58" s="4">
        <v>37338.703959193947</v>
      </c>
      <c r="DP58" s="4">
        <v>41.730889750000003</v>
      </c>
      <c r="DQ58" s="4">
        <v>17991.557984018731</v>
      </c>
      <c r="DR58" s="4">
        <v>42.055709624999999</v>
      </c>
      <c r="DS58" s="4">
        <v>33649.726524062818</v>
      </c>
      <c r="DT58" s="4">
        <v>44.527990750000001</v>
      </c>
      <c r="DU58" s="4">
        <v>44.527990750000001</v>
      </c>
      <c r="DV58" s="4">
        <v>42.307098749999994</v>
      </c>
      <c r="DW58" s="4">
        <v>47.384145750000002</v>
      </c>
      <c r="DX58" s="4">
        <v>44.384385550102827</v>
      </c>
      <c r="DZ58" s="4">
        <v>23374.309272015904</v>
      </c>
      <c r="EA58" s="4">
        <v>43.927222</v>
      </c>
      <c r="EB58" s="4">
        <v>43.927222</v>
      </c>
      <c r="EC58" s="4">
        <v>42.375941500000003</v>
      </c>
      <c r="ED58" s="4">
        <v>47.705870750000003</v>
      </c>
      <c r="EE58" s="4">
        <v>44.066432515625003</v>
      </c>
      <c r="EF58" s="4">
        <v>23.858464249999997</v>
      </c>
      <c r="EG58" s="4">
        <v>19.455954500000001</v>
      </c>
      <c r="EH58" s="4">
        <v>86.851724500000003</v>
      </c>
      <c r="EI58" s="4">
        <v>84.560768499999995</v>
      </c>
      <c r="EJ58" s="4">
        <v>40.409168500000007</v>
      </c>
      <c r="EK58" s="4">
        <v>43.359029749999998</v>
      </c>
      <c r="EL58" s="4">
        <v>43.855591499999996</v>
      </c>
      <c r="EM58" s="4">
        <v>42.336246500000001</v>
      </c>
      <c r="EN58" s="4">
        <v>47.670547749999997</v>
      </c>
      <c r="EO58" s="4">
        <v>43.967689982330555</v>
      </c>
      <c r="EP58" s="4">
        <v>0.73351349999999993</v>
      </c>
      <c r="EQ58" s="4">
        <v>0</v>
      </c>
      <c r="ER58" s="4">
        <v>32334.553656546166</v>
      </c>
      <c r="ES58" s="4">
        <v>25.376607125</v>
      </c>
      <c r="ET58" s="4">
        <v>29019.561266051653</v>
      </c>
      <c r="EU58" s="4">
        <v>20.235025</v>
      </c>
      <c r="EV58" s="7"/>
      <c r="EW58" s="7"/>
      <c r="EX58" s="7"/>
      <c r="EY58" s="7"/>
      <c r="EZ58" s="7">
        <v>32334.553656546166</v>
      </c>
      <c r="FA58" s="7">
        <v>41.851404250000002</v>
      </c>
      <c r="FB58" s="7">
        <v>26044.42742643625</v>
      </c>
      <c r="FC58" s="7">
        <v>43.619079624999998</v>
      </c>
      <c r="FD58" s="4">
        <v>26044.42742643625</v>
      </c>
      <c r="FE58" s="4">
        <v>44.247272249999995</v>
      </c>
      <c r="FF58" s="4">
        <v>44.247272249999995</v>
      </c>
      <c r="FG58" s="4">
        <v>42.561983249999997</v>
      </c>
      <c r="FH58" s="4">
        <v>47.852683124999999</v>
      </c>
      <c r="FI58" s="4">
        <v>44.300864358064807</v>
      </c>
      <c r="FK58" s="4">
        <v>45974.248614999997</v>
      </c>
      <c r="FL58" s="4">
        <v>45.782217437500002</v>
      </c>
      <c r="FM58" s="4">
        <v>33649.726524062818</v>
      </c>
      <c r="FN58" s="4">
        <v>44.384385550102827</v>
      </c>
      <c r="FP58" s="4">
        <v>29019.561266051653</v>
      </c>
      <c r="FQ58" s="4">
        <v>44.804995031250002</v>
      </c>
      <c r="FR58" s="4">
        <v>26044.42742643625</v>
      </c>
      <c r="FS58" s="4">
        <v>44.300864358064807</v>
      </c>
    </row>
    <row r="59" spans="1:175" x14ac:dyDescent="0.15">
      <c r="R59" s="1">
        <f>MAX(R5:R40)</f>
        <v>3.8893249999999999</v>
      </c>
      <c r="S59" s="1">
        <f>MAX(S5:S40)</f>
        <v>48195.83</v>
      </c>
      <c r="AJ59" s="1">
        <f>MAX(AJ5:AJ40)</f>
        <v>4.0586890000000002</v>
      </c>
      <c r="AK59" s="1">
        <f>MAX(AK5:AK40)</f>
        <v>0</v>
      </c>
      <c r="AL59" s="1">
        <f>MAX(AL5:AL40)</f>
        <v>1.4483987902269722</v>
      </c>
      <c r="AM59" s="1">
        <f>MAX(AM5:AM40)</f>
        <v>0</v>
      </c>
      <c r="CL59" s="4">
        <v>41432.099376954888</v>
      </c>
      <c r="CM59" s="4">
        <v>45.410728499999998</v>
      </c>
      <c r="CN59" s="4">
        <v>45.410728499999998</v>
      </c>
      <c r="CO59" s="4">
        <v>42.869637750000003</v>
      </c>
      <c r="CP59" s="4">
        <v>47.831293250000002</v>
      </c>
      <c r="CQ59" s="4">
        <v>45.403195625000002</v>
      </c>
      <c r="CR59" s="4">
        <v>25.768117750000002</v>
      </c>
      <c r="CS59" s="4">
        <v>20.9321625</v>
      </c>
      <c r="CT59" s="4">
        <v>91.102161000000009</v>
      </c>
      <c r="CU59" s="4">
        <v>89.034719125000009</v>
      </c>
      <c r="CV59" s="4">
        <v>42.215082375000001</v>
      </c>
      <c r="CW59" s="4">
        <v>44.169209749999993</v>
      </c>
      <c r="CX59" s="4">
        <v>45.331952250000001</v>
      </c>
      <c r="CY59" s="4">
        <v>42.800510250000002</v>
      </c>
      <c r="CZ59" s="4">
        <v>47.774213250000003</v>
      </c>
      <c r="DA59" s="4">
        <v>45.072863031205252</v>
      </c>
      <c r="DB59" s="4">
        <v>0.75659349999999992</v>
      </c>
      <c r="DC59" s="4">
        <v>33453.392500000002</v>
      </c>
      <c r="DH59" s="4">
        <v>37338.703959193947</v>
      </c>
      <c r="DI59" s="4">
        <v>20.540286999999999</v>
      </c>
      <c r="DO59" s="4">
        <v>41432.099376954888</v>
      </c>
      <c r="DP59" s="4">
        <v>42.215082375000001</v>
      </c>
      <c r="DQ59" s="4">
        <v>20002.903385000001</v>
      </c>
      <c r="DR59" s="4">
        <v>42.316797999999999</v>
      </c>
      <c r="DS59" s="4">
        <v>37338.703959193947</v>
      </c>
      <c r="DT59" s="4">
        <v>44.929971500000001</v>
      </c>
      <c r="DU59" s="4">
        <v>44.929971500000001</v>
      </c>
      <c r="DV59" s="4">
        <v>42.553804499999998</v>
      </c>
      <c r="DW59" s="4">
        <v>47.579179500000002</v>
      </c>
      <c r="DX59" s="4">
        <v>44.728624290654039</v>
      </c>
      <c r="DZ59" s="4">
        <v>26044.42742643625</v>
      </c>
      <c r="EA59" s="4">
        <v>44.319703500000003</v>
      </c>
      <c r="EB59" s="4">
        <v>44.319703500000003</v>
      </c>
      <c r="EC59" s="4">
        <v>42.60509425</v>
      </c>
      <c r="ED59" s="4">
        <v>47.890477125000004</v>
      </c>
      <c r="EE59" s="4">
        <v>44.435713773437499</v>
      </c>
      <c r="EF59" s="4">
        <v>24.364511874999998</v>
      </c>
      <c r="EG59" s="4">
        <v>19.845489749999999</v>
      </c>
      <c r="EH59" s="4">
        <v>87.966465249999999</v>
      </c>
      <c r="EI59" s="4">
        <v>85.711622250000005</v>
      </c>
      <c r="EJ59" s="4">
        <v>40.889913750000005</v>
      </c>
      <c r="EK59" s="4">
        <v>43.619079624999998</v>
      </c>
      <c r="EL59" s="4">
        <v>44.247272249999995</v>
      </c>
      <c r="EM59" s="4">
        <v>42.561983249999997</v>
      </c>
      <c r="EN59" s="4">
        <v>47.852683124999999</v>
      </c>
      <c r="EO59" s="4">
        <v>44.300864358064807</v>
      </c>
      <c r="EP59" s="4">
        <v>0.71200275000000002</v>
      </c>
      <c r="EQ59" s="4">
        <v>0</v>
      </c>
      <c r="ER59" s="4">
        <v>36028.227669698223</v>
      </c>
      <c r="ES59" s="4">
        <v>25.88265475</v>
      </c>
      <c r="ET59" s="4">
        <v>32334.553656546166</v>
      </c>
      <c r="EU59" s="4">
        <v>20.624560250000002</v>
      </c>
      <c r="EV59" s="7"/>
      <c r="EW59" s="7"/>
      <c r="EX59" s="7"/>
      <c r="EY59" s="7"/>
      <c r="EZ59" s="7">
        <v>36028.227669698223</v>
      </c>
      <c r="FA59" s="7">
        <v>42.3321495</v>
      </c>
      <c r="FB59" s="7">
        <v>29019.561266051653</v>
      </c>
      <c r="FC59" s="7">
        <v>43.879129499999998</v>
      </c>
      <c r="FD59" s="4">
        <v>29019.561266051653</v>
      </c>
      <c r="FE59" s="4">
        <v>44.638953000000001</v>
      </c>
      <c r="FF59" s="4">
        <v>44.638953000000001</v>
      </c>
      <c r="FG59" s="4">
        <v>42.78772</v>
      </c>
      <c r="FH59" s="4">
        <v>48.0348185</v>
      </c>
      <c r="FI59" s="4">
        <v>44.634038733799059</v>
      </c>
      <c r="FM59" s="4">
        <v>37338.703959193947</v>
      </c>
      <c r="FN59" s="4">
        <v>44.728624290654039</v>
      </c>
      <c r="FP59" s="4">
        <v>32334.553656546166</v>
      </c>
      <c r="FQ59" s="4">
        <v>45.174276289062504</v>
      </c>
      <c r="FR59" s="4">
        <v>29019.561266051653</v>
      </c>
      <c r="FS59" s="4">
        <v>44.634038733799059</v>
      </c>
    </row>
    <row r="60" spans="1:175" x14ac:dyDescent="0.15">
      <c r="R60" s="1">
        <f>MIN(R5:R40)</f>
        <v>0.70382199999999995</v>
      </c>
      <c r="S60" s="1">
        <f>MIN(S5:S40)</f>
        <v>145.21</v>
      </c>
      <c r="AJ60" s="1">
        <f>MIN(AJ5:AJ40)</f>
        <v>0.60444900000000001</v>
      </c>
      <c r="AK60" s="1">
        <f>MIN(AK5:AK40)</f>
        <v>0</v>
      </c>
      <c r="AL60" s="1">
        <f>MIN(AL5:AL40)</f>
        <v>0.81113189620929915</v>
      </c>
      <c r="AM60" s="1">
        <f>MIN(AM5:AM40)</f>
        <v>0</v>
      </c>
      <c r="CL60" s="4">
        <v>45974.248614999997</v>
      </c>
      <c r="CM60" s="4">
        <v>45.811895999999997</v>
      </c>
      <c r="CN60" s="4">
        <v>45.811895999999997</v>
      </c>
      <c r="CO60" s="4">
        <v>43.119911999999999</v>
      </c>
      <c r="CP60" s="4">
        <v>48.029023000000002</v>
      </c>
      <c r="CQ60" s="4">
        <v>45.782217437500002</v>
      </c>
      <c r="CR60" s="4">
        <v>26.276772000000001</v>
      </c>
      <c r="CS60" s="4">
        <v>21.324038000000002</v>
      </c>
      <c r="CT60" s="4">
        <v>92.495715000000004</v>
      </c>
      <c r="CU60" s="4">
        <v>90.411354000000003</v>
      </c>
      <c r="CV60" s="4">
        <v>42.699275</v>
      </c>
      <c r="CW60" s="4">
        <v>44.433839999999996</v>
      </c>
      <c r="CX60" s="4">
        <v>45.733933</v>
      </c>
      <c r="CY60" s="4">
        <v>43.047215999999999</v>
      </c>
      <c r="CZ60" s="4">
        <v>47.969247000000003</v>
      </c>
      <c r="DA60" s="4">
        <v>45.417101771756464</v>
      </c>
      <c r="DB60" s="4">
        <v>0.74519199999999997</v>
      </c>
      <c r="DC60" s="4">
        <v>31347.33</v>
      </c>
      <c r="DH60" s="4">
        <v>41432.099376954888</v>
      </c>
      <c r="DI60" s="4">
        <v>20.9321625</v>
      </c>
      <c r="DO60" s="4">
        <v>45974.248614999997</v>
      </c>
      <c r="DP60" s="4">
        <v>42.699275</v>
      </c>
      <c r="DQ60" s="4">
        <v>22195.796666661754</v>
      </c>
      <c r="DR60" s="4">
        <v>42.581428250000002</v>
      </c>
      <c r="DS60" s="4">
        <v>41432.099376954888</v>
      </c>
      <c r="DT60" s="4">
        <v>45.331952250000001</v>
      </c>
      <c r="DU60" s="4">
        <v>45.331952250000001</v>
      </c>
      <c r="DV60" s="4">
        <v>42.800510250000002</v>
      </c>
      <c r="DW60" s="4">
        <v>47.774213250000003</v>
      </c>
      <c r="DX60" s="4">
        <v>45.072863031205252</v>
      </c>
      <c r="DZ60" s="4">
        <v>29019.561266051653</v>
      </c>
      <c r="EA60" s="4">
        <v>44.712185000000005</v>
      </c>
      <c r="EB60" s="4">
        <v>44.712185000000005</v>
      </c>
      <c r="EC60" s="4">
        <v>42.834247000000005</v>
      </c>
      <c r="ED60" s="4">
        <v>48.075083500000005</v>
      </c>
      <c r="EE60" s="4">
        <v>44.804995031250002</v>
      </c>
      <c r="EF60" s="4">
        <v>24.870559499999999</v>
      </c>
      <c r="EG60" s="4">
        <v>20.235025</v>
      </c>
      <c r="EH60" s="4">
        <v>89.081206000000009</v>
      </c>
      <c r="EI60" s="4">
        <v>86.862476000000001</v>
      </c>
      <c r="EJ60" s="4">
        <v>41.370659000000003</v>
      </c>
      <c r="EK60" s="4">
        <v>43.879129499999998</v>
      </c>
      <c r="EL60" s="4">
        <v>44.638953000000001</v>
      </c>
      <c r="EM60" s="4">
        <v>42.78772</v>
      </c>
      <c r="EN60" s="4">
        <v>48.0348185</v>
      </c>
      <c r="EO60" s="4">
        <v>44.634038733799059</v>
      </c>
      <c r="EP60" s="4">
        <v>0.69049199999999999</v>
      </c>
      <c r="EQ60" s="4">
        <v>0</v>
      </c>
      <c r="ER60" s="4">
        <v>40143.841254379447</v>
      </c>
      <c r="ES60" s="4">
        <v>26.388702374999998</v>
      </c>
      <c r="ET60" s="4">
        <v>36028.227669698223</v>
      </c>
      <c r="EU60" s="4">
        <v>21.0140955</v>
      </c>
      <c r="EV60" s="7"/>
      <c r="EW60" s="7"/>
      <c r="EX60" s="7"/>
      <c r="EY60" s="7"/>
      <c r="EZ60" s="7">
        <v>40143.841254379447</v>
      </c>
      <c r="FA60" s="7">
        <v>42.812894750000005</v>
      </c>
      <c r="FB60" s="7">
        <v>32334.553656546166</v>
      </c>
      <c r="FC60" s="7">
        <v>44.139179374999998</v>
      </c>
      <c r="FD60" s="4">
        <v>32334.553656546166</v>
      </c>
      <c r="FE60" s="4">
        <v>45.03063375</v>
      </c>
      <c r="FF60" s="4">
        <v>45.03063375</v>
      </c>
      <c r="FG60" s="4">
        <v>43.013456750000003</v>
      </c>
      <c r="FH60" s="4">
        <v>48.216953875000002</v>
      </c>
      <c r="FI60" s="4">
        <v>44.967213109533319</v>
      </c>
      <c r="FM60" s="4">
        <v>41432.099376954888</v>
      </c>
      <c r="FN60" s="4">
        <v>45.072863031205252</v>
      </c>
      <c r="FP60" s="4">
        <v>36028.227669698223</v>
      </c>
      <c r="FQ60" s="4">
        <v>45.543557546875</v>
      </c>
      <c r="FR60" s="4">
        <v>32334.553656546166</v>
      </c>
      <c r="FS60" s="4">
        <v>44.967213109533319</v>
      </c>
    </row>
    <row r="61" spans="1:175" x14ac:dyDescent="0.15">
      <c r="AJ61" s="1">
        <f>AJ57/R57</f>
        <v>1.0710194423260935</v>
      </c>
      <c r="AK61" s="1" t="e">
        <f>AK57/S57</f>
        <v>#NUM!</v>
      </c>
      <c r="DH61" s="4">
        <v>45974.248614999997</v>
      </c>
      <c r="DI61" s="4">
        <v>21.324038000000002</v>
      </c>
      <c r="DQ61" s="4">
        <v>24629.094096271525</v>
      </c>
      <c r="DR61" s="4">
        <v>42.846058499999998</v>
      </c>
      <c r="DS61" s="4">
        <v>45974.248614999997</v>
      </c>
      <c r="DT61" s="4">
        <v>45.733933</v>
      </c>
      <c r="DU61" s="4">
        <v>45.733933</v>
      </c>
      <c r="DV61" s="4">
        <v>43.047215999999999</v>
      </c>
      <c r="DW61" s="4">
        <v>47.969247000000003</v>
      </c>
      <c r="DX61" s="4">
        <v>45.417101771756464</v>
      </c>
      <c r="DZ61" s="4">
        <v>32334.553656546166</v>
      </c>
      <c r="EA61" s="4">
        <v>45.1046665</v>
      </c>
      <c r="EB61" s="4">
        <v>45.1046665</v>
      </c>
      <c r="EC61" s="4">
        <v>43.063399750000002</v>
      </c>
      <c r="ED61" s="4">
        <v>48.259689874999999</v>
      </c>
      <c r="EE61" s="4">
        <v>45.174276289062504</v>
      </c>
      <c r="EF61" s="4">
        <v>25.376607125</v>
      </c>
      <c r="EG61" s="4">
        <v>20.624560250000002</v>
      </c>
      <c r="EH61" s="4">
        <v>90.195946750000004</v>
      </c>
      <c r="EI61" s="4">
        <v>88.013329749999997</v>
      </c>
      <c r="EJ61" s="4">
        <v>41.851404250000002</v>
      </c>
      <c r="EK61" s="4">
        <v>44.139179374999998</v>
      </c>
      <c r="EL61" s="4">
        <v>45.03063375</v>
      </c>
      <c r="EM61" s="4">
        <v>43.013456750000003</v>
      </c>
      <c r="EN61" s="4">
        <v>48.216953875000002</v>
      </c>
      <c r="EO61" s="4">
        <v>44.967213109533319</v>
      </c>
      <c r="EP61" s="4">
        <v>0.66898124999999997</v>
      </c>
      <c r="EQ61" s="4">
        <v>0</v>
      </c>
      <c r="ER61" s="4">
        <v>44729.593846000003</v>
      </c>
      <c r="ES61" s="4">
        <v>26.894749999999998</v>
      </c>
      <c r="ET61" s="4">
        <v>40143.841254379447</v>
      </c>
      <c r="EU61" s="4">
        <v>21.403630749999998</v>
      </c>
      <c r="EV61" s="7"/>
      <c r="EW61" s="7"/>
      <c r="EX61" s="7"/>
      <c r="EY61" s="7"/>
      <c r="EZ61" s="7">
        <v>44729.593846000003</v>
      </c>
      <c r="FA61" s="7">
        <v>43.293640000000003</v>
      </c>
      <c r="FB61" s="7">
        <v>36028.227669698223</v>
      </c>
      <c r="FC61" s="7">
        <v>44.399229249999998</v>
      </c>
      <c r="FD61" s="4">
        <v>36028.227669698223</v>
      </c>
      <c r="FE61" s="4">
        <v>45.422314499999999</v>
      </c>
      <c r="FF61" s="4">
        <v>45.422314499999999</v>
      </c>
      <c r="FG61" s="4">
        <v>43.239193499999999</v>
      </c>
      <c r="FH61" s="4">
        <v>48.399089250000003</v>
      </c>
      <c r="FI61" s="4">
        <v>45.300387485267571</v>
      </c>
      <c r="FM61" s="4">
        <v>45974.248614999997</v>
      </c>
      <c r="FN61" s="4">
        <v>45.417101771756464</v>
      </c>
      <c r="FP61" s="4">
        <v>40143.841254379447</v>
      </c>
      <c r="FQ61" s="4">
        <v>45.912838804687496</v>
      </c>
      <c r="FR61" s="4">
        <v>36028.227669698223</v>
      </c>
      <c r="FS61" s="4">
        <v>45.300387485267571</v>
      </c>
    </row>
    <row r="62" spans="1:175" x14ac:dyDescent="0.15">
      <c r="DQ62" s="4">
        <v>27329.15087990975</v>
      </c>
      <c r="DR62" s="4">
        <v>43.110688749999994</v>
      </c>
      <c r="DZ62" s="4">
        <v>36028.227669698223</v>
      </c>
      <c r="EA62" s="4">
        <v>45.497148000000003</v>
      </c>
      <c r="EB62" s="4">
        <v>45.497148000000003</v>
      </c>
      <c r="EC62" s="4">
        <v>43.292552499999999</v>
      </c>
      <c r="ED62" s="4">
        <v>48.444296250000001</v>
      </c>
      <c r="EE62" s="4">
        <v>45.543557546875</v>
      </c>
      <c r="EF62" s="4">
        <v>25.88265475</v>
      </c>
      <c r="EG62" s="4">
        <v>21.0140955</v>
      </c>
      <c r="EH62" s="4">
        <v>91.3106875</v>
      </c>
      <c r="EI62" s="4">
        <v>89.164183500000007</v>
      </c>
      <c r="EJ62" s="4">
        <v>42.3321495</v>
      </c>
      <c r="EK62" s="4">
        <v>44.399229249999998</v>
      </c>
      <c r="EL62" s="4">
        <v>45.422314499999999</v>
      </c>
      <c r="EM62" s="4">
        <v>43.239193499999999</v>
      </c>
      <c r="EN62" s="4">
        <v>48.399089250000003</v>
      </c>
      <c r="EO62" s="4">
        <v>45.300387485267571</v>
      </c>
      <c r="EP62" s="4">
        <v>0.64747050000000006</v>
      </c>
      <c r="EQ62" s="4">
        <v>0</v>
      </c>
      <c r="ET62" s="4">
        <v>44729.593846000003</v>
      </c>
      <c r="EU62" s="4">
        <v>21.793165999999999</v>
      </c>
      <c r="EV62" s="7"/>
      <c r="EW62" s="7"/>
      <c r="EX62" s="7"/>
      <c r="EY62" s="7"/>
      <c r="EZ62" s="7"/>
      <c r="FA62" s="7"/>
      <c r="FB62" s="7">
        <v>40143.841254379447</v>
      </c>
      <c r="FC62" s="7">
        <v>44.659279124999998</v>
      </c>
      <c r="FD62" s="4">
        <v>40143.841254379447</v>
      </c>
      <c r="FE62" s="4">
        <v>45.813995249999998</v>
      </c>
      <c r="FF62" s="4">
        <v>45.813995249999998</v>
      </c>
      <c r="FG62" s="4">
        <v>43.464930249999995</v>
      </c>
      <c r="FH62" s="4">
        <v>48.581224624999997</v>
      </c>
      <c r="FI62" s="4">
        <v>45.63356186100183</v>
      </c>
      <c r="FP62" s="4">
        <v>44729.593846000003</v>
      </c>
      <c r="FQ62" s="4">
        <v>46.282120062499999</v>
      </c>
      <c r="FR62" s="4">
        <v>40143.841254379447</v>
      </c>
      <c r="FS62" s="4">
        <v>45.63356186100183</v>
      </c>
    </row>
    <row r="63" spans="1:175" x14ac:dyDescent="0.15">
      <c r="DQ63" s="4">
        <v>30325.211511938633</v>
      </c>
      <c r="DR63" s="4">
        <v>43.375318999999998</v>
      </c>
      <c r="DZ63" s="4">
        <v>40143.841254379447</v>
      </c>
      <c r="EA63" s="4">
        <v>45.889629499999998</v>
      </c>
      <c r="EB63" s="4">
        <v>45.889629499999998</v>
      </c>
      <c r="EC63" s="4">
        <v>43.521705250000004</v>
      </c>
      <c r="ED63" s="4">
        <v>48.628902625000002</v>
      </c>
      <c r="EE63" s="4">
        <v>45.912838804687496</v>
      </c>
      <c r="EF63" s="4">
        <v>26.388702374999998</v>
      </c>
      <c r="EG63" s="4">
        <v>21.403630749999998</v>
      </c>
      <c r="EH63" s="4">
        <v>92.42542825000001</v>
      </c>
      <c r="EI63" s="4">
        <v>90.315037250000003</v>
      </c>
      <c r="EJ63" s="4">
        <v>42.812894750000005</v>
      </c>
      <c r="EK63" s="4">
        <v>44.659279124999998</v>
      </c>
      <c r="EL63" s="4">
        <v>45.813995249999998</v>
      </c>
      <c r="EM63" s="4">
        <v>43.464930249999995</v>
      </c>
      <c r="EN63" s="4">
        <v>48.581224624999997</v>
      </c>
      <c r="EO63" s="4">
        <v>45.63356186100183</v>
      </c>
      <c r="EP63" s="4">
        <v>0.62595975000000004</v>
      </c>
      <c r="EQ63" s="4">
        <v>0</v>
      </c>
      <c r="EV63" s="7"/>
      <c r="EW63" s="7"/>
      <c r="EX63" s="7"/>
      <c r="EY63" s="7"/>
      <c r="EZ63" s="7"/>
      <c r="FA63" s="7"/>
      <c r="FB63" s="7">
        <v>44729.593846000003</v>
      </c>
      <c r="FC63" s="7">
        <v>44.919328999999998</v>
      </c>
      <c r="FD63" s="4">
        <v>44729.593846000003</v>
      </c>
      <c r="FE63" s="4">
        <v>46.205675999999997</v>
      </c>
      <c r="FF63" s="4">
        <v>46.205675999999997</v>
      </c>
      <c r="FG63" s="4">
        <v>43.690666999999998</v>
      </c>
      <c r="FH63" s="4">
        <v>48.763359999999999</v>
      </c>
      <c r="FI63" s="4">
        <v>45.966736236736082</v>
      </c>
      <c r="FR63" s="4">
        <v>44729.593846000003</v>
      </c>
      <c r="FS63" s="4">
        <v>45.966736236736082</v>
      </c>
    </row>
    <row r="64" spans="1:175" x14ac:dyDescent="0.15">
      <c r="DQ64" s="4">
        <v>33649.726524062818</v>
      </c>
      <c r="DR64" s="4">
        <v>43.639949250000001</v>
      </c>
      <c r="DZ64" s="4">
        <v>44729.593846000003</v>
      </c>
      <c r="EA64" s="4">
        <v>46.282111</v>
      </c>
      <c r="EB64" s="4">
        <v>46.282111</v>
      </c>
      <c r="EC64" s="4">
        <v>43.750858000000001</v>
      </c>
      <c r="ED64" s="4">
        <v>48.813509000000003</v>
      </c>
      <c r="EE64" s="4">
        <v>46.282120062499999</v>
      </c>
      <c r="EF64" s="4">
        <v>26.894749999999998</v>
      </c>
      <c r="EG64" s="4">
        <v>21.793165999999999</v>
      </c>
      <c r="EH64" s="4">
        <v>93.540169000000006</v>
      </c>
      <c r="EI64" s="4">
        <v>91.465890999999999</v>
      </c>
      <c r="EJ64" s="4">
        <v>43.293640000000003</v>
      </c>
      <c r="EK64" s="4">
        <v>44.919328999999998</v>
      </c>
      <c r="EL64" s="4">
        <v>46.205675999999997</v>
      </c>
      <c r="EM64" s="4">
        <v>43.690666999999998</v>
      </c>
      <c r="EN64" s="4">
        <v>48.763359999999999</v>
      </c>
      <c r="EO64" s="4">
        <v>45.966736236736082</v>
      </c>
      <c r="EP64" s="4">
        <v>0.60444900000000001</v>
      </c>
      <c r="EQ64" s="4">
        <v>0</v>
      </c>
      <c r="EV64" s="7"/>
      <c r="EW64" s="7"/>
      <c r="EX64" s="7"/>
      <c r="EY64" s="7"/>
      <c r="EZ64" s="7"/>
      <c r="FA64" s="7"/>
      <c r="FB64" s="7"/>
      <c r="FC64" s="7"/>
    </row>
    <row r="65" spans="121:159" x14ac:dyDescent="0.15">
      <c r="DQ65" s="4">
        <v>37338.703959193947</v>
      </c>
      <c r="DR65" s="4">
        <v>43.904579499999997</v>
      </c>
      <c r="EV65" s="7"/>
      <c r="EW65" s="7"/>
      <c r="EX65" s="7"/>
      <c r="EY65" s="7"/>
      <c r="EZ65" s="7"/>
      <c r="FA65" s="7"/>
      <c r="FB65" s="7"/>
      <c r="FC65" s="7"/>
    </row>
    <row r="66" spans="121:159" x14ac:dyDescent="0.15">
      <c r="DQ66" s="4">
        <v>41432.099376954888</v>
      </c>
      <c r="DR66" s="4">
        <v>44.169209749999993</v>
      </c>
      <c r="EV66" s="7"/>
      <c r="EW66" s="7"/>
      <c r="EX66" s="7"/>
      <c r="EY66" s="7"/>
      <c r="EZ66" s="7"/>
      <c r="FA66" s="7"/>
      <c r="FB66" s="7"/>
      <c r="FC66" s="7"/>
    </row>
    <row r="67" spans="121:159" x14ac:dyDescent="0.15">
      <c r="DQ67" s="4">
        <v>45974.248614999997</v>
      </c>
      <c r="DR67" s="4">
        <v>44.433839999999996</v>
      </c>
      <c r="EV67" s="7"/>
      <c r="EW67" s="7"/>
      <c r="EX67" s="7"/>
      <c r="EY67" s="7"/>
      <c r="EZ67" s="7"/>
      <c r="FA67" s="7"/>
      <c r="FB67" s="7"/>
      <c r="FC67" s="7"/>
    </row>
    <row r="68" spans="121:159" x14ac:dyDescent="0.15">
      <c r="EV68" s="7"/>
      <c r="EW68" s="7"/>
      <c r="EX68" s="7"/>
      <c r="EY68" s="7"/>
      <c r="EZ68" s="7"/>
      <c r="FA68" s="7"/>
      <c r="FB68" s="7"/>
      <c r="FC68" s="7"/>
    </row>
    <row r="69" spans="121:159" x14ac:dyDescent="0.15">
      <c r="EV69" s="7"/>
      <c r="EW69" s="7"/>
      <c r="EX69" s="7"/>
      <c r="EY69" s="7"/>
      <c r="EZ69" s="7"/>
      <c r="FA69" s="7"/>
      <c r="FB69" s="7"/>
      <c r="FC69" s="7"/>
    </row>
    <row r="70" spans="121:159" x14ac:dyDescent="0.15">
      <c r="EV70" s="7"/>
      <c r="EW70" s="7"/>
      <c r="EX70" s="7"/>
      <c r="EY70" s="7"/>
      <c r="EZ70" s="7"/>
      <c r="FA70" s="7"/>
      <c r="FB70" s="7"/>
      <c r="FC70" s="7"/>
    </row>
    <row r="71" spans="121:159" x14ac:dyDescent="0.15">
      <c r="EV71" s="7"/>
      <c r="EW71" s="7"/>
      <c r="EX71" s="7"/>
      <c r="EY71" s="7"/>
      <c r="EZ71" s="7"/>
      <c r="FA71" s="7"/>
      <c r="FB71" s="7"/>
      <c r="FC71" s="7"/>
    </row>
    <row r="72" spans="121:159" x14ac:dyDescent="0.15">
      <c r="EV72" s="7"/>
      <c r="EW72" s="7"/>
      <c r="EX72" s="7"/>
      <c r="EY72" s="7"/>
      <c r="EZ72" s="7"/>
      <c r="FA72" s="7"/>
      <c r="FB72" s="7"/>
      <c r="FC72" s="7"/>
    </row>
    <row r="73" spans="121:159" x14ac:dyDescent="0.15">
      <c r="EV73" s="7"/>
      <c r="EW73" s="7"/>
      <c r="EX73" s="7"/>
      <c r="EY73" s="7"/>
      <c r="EZ73" s="7"/>
      <c r="FA73" s="7"/>
      <c r="FB73" s="7"/>
      <c r="FC73" s="7"/>
    </row>
    <row r="74" spans="121:159" x14ac:dyDescent="0.15">
      <c r="EV74" s="7"/>
      <c r="EW74" s="7"/>
      <c r="EX74" s="7"/>
      <c r="EY74" s="7"/>
      <c r="EZ74" s="7"/>
      <c r="FA74" s="7"/>
      <c r="FB74" s="7"/>
      <c r="FC74" s="7"/>
    </row>
    <row r="75" spans="121:159" x14ac:dyDescent="0.15">
      <c r="EV75" s="7"/>
      <c r="EW75" s="7"/>
      <c r="EX75" s="7"/>
      <c r="EY75" s="7"/>
      <c r="EZ75" s="7"/>
      <c r="FA75" s="7"/>
      <c r="FB75" s="7"/>
      <c r="FC75" s="7"/>
    </row>
    <row r="76" spans="121:159" x14ac:dyDescent="0.15">
      <c r="EV76" s="7"/>
      <c r="EW76" s="7"/>
      <c r="EX76" s="7"/>
      <c r="EY76" s="7"/>
      <c r="EZ76" s="7"/>
      <c r="FA76" s="7"/>
      <c r="FB76" s="7"/>
      <c r="FC76" s="7"/>
    </row>
    <row r="77" spans="121:159" x14ac:dyDescent="0.15">
      <c r="EV77" s="7"/>
      <c r="EW77" s="7"/>
      <c r="EX77" s="7"/>
      <c r="EY77" s="7"/>
      <c r="EZ77" s="7"/>
      <c r="FA77" s="7"/>
      <c r="FB77" s="7"/>
      <c r="FC77" s="7"/>
    </row>
    <row r="78" spans="121:159" x14ac:dyDescent="0.15">
      <c r="EV78" s="7"/>
      <c r="EW78" s="7"/>
      <c r="EX78" s="7"/>
      <c r="EY78" s="7"/>
      <c r="EZ78" s="7"/>
      <c r="FA78" s="7"/>
      <c r="FB78" s="7"/>
      <c r="FC78" s="7"/>
    </row>
    <row r="79" spans="121:159" x14ac:dyDescent="0.15">
      <c r="EV79" s="7"/>
      <c r="EW79" s="7"/>
      <c r="EX79" s="7"/>
      <c r="EY79" s="7"/>
      <c r="EZ79" s="7"/>
      <c r="FA79" s="7"/>
      <c r="FB79" s="7"/>
      <c r="FC79" s="7"/>
    </row>
    <row r="80" spans="121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C51:AC52"/>
    <mergeCell ref="AT25:AT26"/>
    <mergeCell ref="AV25:AV26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</mergeCells>
  <conditionalFormatting sqref="AP5">
    <cfRule type="cellIs" dxfId="1541" priority="661" stopIfTrue="1" operator="greaterThan">
      <formula>0.03</formula>
    </cfRule>
    <cfRule type="cellIs" dxfId="1540" priority="662" stopIfTrue="1" operator="lessThan">
      <formula>-0.03</formula>
    </cfRule>
  </conditionalFormatting>
  <conditionalFormatting sqref="AQ5">
    <cfRule type="cellIs" dxfId="1539" priority="679" stopIfTrue="1" operator="greaterThan">
      <formula>0.03</formula>
    </cfRule>
    <cfRule type="cellIs" dxfId="1538" priority="680" stopIfTrue="1" operator="lessThan">
      <formula>-0.03</formula>
    </cfRule>
  </conditionalFormatting>
  <conditionalFormatting sqref="CH5">
    <cfRule type="cellIs" dxfId="1537" priority="681" stopIfTrue="1" operator="greaterThan">
      <formula>0.03</formula>
    </cfRule>
    <cfRule type="cellIs" dxfId="1536" priority="682" stopIfTrue="1" operator="lessThan">
      <formula>-0.03</formula>
    </cfRule>
  </conditionalFormatting>
  <conditionalFormatting sqref="AQ5:AQ10">
    <cfRule type="cellIs" dxfId="1535" priority="683" stopIfTrue="1" operator="greaterThan">
      <formula>0</formula>
    </cfRule>
    <cfRule type="cellIs" dxfId="1534" priority="684" stopIfTrue="1" operator="lessThan">
      <formula>0</formula>
    </cfRule>
  </conditionalFormatting>
  <conditionalFormatting sqref="AR5:AS5">
    <cfRule type="cellIs" dxfId="1533" priority="675" stopIfTrue="1" operator="greaterThan">
      <formula>0.03</formula>
    </cfRule>
    <cfRule type="cellIs" dxfId="1532" priority="676" stopIfTrue="1" operator="lessThan">
      <formula>-0.03</formula>
    </cfRule>
  </conditionalFormatting>
  <conditionalFormatting sqref="AR5:AS10">
    <cfRule type="cellIs" dxfId="1531" priority="677" stopIfTrue="1" operator="greaterThan">
      <formula>0</formula>
    </cfRule>
    <cfRule type="cellIs" dxfId="1530" priority="678" stopIfTrue="1" operator="lessThan">
      <formula>0</formula>
    </cfRule>
  </conditionalFormatting>
  <conditionalFormatting sqref="AU5">
    <cfRule type="cellIs" dxfId="1529" priority="671" stopIfTrue="1" operator="greaterThan">
      <formula>0.03</formula>
    </cfRule>
    <cfRule type="cellIs" dxfId="1528" priority="672" stopIfTrue="1" operator="lessThan">
      <formula>-0.03</formula>
    </cfRule>
  </conditionalFormatting>
  <conditionalFormatting sqref="AU5:AU10">
    <cfRule type="cellIs" dxfId="1527" priority="673" stopIfTrue="1" operator="greaterThan">
      <formula>0</formula>
    </cfRule>
    <cfRule type="cellIs" dxfId="1526" priority="674" stopIfTrue="1" operator="lessThan">
      <formula>0</formula>
    </cfRule>
  </conditionalFormatting>
  <conditionalFormatting sqref="AW5">
    <cfRule type="cellIs" dxfId="1525" priority="667" stopIfTrue="1" operator="greaterThan">
      <formula>0.03</formula>
    </cfRule>
    <cfRule type="cellIs" dxfId="1524" priority="668" stopIfTrue="1" operator="lessThan">
      <formula>-0.03</formula>
    </cfRule>
  </conditionalFormatting>
  <conditionalFormatting sqref="AW5:AW10">
    <cfRule type="cellIs" dxfId="1523" priority="669" stopIfTrue="1" operator="greaterThan">
      <formula>0</formula>
    </cfRule>
    <cfRule type="cellIs" dxfId="1522" priority="670" stopIfTrue="1" operator="lessThan">
      <formula>0</formula>
    </cfRule>
  </conditionalFormatting>
  <conditionalFormatting sqref="AY5">
    <cfRule type="cellIs" dxfId="1521" priority="663" stopIfTrue="1" operator="greaterThan">
      <formula>0.03</formula>
    </cfRule>
    <cfRule type="cellIs" dxfId="1520" priority="664" stopIfTrue="1" operator="lessThan">
      <formula>-0.03</formula>
    </cfRule>
  </conditionalFormatting>
  <conditionalFormatting sqref="AY5:AY10">
    <cfRule type="cellIs" dxfId="1519" priority="665" stopIfTrue="1" operator="greaterThan">
      <formula>0</formula>
    </cfRule>
    <cfRule type="cellIs" dxfId="1518" priority="666" stopIfTrue="1" operator="lessThan">
      <formula>0</formula>
    </cfRule>
  </conditionalFormatting>
  <conditionalFormatting sqref="AP5:AP6">
    <cfRule type="cellIs" dxfId="1517" priority="685" stopIfTrue="1" operator="greaterThan">
      <formula>0</formula>
    </cfRule>
    <cfRule type="cellIs" dxfId="1516" priority="686" operator="lessThan">
      <formula>0</formula>
    </cfRule>
  </conditionalFormatting>
  <conditionalFormatting sqref="AP7">
    <cfRule type="cellIs" dxfId="1515" priority="657" stopIfTrue="1" operator="greaterThan">
      <formula>0.03</formula>
    </cfRule>
    <cfRule type="cellIs" dxfId="1514" priority="658" stopIfTrue="1" operator="lessThan">
      <formula>-0.03</formula>
    </cfRule>
  </conditionalFormatting>
  <conditionalFormatting sqref="AP7:AP8">
    <cfRule type="cellIs" dxfId="1513" priority="659" stopIfTrue="1" operator="greaterThan">
      <formula>0</formula>
    </cfRule>
    <cfRule type="cellIs" dxfId="1512" priority="660" operator="lessThan">
      <formula>0</formula>
    </cfRule>
  </conditionalFormatting>
  <conditionalFormatting sqref="AP9">
    <cfRule type="cellIs" dxfId="1511" priority="653" stopIfTrue="1" operator="greaterThan">
      <formula>0.03</formula>
    </cfRule>
    <cfRule type="cellIs" dxfId="1510" priority="654" stopIfTrue="1" operator="lessThan">
      <formula>-0.03</formula>
    </cfRule>
  </conditionalFormatting>
  <conditionalFormatting sqref="AP9:AP10">
    <cfRule type="cellIs" dxfId="1509" priority="655" stopIfTrue="1" operator="greaterThan">
      <formula>0</formula>
    </cfRule>
    <cfRule type="cellIs" dxfId="1508" priority="656" operator="lessThan">
      <formula>0</formula>
    </cfRule>
  </conditionalFormatting>
  <conditionalFormatting sqref="AT5">
    <cfRule type="cellIs" dxfId="1507" priority="649" stopIfTrue="1" operator="greaterThan">
      <formula>0.03</formula>
    </cfRule>
    <cfRule type="cellIs" dxfId="1506" priority="650" stopIfTrue="1" operator="lessThan">
      <formula>-0.03</formula>
    </cfRule>
  </conditionalFormatting>
  <conditionalFormatting sqref="AT5:AT6">
    <cfRule type="cellIs" dxfId="1505" priority="651" stopIfTrue="1" operator="greaterThan">
      <formula>0</formula>
    </cfRule>
    <cfRule type="cellIs" dxfId="1504" priority="652" operator="lessThan">
      <formula>0</formula>
    </cfRule>
  </conditionalFormatting>
  <conditionalFormatting sqref="AT7">
    <cfRule type="cellIs" dxfId="1503" priority="645" stopIfTrue="1" operator="greaterThan">
      <formula>0.03</formula>
    </cfRule>
    <cfRule type="cellIs" dxfId="1502" priority="646" stopIfTrue="1" operator="lessThan">
      <formula>-0.03</formula>
    </cfRule>
  </conditionalFormatting>
  <conditionalFormatting sqref="AT7:AT8">
    <cfRule type="cellIs" dxfId="1501" priority="647" stopIfTrue="1" operator="greaterThan">
      <formula>0</formula>
    </cfRule>
    <cfRule type="cellIs" dxfId="1500" priority="648" operator="lessThan">
      <formula>0</formula>
    </cfRule>
  </conditionalFormatting>
  <conditionalFormatting sqref="AT9">
    <cfRule type="cellIs" dxfId="1499" priority="641" stopIfTrue="1" operator="greaterThan">
      <formula>0.03</formula>
    </cfRule>
    <cfRule type="cellIs" dxfId="1498" priority="642" stopIfTrue="1" operator="lessThan">
      <formula>-0.03</formula>
    </cfRule>
  </conditionalFormatting>
  <conditionalFormatting sqref="AT9:AT10">
    <cfRule type="cellIs" dxfId="1497" priority="643" stopIfTrue="1" operator="greaterThan">
      <formula>0</formula>
    </cfRule>
    <cfRule type="cellIs" dxfId="1496" priority="644" operator="lessThan">
      <formula>0</formula>
    </cfRule>
  </conditionalFormatting>
  <conditionalFormatting sqref="AV5">
    <cfRule type="cellIs" dxfId="1495" priority="637" stopIfTrue="1" operator="greaterThan">
      <formula>0.03</formula>
    </cfRule>
    <cfRule type="cellIs" dxfId="1494" priority="638" stopIfTrue="1" operator="lessThan">
      <formula>-0.03</formula>
    </cfRule>
  </conditionalFormatting>
  <conditionalFormatting sqref="AV5:AV6">
    <cfRule type="cellIs" dxfId="1493" priority="639" stopIfTrue="1" operator="greaterThan">
      <formula>0</formula>
    </cfRule>
    <cfRule type="cellIs" dxfId="1492" priority="640" operator="lessThan">
      <formula>0</formula>
    </cfRule>
  </conditionalFormatting>
  <conditionalFormatting sqref="AV7">
    <cfRule type="cellIs" dxfId="1491" priority="633" stopIfTrue="1" operator="greaterThan">
      <formula>0.03</formula>
    </cfRule>
    <cfRule type="cellIs" dxfId="1490" priority="634" stopIfTrue="1" operator="lessThan">
      <formula>-0.03</formula>
    </cfRule>
  </conditionalFormatting>
  <conditionalFormatting sqref="AV7:AV8">
    <cfRule type="cellIs" dxfId="1489" priority="635" stopIfTrue="1" operator="greaterThan">
      <formula>0</formula>
    </cfRule>
    <cfRule type="cellIs" dxfId="1488" priority="636" operator="lessThan">
      <formula>0</formula>
    </cfRule>
  </conditionalFormatting>
  <conditionalFormatting sqref="AV9">
    <cfRule type="cellIs" dxfId="1487" priority="629" stopIfTrue="1" operator="greaterThan">
      <formula>0.03</formula>
    </cfRule>
    <cfRule type="cellIs" dxfId="1486" priority="630" stopIfTrue="1" operator="lessThan">
      <formula>-0.03</formula>
    </cfRule>
  </conditionalFormatting>
  <conditionalFormatting sqref="AV9:AV10">
    <cfRule type="cellIs" dxfId="1485" priority="631" stopIfTrue="1" operator="greaterThan">
      <formula>0</formula>
    </cfRule>
    <cfRule type="cellIs" dxfId="1484" priority="632" operator="lessThan">
      <formula>0</formula>
    </cfRule>
  </conditionalFormatting>
  <conditionalFormatting sqref="AX5">
    <cfRule type="cellIs" dxfId="1483" priority="625" stopIfTrue="1" operator="greaterThan">
      <formula>0.03</formula>
    </cfRule>
    <cfRule type="cellIs" dxfId="1482" priority="626" stopIfTrue="1" operator="lessThan">
      <formula>-0.03</formula>
    </cfRule>
  </conditionalFormatting>
  <conditionalFormatting sqref="AX5:AX6">
    <cfRule type="cellIs" dxfId="1481" priority="627" stopIfTrue="1" operator="greaterThan">
      <formula>0</formula>
    </cfRule>
    <cfRule type="cellIs" dxfId="1480" priority="628" operator="lessThan">
      <formula>0</formula>
    </cfRule>
  </conditionalFormatting>
  <conditionalFormatting sqref="AX7">
    <cfRule type="cellIs" dxfId="1479" priority="621" stopIfTrue="1" operator="greaterThan">
      <formula>0.03</formula>
    </cfRule>
    <cfRule type="cellIs" dxfId="1478" priority="622" stopIfTrue="1" operator="lessThan">
      <formula>-0.03</formula>
    </cfRule>
  </conditionalFormatting>
  <conditionalFormatting sqref="AX7:AX8">
    <cfRule type="cellIs" dxfId="1477" priority="623" stopIfTrue="1" operator="greaterThan">
      <formula>0</formula>
    </cfRule>
    <cfRule type="cellIs" dxfId="1476" priority="624" operator="lessThan">
      <formula>0</formula>
    </cfRule>
  </conditionalFormatting>
  <conditionalFormatting sqref="AX9">
    <cfRule type="cellIs" dxfId="1475" priority="617" stopIfTrue="1" operator="greaterThan">
      <formula>0.03</formula>
    </cfRule>
    <cfRule type="cellIs" dxfId="1474" priority="618" stopIfTrue="1" operator="lessThan">
      <formula>-0.03</formula>
    </cfRule>
  </conditionalFormatting>
  <conditionalFormatting sqref="AX9:AX10">
    <cfRule type="cellIs" dxfId="1473" priority="619" stopIfTrue="1" operator="greaterThan">
      <formula>0</formula>
    </cfRule>
    <cfRule type="cellIs" dxfId="1472" priority="620" operator="lessThan">
      <formula>0</formula>
    </cfRule>
  </conditionalFormatting>
  <conditionalFormatting sqref="AP11">
    <cfRule type="cellIs" dxfId="1471" priority="593" stopIfTrue="1" operator="greaterThan">
      <formula>0.03</formula>
    </cfRule>
    <cfRule type="cellIs" dxfId="1470" priority="594" stopIfTrue="1" operator="lessThan">
      <formula>-0.03</formula>
    </cfRule>
  </conditionalFormatting>
  <conditionalFormatting sqref="AQ11">
    <cfRule type="cellIs" dxfId="1469" priority="611" stopIfTrue="1" operator="greaterThan">
      <formula>0.03</formula>
    </cfRule>
    <cfRule type="cellIs" dxfId="1468" priority="612" stopIfTrue="1" operator="lessThan">
      <formula>-0.03</formula>
    </cfRule>
  </conditionalFormatting>
  <conditionalFormatting sqref="AQ11:AQ16">
    <cfRule type="cellIs" dxfId="1467" priority="613" stopIfTrue="1" operator="greaterThan">
      <formula>0</formula>
    </cfRule>
    <cfRule type="cellIs" dxfId="1466" priority="614" stopIfTrue="1" operator="lessThan">
      <formula>0</formula>
    </cfRule>
  </conditionalFormatting>
  <conditionalFormatting sqref="AR11:AS11">
    <cfRule type="cellIs" dxfId="1465" priority="607" stopIfTrue="1" operator="greaterThan">
      <formula>0.03</formula>
    </cfRule>
    <cfRule type="cellIs" dxfId="1464" priority="608" stopIfTrue="1" operator="lessThan">
      <formula>-0.03</formula>
    </cfRule>
  </conditionalFormatting>
  <conditionalFormatting sqref="AR11:AS16">
    <cfRule type="cellIs" dxfId="1463" priority="609" stopIfTrue="1" operator="greaterThan">
      <formula>0</formula>
    </cfRule>
    <cfRule type="cellIs" dxfId="1462" priority="610" stopIfTrue="1" operator="lessThan">
      <formula>0</formula>
    </cfRule>
  </conditionalFormatting>
  <conditionalFormatting sqref="AU11">
    <cfRule type="cellIs" dxfId="1461" priority="603" stopIfTrue="1" operator="greaterThan">
      <formula>0.03</formula>
    </cfRule>
    <cfRule type="cellIs" dxfId="1460" priority="604" stopIfTrue="1" operator="lessThan">
      <formula>-0.03</formula>
    </cfRule>
  </conditionalFormatting>
  <conditionalFormatting sqref="AU11:AU16">
    <cfRule type="cellIs" dxfId="1459" priority="605" stopIfTrue="1" operator="greaterThan">
      <formula>0</formula>
    </cfRule>
    <cfRule type="cellIs" dxfId="1458" priority="606" stopIfTrue="1" operator="lessThan">
      <formula>0</formula>
    </cfRule>
  </conditionalFormatting>
  <conditionalFormatting sqref="AW11">
    <cfRule type="cellIs" dxfId="1457" priority="599" stopIfTrue="1" operator="greaterThan">
      <formula>0.03</formula>
    </cfRule>
    <cfRule type="cellIs" dxfId="1456" priority="600" stopIfTrue="1" operator="lessThan">
      <formula>-0.03</formula>
    </cfRule>
  </conditionalFormatting>
  <conditionalFormatting sqref="AW11:AW16">
    <cfRule type="cellIs" dxfId="1455" priority="601" stopIfTrue="1" operator="greaterThan">
      <formula>0</formula>
    </cfRule>
    <cfRule type="cellIs" dxfId="1454" priority="602" stopIfTrue="1" operator="lessThan">
      <formula>0</formula>
    </cfRule>
  </conditionalFormatting>
  <conditionalFormatting sqref="AY11">
    <cfRule type="cellIs" dxfId="1453" priority="595" stopIfTrue="1" operator="greaterThan">
      <formula>0.03</formula>
    </cfRule>
    <cfRule type="cellIs" dxfId="1452" priority="596" stopIfTrue="1" operator="lessThan">
      <formula>-0.03</formula>
    </cfRule>
  </conditionalFormatting>
  <conditionalFormatting sqref="AY11:AY16">
    <cfRule type="cellIs" dxfId="1451" priority="597" stopIfTrue="1" operator="greaterThan">
      <formula>0</formula>
    </cfRule>
    <cfRule type="cellIs" dxfId="1450" priority="598" stopIfTrue="1" operator="lessThan">
      <formula>0</formula>
    </cfRule>
  </conditionalFormatting>
  <conditionalFormatting sqref="AP11:AP12">
    <cfRule type="cellIs" dxfId="1449" priority="615" stopIfTrue="1" operator="greaterThan">
      <formula>0</formula>
    </cfRule>
    <cfRule type="cellIs" dxfId="1448" priority="616" operator="lessThan">
      <formula>0</formula>
    </cfRule>
  </conditionalFormatting>
  <conditionalFormatting sqref="AP13">
    <cfRule type="cellIs" dxfId="1447" priority="589" stopIfTrue="1" operator="greaterThan">
      <formula>0.03</formula>
    </cfRule>
    <cfRule type="cellIs" dxfId="1446" priority="590" stopIfTrue="1" operator="lessThan">
      <formula>-0.03</formula>
    </cfRule>
  </conditionalFormatting>
  <conditionalFormatting sqref="AP13:AP14">
    <cfRule type="cellIs" dxfId="1445" priority="591" stopIfTrue="1" operator="greaterThan">
      <formula>0</formula>
    </cfRule>
    <cfRule type="cellIs" dxfId="1444" priority="592" operator="lessThan">
      <formula>0</formula>
    </cfRule>
  </conditionalFormatting>
  <conditionalFormatting sqref="AP15">
    <cfRule type="cellIs" dxfId="1443" priority="585" stopIfTrue="1" operator="greaterThan">
      <formula>0.03</formula>
    </cfRule>
    <cfRule type="cellIs" dxfId="1442" priority="586" stopIfTrue="1" operator="lessThan">
      <formula>-0.03</formula>
    </cfRule>
  </conditionalFormatting>
  <conditionalFormatting sqref="AP15:AP16">
    <cfRule type="cellIs" dxfId="1441" priority="587" stopIfTrue="1" operator="greaterThan">
      <formula>0</formula>
    </cfRule>
    <cfRule type="cellIs" dxfId="1440" priority="588" operator="lessThan">
      <formula>0</formula>
    </cfRule>
  </conditionalFormatting>
  <conditionalFormatting sqref="AT11">
    <cfRule type="cellIs" dxfId="1439" priority="581" stopIfTrue="1" operator="greaterThan">
      <formula>0.03</formula>
    </cfRule>
    <cfRule type="cellIs" dxfId="1438" priority="582" stopIfTrue="1" operator="lessThan">
      <formula>-0.03</formula>
    </cfRule>
  </conditionalFormatting>
  <conditionalFormatting sqref="AT11:AT12">
    <cfRule type="cellIs" dxfId="1437" priority="583" stopIfTrue="1" operator="greaterThan">
      <formula>0</formula>
    </cfRule>
    <cfRule type="cellIs" dxfId="1436" priority="584" operator="lessThan">
      <formula>0</formula>
    </cfRule>
  </conditionalFormatting>
  <conditionalFormatting sqref="AT13">
    <cfRule type="cellIs" dxfId="1435" priority="577" stopIfTrue="1" operator="greaterThan">
      <formula>0.03</formula>
    </cfRule>
    <cfRule type="cellIs" dxfId="1434" priority="578" stopIfTrue="1" operator="lessThan">
      <formula>-0.03</formula>
    </cfRule>
  </conditionalFormatting>
  <conditionalFormatting sqref="AT13:AT14">
    <cfRule type="cellIs" dxfId="1433" priority="579" stopIfTrue="1" operator="greaterThan">
      <formula>0</formula>
    </cfRule>
    <cfRule type="cellIs" dxfId="1432" priority="580" operator="lessThan">
      <formula>0</formula>
    </cfRule>
  </conditionalFormatting>
  <conditionalFormatting sqref="AT15">
    <cfRule type="cellIs" dxfId="1431" priority="573" stopIfTrue="1" operator="greaterThan">
      <formula>0.03</formula>
    </cfRule>
    <cfRule type="cellIs" dxfId="1430" priority="574" stopIfTrue="1" operator="lessThan">
      <formula>-0.03</formula>
    </cfRule>
  </conditionalFormatting>
  <conditionalFormatting sqref="AT15:AT16">
    <cfRule type="cellIs" dxfId="1429" priority="575" stopIfTrue="1" operator="greaterThan">
      <formula>0</formula>
    </cfRule>
    <cfRule type="cellIs" dxfId="1428" priority="576" operator="lessThan">
      <formula>0</formula>
    </cfRule>
  </conditionalFormatting>
  <conditionalFormatting sqref="AV11">
    <cfRule type="cellIs" dxfId="1427" priority="569" stopIfTrue="1" operator="greaterThan">
      <formula>0.03</formula>
    </cfRule>
    <cfRule type="cellIs" dxfId="1426" priority="570" stopIfTrue="1" operator="lessThan">
      <formula>-0.03</formula>
    </cfRule>
  </conditionalFormatting>
  <conditionalFormatting sqref="AV11:AV12">
    <cfRule type="cellIs" dxfId="1425" priority="571" stopIfTrue="1" operator="greaterThan">
      <formula>0</formula>
    </cfRule>
    <cfRule type="cellIs" dxfId="1424" priority="572" operator="lessThan">
      <formula>0</formula>
    </cfRule>
  </conditionalFormatting>
  <conditionalFormatting sqref="AV13">
    <cfRule type="cellIs" dxfId="1423" priority="565" stopIfTrue="1" operator="greaterThan">
      <formula>0.03</formula>
    </cfRule>
    <cfRule type="cellIs" dxfId="1422" priority="566" stopIfTrue="1" operator="lessThan">
      <formula>-0.03</formula>
    </cfRule>
  </conditionalFormatting>
  <conditionalFormatting sqref="AV13:AV14">
    <cfRule type="cellIs" dxfId="1421" priority="567" stopIfTrue="1" operator="greaterThan">
      <formula>0</formula>
    </cfRule>
    <cfRule type="cellIs" dxfId="1420" priority="568" operator="lessThan">
      <formula>0</formula>
    </cfRule>
  </conditionalFormatting>
  <conditionalFormatting sqref="AV15">
    <cfRule type="cellIs" dxfId="1419" priority="561" stopIfTrue="1" operator="greaterThan">
      <formula>0.03</formula>
    </cfRule>
    <cfRule type="cellIs" dxfId="1418" priority="562" stopIfTrue="1" operator="lessThan">
      <formula>-0.03</formula>
    </cfRule>
  </conditionalFormatting>
  <conditionalFormatting sqref="AV15:AV16">
    <cfRule type="cellIs" dxfId="1417" priority="563" stopIfTrue="1" operator="greaterThan">
      <formula>0</formula>
    </cfRule>
    <cfRule type="cellIs" dxfId="1416" priority="564" operator="lessThan">
      <formula>0</formula>
    </cfRule>
  </conditionalFormatting>
  <conditionalFormatting sqref="AP17 AP23 AP29 AP35">
    <cfRule type="cellIs" dxfId="1415" priority="541" stopIfTrue="1" operator="greaterThan">
      <formula>0.03</formula>
    </cfRule>
    <cfRule type="cellIs" dxfId="1414" priority="542" stopIfTrue="1" operator="lessThan">
      <formula>-0.03</formula>
    </cfRule>
  </conditionalFormatting>
  <conditionalFormatting sqref="AQ17 AQ23 AQ29 AQ35">
    <cfRule type="cellIs" dxfId="1413" priority="555" stopIfTrue="1" operator="greaterThan">
      <formula>0.03</formula>
    </cfRule>
    <cfRule type="cellIs" dxfId="1412" priority="556" stopIfTrue="1" operator="lessThan">
      <formula>-0.03</formula>
    </cfRule>
  </conditionalFormatting>
  <conditionalFormatting sqref="AQ17:AQ40">
    <cfRule type="cellIs" dxfId="1411" priority="557" stopIfTrue="1" operator="greaterThan">
      <formula>0</formula>
    </cfRule>
    <cfRule type="cellIs" dxfId="1410" priority="558" stopIfTrue="1" operator="lessThan">
      <formula>0</formula>
    </cfRule>
  </conditionalFormatting>
  <conditionalFormatting sqref="AR17:AS17 AR23:AS23 AR29:AS29 AR35:AS35">
    <cfRule type="cellIs" dxfId="1409" priority="551" stopIfTrue="1" operator="greaterThan">
      <formula>0.03</formula>
    </cfRule>
    <cfRule type="cellIs" dxfId="1408" priority="552" stopIfTrue="1" operator="lessThan">
      <formula>-0.03</formula>
    </cfRule>
  </conditionalFormatting>
  <conditionalFormatting sqref="AR17:AS40">
    <cfRule type="cellIs" dxfId="1407" priority="553" stopIfTrue="1" operator="greaterThan">
      <formula>0</formula>
    </cfRule>
    <cfRule type="cellIs" dxfId="1406" priority="554" stopIfTrue="1" operator="lessThan">
      <formula>0</formula>
    </cfRule>
  </conditionalFormatting>
  <conditionalFormatting sqref="AU17 AU23 AU29 AU35">
    <cfRule type="cellIs" dxfId="1405" priority="547" stopIfTrue="1" operator="greaterThan">
      <formula>0.03</formula>
    </cfRule>
    <cfRule type="cellIs" dxfId="1404" priority="548" stopIfTrue="1" operator="lessThan">
      <formula>-0.03</formula>
    </cfRule>
  </conditionalFormatting>
  <conditionalFormatting sqref="AU17:AU40">
    <cfRule type="cellIs" dxfId="1403" priority="549" stopIfTrue="1" operator="greaterThan">
      <formula>0</formula>
    </cfRule>
    <cfRule type="cellIs" dxfId="1402" priority="550" stopIfTrue="1" operator="lessThan">
      <formula>0</formula>
    </cfRule>
  </conditionalFormatting>
  <conditionalFormatting sqref="AW17 AW23 AW29 AW35">
    <cfRule type="cellIs" dxfId="1401" priority="543" stopIfTrue="1" operator="greaterThan">
      <formula>0.03</formula>
    </cfRule>
    <cfRule type="cellIs" dxfId="1400" priority="544" stopIfTrue="1" operator="lessThan">
      <formula>-0.03</formula>
    </cfRule>
  </conditionalFormatting>
  <conditionalFormatting sqref="AW17:AW40">
    <cfRule type="cellIs" dxfId="1399" priority="545" stopIfTrue="1" operator="greaterThan">
      <formula>0</formula>
    </cfRule>
    <cfRule type="cellIs" dxfId="1398" priority="546" stopIfTrue="1" operator="lessThan">
      <formula>0</formula>
    </cfRule>
  </conditionalFormatting>
  <conditionalFormatting sqref="AP17:AP18 AP23:AP24 AP29:AP30 AP35:AP36">
    <cfRule type="cellIs" dxfId="1397" priority="559" stopIfTrue="1" operator="greaterThan">
      <formula>0</formula>
    </cfRule>
    <cfRule type="cellIs" dxfId="1396" priority="560" operator="lessThan">
      <formula>0</formula>
    </cfRule>
  </conditionalFormatting>
  <conditionalFormatting sqref="AP19 AP25 AP31 AP37">
    <cfRule type="cellIs" dxfId="1395" priority="537" stopIfTrue="1" operator="greaterThan">
      <formula>0.03</formula>
    </cfRule>
    <cfRule type="cellIs" dxfId="1394" priority="538" stopIfTrue="1" operator="lessThan">
      <formula>-0.03</formula>
    </cfRule>
  </conditionalFormatting>
  <conditionalFormatting sqref="AP19:AP20 AP25:AP26 AP31:AP32 AP37:AP38">
    <cfRule type="cellIs" dxfId="1393" priority="539" stopIfTrue="1" operator="greaterThan">
      <formula>0</formula>
    </cfRule>
    <cfRule type="cellIs" dxfId="1392" priority="540" operator="lessThan">
      <formula>0</formula>
    </cfRule>
  </conditionalFormatting>
  <conditionalFormatting sqref="AP21 AP27 AP33 AP39">
    <cfRule type="cellIs" dxfId="1391" priority="533" stopIfTrue="1" operator="greaterThan">
      <formula>0.03</formula>
    </cfRule>
    <cfRule type="cellIs" dxfId="1390" priority="534" stopIfTrue="1" operator="lessThan">
      <formula>-0.03</formula>
    </cfRule>
  </conditionalFormatting>
  <conditionalFormatting sqref="AP21:AP22 AP27:AP28 AP33:AP34 AP39:AP40">
    <cfRule type="cellIs" dxfId="1389" priority="535" stopIfTrue="1" operator="greaterThan">
      <formula>0</formula>
    </cfRule>
    <cfRule type="cellIs" dxfId="1388" priority="536" operator="lessThan">
      <formula>0</formula>
    </cfRule>
  </conditionalFormatting>
  <conditionalFormatting sqref="AT17 AT23 AT29 AT35">
    <cfRule type="cellIs" dxfId="1387" priority="529" stopIfTrue="1" operator="greaterThan">
      <formula>0.03</formula>
    </cfRule>
    <cfRule type="cellIs" dxfId="1386" priority="530" stopIfTrue="1" operator="lessThan">
      <formula>-0.03</formula>
    </cfRule>
  </conditionalFormatting>
  <conditionalFormatting sqref="AT17:AT18 AT23:AT24 AT29:AT30 AT35:AT36">
    <cfRule type="cellIs" dxfId="1385" priority="531" stopIfTrue="1" operator="greaterThan">
      <formula>0</formula>
    </cfRule>
    <cfRule type="cellIs" dxfId="1384" priority="532" operator="lessThan">
      <formula>0</formula>
    </cfRule>
  </conditionalFormatting>
  <conditionalFormatting sqref="AT19 AT25 AT31 AT37">
    <cfRule type="cellIs" dxfId="1383" priority="525" stopIfTrue="1" operator="greaterThan">
      <formula>0.03</formula>
    </cfRule>
    <cfRule type="cellIs" dxfId="1382" priority="526" stopIfTrue="1" operator="lessThan">
      <formula>-0.03</formula>
    </cfRule>
  </conditionalFormatting>
  <conditionalFormatting sqref="AT19:AT20 AT25:AT26 AT31:AT32 AT37:AT38">
    <cfRule type="cellIs" dxfId="1381" priority="527" stopIfTrue="1" operator="greaterThan">
      <formula>0</formula>
    </cfRule>
    <cfRule type="cellIs" dxfId="1380" priority="528" operator="lessThan">
      <formula>0</formula>
    </cfRule>
  </conditionalFormatting>
  <conditionalFormatting sqref="AT21 AT27 AT33 AT39">
    <cfRule type="cellIs" dxfId="1379" priority="521" stopIfTrue="1" operator="greaterThan">
      <formula>0.03</formula>
    </cfRule>
    <cfRule type="cellIs" dxfId="1378" priority="522" stopIfTrue="1" operator="lessThan">
      <formula>-0.03</formula>
    </cfRule>
  </conditionalFormatting>
  <conditionalFormatting sqref="AT21:AT22 AT27:AT28 AT33:AT34 AT39:AT40">
    <cfRule type="cellIs" dxfId="1377" priority="523" stopIfTrue="1" operator="greaterThan">
      <formula>0</formula>
    </cfRule>
    <cfRule type="cellIs" dxfId="1376" priority="524" operator="lessThan">
      <formula>0</formula>
    </cfRule>
  </conditionalFormatting>
  <conditionalFormatting sqref="AV17 AV23 AV29 AV35">
    <cfRule type="cellIs" dxfId="1375" priority="517" stopIfTrue="1" operator="greaterThan">
      <formula>0.03</formula>
    </cfRule>
    <cfRule type="cellIs" dxfId="1374" priority="518" stopIfTrue="1" operator="lessThan">
      <formula>-0.03</formula>
    </cfRule>
  </conditionalFormatting>
  <conditionalFormatting sqref="AV17:AV18 AV23:AV24 AV29:AV30 AV35:AV36">
    <cfRule type="cellIs" dxfId="1373" priority="519" stopIfTrue="1" operator="greaterThan">
      <formula>0</formula>
    </cfRule>
    <cfRule type="cellIs" dxfId="1372" priority="520" operator="lessThan">
      <formula>0</formula>
    </cfRule>
  </conditionalFormatting>
  <conditionalFormatting sqref="AV19 AV25 AV31 AV37">
    <cfRule type="cellIs" dxfId="1371" priority="513" stopIfTrue="1" operator="greaterThan">
      <formula>0.03</formula>
    </cfRule>
    <cfRule type="cellIs" dxfId="1370" priority="514" stopIfTrue="1" operator="lessThan">
      <formula>-0.03</formula>
    </cfRule>
  </conditionalFormatting>
  <conditionalFormatting sqref="AV19:AV20 AV25:AV26 AV31:AV32 AV37:AV38">
    <cfRule type="cellIs" dxfId="1369" priority="515" stopIfTrue="1" operator="greaterThan">
      <formula>0</formula>
    </cfRule>
    <cfRule type="cellIs" dxfId="1368" priority="516" operator="lessThan">
      <formula>0</formula>
    </cfRule>
  </conditionalFormatting>
  <conditionalFormatting sqref="AV21 AV27 AV33 AV39">
    <cfRule type="cellIs" dxfId="1367" priority="509" stopIfTrue="1" operator="greaterThan">
      <formula>0.03</formula>
    </cfRule>
    <cfRule type="cellIs" dxfId="1366" priority="510" stopIfTrue="1" operator="lessThan">
      <formula>-0.03</formula>
    </cfRule>
  </conditionalFormatting>
  <conditionalFormatting sqref="AV21:AV22 AV27:AV28 AV33:AV34 AV39:AV40">
    <cfRule type="cellIs" dxfId="1365" priority="511" stopIfTrue="1" operator="greaterThan">
      <formula>0</formula>
    </cfRule>
    <cfRule type="cellIs" dxfId="1364" priority="512" operator="lessThan">
      <formula>0</formula>
    </cfRule>
  </conditionalFormatting>
  <conditionalFormatting sqref="BA11">
    <cfRule type="cellIs" dxfId="1363" priority="341" stopIfTrue="1" operator="greaterThan">
      <formula>0.03</formula>
    </cfRule>
    <cfRule type="cellIs" dxfId="1362" priority="342" stopIfTrue="1" operator="lessThan">
      <formula>-0.03</formula>
    </cfRule>
  </conditionalFormatting>
  <conditionalFormatting sqref="BA11:BA16">
    <cfRule type="cellIs" dxfId="1361" priority="343" stopIfTrue="1" operator="greaterThan">
      <formula>0</formula>
    </cfRule>
    <cfRule type="cellIs" dxfId="1360" priority="344" stopIfTrue="1" operator="lessThan">
      <formula>0</formula>
    </cfRule>
  </conditionalFormatting>
  <conditionalFormatting sqref="AZ11">
    <cfRule type="cellIs" dxfId="1359" priority="337" stopIfTrue="1" operator="greaterThan">
      <formula>0.03</formula>
    </cfRule>
    <cfRule type="cellIs" dxfId="1358" priority="338" stopIfTrue="1" operator="lessThan">
      <formula>-0.03</formula>
    </cfRule>
  </conditionalFormatting>
  <conditionalFormatting sqref="AZ11:AZ12">
    <cfRule type="cellIs" dxfId="1357" priority="339" stopIfTrue="1" operator="greaterThan">
      <formula>0</formula>
    </cfRule>
    <cfRule type="cellIs" dxfId="1356" priority="340" operator="lessThan">
      <formula>0</formula>
    </cfRule>
  </conditionalFormatting>
  <conditionalFormatting sqref="AZ13">
    <cfRule type="cellIs" dxfId="1355" priority="333" stopIfTrue="1" operator="greaterThan">
      <formula>0.03</formula>
    </cfRule>
    <cfRule type="cellIs" dxfId="1354" priority="334" stopIfTrue="1" operator="lessThan">
      <formula>-0.03</formula>
    </cfRule>
  </conditionalFormatting>
  <conditionalFormatting sqref="AZ13:AZ14">
    <cfRule type="cellIs" dxfId="1353" priority="335" stopIfTrue="1" operator="greaterThan">
      <formula>0</formula>
    </cfRule>
    <cfRule type="cellIs" dxfId="1352" priority="336" operator="lessThan">
      <formula>0</formula>
    </cfRule>
  </conditionalFormatting>
  <conditionalFormatting sqref="AZ15">
    <cfRule type="cellIs" dxfId="1351" priority="329" stopIfTrue="1" operator="greaterThan">
      <formula>0.03</formula>
    </cfRule>
    <cfRule type="cellIs" dxfId="1350" priority="330" stopIfTrue="1" operator="lessThan">
      <formula>-0.03</formula>
    </cfRule>
  </conditionalFormatting>
  <conditionalFormatting sqref="AZ15:AZ16">
    <cfRule type="cellIs" dxfId="1349" priority="331" stopIfTrue="1" operator="greaterThan">
      <formula>0</formula>
    </cfRule>
    <cfRule type="cellIs" dxfId="1348" priority="332" operator="lessThan">
      <formula>0</formula>
    </cfRule>
  </conditionalFormatting>
  <conditionalFormatting sqref="BA5">
    <cfRule type="cellIs" dxfId="1347" priority="325" stopIfTrue="1" operator="greaterThan">
      <formula>0.03</formula>
    </cfRule>
    <cfRule type="cellIs" dxfId="1346" priority="326" stopIfTrue="1" operator="lessThan">
      <formula>-0.03</formula>
    </cfRule>
  </conditionalFormatting>
  <conditionalFormatting sqref="BA5:BA10">
    <cfRule type="cellIs" dxfId="1345" priority="327" stopIfTrue="1" operator="greaterThan">
      <formula>0</formula>
    </cfRule>
    <cfRule type="cellIs" dxfId="1344" priority="328" stopIfTrue="1" operator="lessThan">
      <formula>0</formula>
    </cfRule>
  </conditionalFormatting>
  <conditionalFormatting sqref="AZ5">
    <cfRule type="cellIs" dxfId="1343" priority="321" stopIfTrue="1" operator="greaterThan">
      <formula>0.03</formula>
    </cfRule>
    <cfRule type="cellIs" dxfId="1342" priority="322" stopIfTrue="1" operator="lessThan">
      <formula>-0.03</formula>
    </cfRule>
  </conditionalFormatting>
  <conditionalFormatting sqref="AZ5:AZ6">
    <cfRule type="cellIs" dxfId="1341" priority="323" stopIfTrue="1" operator="greaterThan">
      <formula>0</formula>
    </cfRule>
    <cfRule type="cellIs" dxfId="1340" priority="324" operator="lessThan">
      <formula>0</formula>
    </cfRule>
  </conditionalFormatting>
  <conditionalFormatting sqref="AZ7">
    <cfRule type="cellIs" dxfId="1339" priority="317" stopIfTrue="1" operator="greaterThan">
      <formula>0.03</formula>
    </cfRule>
    <cfRule type="cellIs" dxfId="1338" priority="318" stopIfTrue="1" operator="lessThan">
      <formula>-0.03</formula>
    </cfRule>
  </conditionalFormatting>
  <conditionalFormatting sqref="AZ7:AZ8">
    <cfRule type="cellIs" dxfId="1337" priority="319" stopIfTrue="1" operator="greaterThan">
      <formula>0</formula>
    </cfRule>
    <cfRule type="cellIs" dxfId="1336" priority="320" operator="lessThan">
      <formula>0</formula>
    </cfRule>
  </conditionalFormatting>
  <conditionalFormatting sqref="AZ9">
    <cfRule type="cellIs" dxfId="1335" priority="313" stopIfTrue="1" operator="greaterThan">
      <formula>0.03</formula>
    </cfRule>
    <cfRule type="cellIs" dxfId="1334" priority="314" stopIfTrue="1" operator="lessThan">
      <formula>-0.03</formula>
    </cfRule>
  </conditionalFormatting>
  <conditionalFormatting sqref="AZ9:AZ10">
    <cfRule type="cellIs" dxfId="1333" priority="315" stopIfTrue="1" operator="greaterThan">
      <formula>0</formula>
    </cfRule>
    <cfRule type="cellIs" dxfId="1332" priority="316" operator="lessThan">
      <formula>0</formula>
    </cfRule>
  </conditionalFormatting>
  <conditionalFormatting sqref="BA17">
    <cfRule type="cellIs" dxfId="1331" priority="309" stopIfTrue="1" operator="greaterThan">
      <formula>0.03</formula>
    </cfRule>
    <cfRule type="cellIs" dxfId="1330" priority="310" stopIfTrue="1" operator="lessThan">
      <formula>-0.03</formula>
    </cfRule>
  </conditionalFormatting>
  <conditionalFormatting sqref="BA17:BA22">
    <cfRule type="cellIs" dxfId="1329" priority="311" stopIfTrue="1" operator="greaterThan">
      <formula>0</formula>
    </cfRule>
    <cfRule type="cellIs" dxfId="1328" priority="312" stopIfTrue="1" operator="lessThan">
      <formula>0</formula>
    </cfRule>
  </conditionalFormatting>
  <conditionalFormatting sqref="AZ17">
    <cfRule type="cellIs" dxfId="1327" priority="305" stopIfTrue="1" operator="greaterThan">
      <formula>0.03</formula>
    </cfRule>
    <cfRule type="cellIs" dxfId="1326" priority="306" stopIfTrue="1" operator="lessThan">
      <formula>-0.03</formula>
    </cfRule>
  </conditionalFormatting>
  <conditionalFormatting sqref="AZ17:AZ18">
    <cfRule type="cellIs" dxfId="1325" priority="307" stopIfTrue="1" operator="greaterThan">
      <formula>0</formula>
    </cfRule>
    <cfRule type="cellIs" dxfId="1324" priority="308" operator="lessThan">
      <formula>0</formula>
    </cfRule>
  </conditionalFormatting>
  <conditionalFormatting sqref="AZ19">
    <cfRule type="cellIs" dxfId="1323" priority="301" stopIfTrue="1" operator="greaterThan">
      <formula>0.03</formula>
    </cfRule>
    <cfRule type="cellIs" dxfId="1322" priority="302" stopIfTrue="1" operator="lessThan">
      <formula>-0.03</formula>
    </cfRule>
  </conditionalFormatting>
  <conditionalFormatting sqref="AZ19:AZ20">
    <cfRule type="cellIs" dxfId="1321" priority="303" stopIfTrue="1" operator="greaterThan">
      <formula>0</formula>
    </cfRule>
    <cfRule type="cellIs" dxfId="1320" priority="304" operator="lessThan">
      <formula>0</formula>
    </cfRule>
  </conditionalFormatting>
  <conditionalFormatting sqref="AZ21">
    <cfRule type="cellIs" dxfId="1319" priority="297" stopIfTrue="1" operator="greaterThan">
      <formula>0.03</formula>
    </cfRule>
    <cfRule type="cellIs" dxfId="1318" priority="298" stopIfTrue="1" operator="lessThan">
      <formula>-0.03</formula>
    </cfRule>
  </conditionalFormatting>
  <conditionalFormatting sqref="AZ21:AZ22">
    <cfRule type="cellIs" dxfId="1317" priority="299" stopIfTrue="1" operator="greaterThan">
      <formula>0</formula>
    </cfRule>
    <cfRule type="cellIs" dxfId="1316" priority="300" operator="lessThan">
      <formula>0</formula>
    </cfRule>
  </conditionalFormatting>
  <conditionalFormatting sqref="BA29">
    <cfRule type="cellIs" dxfId="1315" priority="293" stopIfTrue="1" operator="greaterThan">
      <formula>0.03</formula>
    </cfRule>
    <cfRule type="cellIs" dxfId="1314" priority="294" stopIfTrue="1" operator="lessThan">
      <formula>-0.03</formula>
    </cfRule>
  </conditionalFormatting>
  <conditionalFormatting sqref="BA29:BA34">
    <cfRule type="cellIs" dxfId="1313" priority="295" stopIfTrue="1" operator="greaterThan">
      <formula>0</formula>
    </cfRule>
    <cfRule type="cellIs" dxfId="1312" priority="296" stopIfTrue="1" operator="lessThan">
      <formula>0</formula>
    </cfRule>
  </conditionalFormatting>
  <conditionalFormatting sqref="AZ29">
    <cfRule type="cellIs" dxfId="1311" priority="289" stopIfTrue="1" operator="greaterThan">
      <formula>0.03</formula>
    </cfRule>
    <cfRule type="cellIs" dxfId="1310" priority="290" stopIfTrue="1" operator="lessThan">
      <formula>-0.03</formula>
    </cfRule>
  </conditionalFormatting>
  <conditionalFormatting sqref="AZ29:AZ30">
    <cfRule type="cellIs" dxfId="1309" priority="291" stopIfTrue="1" operator="greaterThan">
      <formula>0</formula>
    </cfRule>
    <cfRule type="cellIs" dxfId="1308" priority="292" operator="lessThan">
      <formula>0</formula>
    </cfRule>
  </conditionalFormatting>
  <conditionalFormatting sqref="AZ31">
    <cfRule type="cellIs" dxfId="1307" priority="285" stopIfTrue="1" operator="greaterThan">
      <formula>0.03</formula>
    </cfRule>
    <cfRule type="cellIs" dxfId="1306" priority="286" stopIfTrue="1" operator="lessThan">
      <formula>-0.03</formula>
    </cfRule>
  </conditionalFormatting>
  <conditionalFormatting sqref="AZ31:AZ32">
    <cfRule type="cellIs" dxfId="1305" priority="287" stopIfTrue="1" operator="greaterThan">
      <formula>0</formula>
    </cfRule>
    <cfRule type="cellIs" dxfId="1304" priority="288" operator="lessThan">
      <formula>0</formula>
    </cfRule>
  </conditionalFormatting>
  <conditionalFormatting sqref="AZ33">
    <cfRule type="cellIs" dxfId="1303" priority="281" stopIfTrue="1" operator="greaterThan">
      <formula>0.03</formula>
    </cfRule>
    <cfRule type="cellIs" dxfId="1302" priority="282" stopIfTrue="1" operator="lessThan">
      <formula>-0.03</formula>
    </cfRule>
  </conditionalFormatting>
  <conditionalFormatting sqref="AZ33:AZ34">
    <cfRule type="cellIs" dxfId="1301" priority="283" stopIfTrue="1" operator="greaterThan">
      <formula>0</formula>
    </cfRule>
    <cfRule type="cellIs" dxfId="1300" priority="284" operator="lessThan">
      <formula>0</formula>
    </cfRule>
  </conditionalFormatting>
  <conditionalFormatting sqref="BA23">
    <cfRule type="cellIs" dxfId="1299" priority="277" stopIfTrue="1" operator="greaterThan">
      <formula>0.03</formula>
    </cfRule>
    <cfRule type="cellIs" dxfId="1298" priority="278" stopIfTrue="1" operator="lessThan">
      <formula>-0.03</formula>
    </cfRule>
  </conditionalFormatting>
  <conditionalFormatting sqref="BA23:BA28">
    <cfRule type="cellIs" dxfId="1297" priority="279" stopIfTrue="1" operator="greaterThan">
      <formula>0</formula>
    </cfRule>
    <cfRule type="cellIs" dxfId="1296" priority="280" stopIfTrue="1" operator="lessThan">
      <formula>0</formula>
    </cfRule>
  </conditionalFormatting>
  <conditionalFormatting sqref="AZ23">
    <cfRule type="cellIs" dxfId="1295" priority="273" stopIfTrue="1" operator="greaterThan">
      <formula>0.03</formula>
    </cfRule>
    <cfRule type="cellIs" dxfId="1294" priority="274" stopIfTrue="1" operator="lessThan">
      <formula>-0.03</formula>
    </cfRule>
  </conditionalFormatting>
  <conditionalFormatting sqref="AZ23:AZ24">
    <cfRule type="cellIs" dxfId="1293" priority="275" stopIfTrue="1" operator="greaterThan">
      <formula>0</formula>
    </cfRule>
    <cfRule type="cellIs" dxfId="1292" priority="276" operator="lessThan">
      <formula>0</formula>
    </cfRule>
  </conditionalFormatting>
  <conditionalFormatting sqref="AZ25">
    <cfRule type="cellIs" dxfId="1291" priority="269" stopIfTrue="1" operator="greaterThan">
      <formula>0.03</formula>
    </cfRule>
    <cfRule type="cellIs" dxfId="1290" priority="270" stopIfTrue="1" operator="lessThan">
      <formula>-0.03</formula>
    </cfRule>
  </conditionalFormatting>
  <conditionalFormatting sqref="AZ25:AZ26">
    <cfRule type="cellIs" dxfId="1289" priority="271" stopIfTrue="1" operator="greaterThan">
      <formula>0</formula>
    </cfRule>
    <cfRule type="cellIs" dxfId="1288" priority="272" operator="lessThan">
      <formula>0</formula>
    </cfRule>
  </conditionalFormatting>
  <conditionalFormatting sqref="AZ27">
    <cfRule type="cellIs" dxfId="1287" priority="265" stopIfTrue="1" operator="greaterThan">
      <formula>0.03</formula>
    </cfRule>
    <cfRule type="cellIs" dxfId="1286" priority="266" stopIfTrue="1" operator="lessThan">
      <formula>-0.03</formula>
    </cfRule>
  </conditionalFormatting>
  <conditionalFormatting sqref="AZ27:AZ28">
    <cfRule type="cellIs" dxfId="1285" priority="267" stopIfTrue="1" operator="greaterThan">
      <formula>0</formula>
    </cfRule>
    <cfRule type="cellIs" dxfId="1284" priority="268" operator="lessThan">
      <formula>0</formula>
    </cfRule>
  </conditionalFormatting>
  <conditionalFormatting sqref="BA35">
    <cfRule type="cellIs" dxfId="1283" priority="261" stopIfTrue="1" operator="greaterThan">
      <formula>0.03</formula>
    </cfRule>
    <cfRule type="cellIs" dxfId="1282" priority="262" stopIfTrue="1" operator="lessThan">
      <formula>-0.03</formula>
    </cfRule>
  </conditionalFormatting>
  <conditionalFormatting sqref="BA35:BA40">
    <cfRule type="cellIs" dxfId="1281" priority="263" stopIfTrue="1" operator="greaterThan">
      <formula>0</formula>
    </cfRule>
    <cfRule type="cellIs" dxfId="1280" priority="264" stopIfTrue="1" operator="lessThan">
      <formula>0</formula>
    </cfRule>
  </conditionalFormatting>
  <conditionalFormatting sqref="AZ35">
    <cfRule type="cellIs" dxfId="1279" priority="257" stopIfTrue="1" operator="greaterThan">
      <formula>0.03</formula>
    </cfRule>
    <cfRule type="cellIs" dxfId="1278" priority="258" stopIfTrue="1" operator="lessThan">
      <formula>-0.03</formula>
    </cfRule>
  </conditionalFormatting>
  <conditionalFormatting sqref="AZ35:AZ36">
    <cfRule type="cellIs" dxfId="1277" priority="259" stopIfTrue="1" operator="greaterThan">
      <formula>0</formula>
    </cfRule>
    <cfRule type="cellIs" dxfId="1276" priority="260" operator="lessThan">
      <formula>0</formula>
    </cfRule>
  </conditionalFormatting>
  <conditionalFormatting sqref="AZ37">
    <cfRule type="cellIs" dxfId="1275" priority="253" stopIfTrue="1" operator="greaterThan">
      <formula>0.03</formula>
    </cfRule>
    <cfRule type="cellIs" dxfId="1274" priority="254" stopIfTrue="1" operator="lessThan">
      <formula>-0.03</formula>
    </cfRule>
  </conditionalFormatting>
  <conditionalFormatting sqref="AZ37:AZ38">
    <cfRule type="cellIs" dxfId="1273" priority="255" stopIfTrue="1" operator="greaterThan">
      <formula>0</formula>
    </cfRule>
    <cfRule type="cellIs" dxfId="1272" priority="256" operator="lessThan">
      <formula>0</formula>
    </cfRule>
  </conditionalFormatting>
  <conditionalFormatting sqref="AZ39">
    <cfRule type="cellIs" dxfId="1271" priority="249" stopIfTrue="1" operator="greaterThan">
      <formula>0.03</formula>
    </cfRule>
    <cfRule type="cellIs" dxfId="1270" priority="250" stopIfTrue="1" operator="lessThan">
      <formula>-0.03</formula>
    </cfRule>
  </conditionalFormatting>
  <conditionalFormatting sqref="AZ39:AZ40">
    <cfRule type="cellIs" dxfId="1269" priority="251" stopIfTrue="1" operator="greaterThan">
      <formula>0</formula>
    </cfRule>
    <cfRule type="cellIs" dxfId="1268" priority="252" operator="lessThan">
      <formula>0</formula>
    </cfRule>
  </conditionalFormatting>
  <conditionalFormatting sqref="AX11">
    <cfRule type="cellIs" dxfId="1267" priority="245" stopIfTrue="1" operator="greaterThan">
      <formula>0.03</formula>
    </cfRule>
    <cfRule type="cellIs" dxfId="1266" priority="246" stopIfTrue="1" operator="lessThan">
      <formula>-0.03</formula>
    </cfRule>
  </conditionalFormatting>
  <conditionalFormatting sqref="AX11:AX12">
    <cfRule type="cellIs" dxfId="1265" priority="247" stopIfTrue="1" operator="greaterThan">
      <formula>0</formula>
    </cfRule>
    <cfRule type="cellIs" dxfId="1264" priority="248" operator="lessThan">
      <formula>0</formula>
    </cfRule>
  </conditionalFormatting>
  <conditionalFormatting sqref="AX13">
    <cfRule type="cellIs" dxfId="1263" priority="241" stopIfTrue="1" operator="greaterThan">
      <formula>0.03</formula>
    </cfRule>
    <cfRule type="cellIs" dxfId="1262" priority="242" stopIfTrue="1" operator="lessThan">
      <formula>-0.03</formula>
    </cfRule>
  </conditionalFormatting>
  <conditionalFormatting sqref="AX13:AX14">
    <cfRule type="cellIs" dxfId="1261" priority="243" stopIfTrue="1" operator="greaterThan">
      <formula>0</formula>
    </cfRule>
    <cfRule type="cellIs" dxfId="1260" priority="244" operator="lessThan">
      <formula>0</formula>
    </cfRule>
  </conditionalFormatting>
  <conditionalFormatting sqref="AX15">
    <cfRule type="cellIs" dxfId="1259" priority="237" stopIfTrue="1" operator="greaterThan">
      <formula>0.03</formula>
    </cfRule>
    <cfRule type="cellIs" dxfId="1258" priority="238" stopIfTrue="1" operator="lessThan">
      <formula>-0.03</formula>
    </cfRule>
  </conditionalFormatting>
  <conditionalFormatting sqref="AX15:AX16">
    <cfRule type="cellIs" dxfId="1257" priority="239" stopIfTrue="1" operator="greaterThan">
      <formula>0</formula>
    </cfRule>
    <cfRule type="cellIs" dxfId="1256" priority="240" operator="lessThan">
      <formula>0</formula>
    </cfRule>
  </conditionalFormatting>
  <conditionalFormatting sqref="AY17">
    <cfRule type="cellIs" dxfId="1255" priority="233" stopIfTrue="1" operator="greaterThan">
      <formula>0.03</formula>
    </cfRule>
    <cfRule type="cellIs" dxfId="1254" priority="234" stopIfTrue="1" operator="lessThan">
      <formula>-0.03</formula>
    </cfRule>
  </conditionalFormatting>
  <conditionalFormatting sqref="AY17:AY22">
    <cfRule type="cellIs" dxfId="1253" priority="235" stopIfTrue="1" operator="greaterThan">
      <formula>0</formula>
    </cfRule>
    <cfRule type="cellIs" dxfId="1252" priority="236" stopIfTrue="1" operator="lessThan">
      <formula>0</formula>
    </cfRule>
  </conditionalFormatting>
  <conditionalFormatting sqref="AX17">
    <cfRule type="cellIs" dxfId="1251" priority="229" stopIfTrue="1" operator="greaterThan">
      <formula>0.03</formula>
    </cfRule>
    <cfRule type="cellIs" dxfId="1250" priority="230" stopIfTrue="1" operator="lessThan">
      <formula>-0.03</formula>
    </cfRule>
  </conditionalFormatting>
  <conditionalFormatting sqref="AX17:AX18">
    <cfRule type="cellIs" dxfId="1249" priority="231" stopIfTrue="1" operator="greaterThan">
      <formula>0</formula>
    </cfRule>
    <cfRule type="cellIs" dxfId="1248" priority="232" operator="lessThan">
      <formula>0</formula>
    </cfRule>
  </conditionalFormatting>
  <conditionalFormatting sqref="AX19">
    <cfRule type="cellIs" dxfId="1247" priority="225" stopIfTrue="1" operator="greaterThan">
      <formula>0.03</formula>
    </cfRule>
    <cfRule type="cellIs" dxfId="1246" priority="226" stopIfTrue="1" operator="lessThan">
      <formula>-0.03</formula>
    </cfRule>
  </conditionalFormatting>
  <conditionalFormatting sqref="AX19:AX20">
    <cfRule type="cellIs" dxfId="1245" priority="227" stopIfTrue="1" operator="greaterThan">
      <formula>0</formula>
    </cfRule>
    <cfRule type="cellIs" dxfId="1244" priority="228" operator="lessThan">
      <formula>0</formula>
    </cfRule>
  </conditionalFormatting>
  <conditionalFormatting sqref="AX21">
    <cfRule type="cellIs" dxfId="1243" priority="221" stopIfTrue="1" operator="greaterThan">
      <formula>0.03</formula>
    </cfRule>
    <cfRule type="cellIs" dxfId="1242" priority="222" stopIfTrue="1" operator="lessThan">
      <formula>-0.03</formula>
    </cfRule>
  </conditionalFormatting>
  <conditionalFormatting sqref="AX21:AX22">
    <cfRule type="cellIs" dxfId="1241" priority="223" stopIfTrue="1" operator="greaterThan">
      <formula>0</formula>
    </cfRule>
    <cfRule type="cellIs" dxfId="1240" priority="224" operator="lessThan">
      <formula>0</formula>
    </cfRule>
  </conditionalFormatting>
  <conditionalFormatting sqref="AY23">
    <cfRule type="cellIs" dxfId="1239" priority="217" stopIfTrue="1" operator="greaterThan">
      <formula>0.03</formula>
    </cfRule>
    <cfRule type="cellIs" dxfId="1238" priority="218" stopIfTrue="1" operator="lessThan">
      <formula>-0.03</formula>
    </cfRule>
  </conditionalFormatting>
  <conditionalFormatting sqref="AY23:AY28">
    <cfRule type="cellIs" dxfId="1237" priority="219" stopIfTrue="1" operator="greaterThan">
      <formula>0</formula>
    </cfRule>
    <cfRule type="cellIs" dxfId="1236" priority="220" stopIfTrue="1" operator="lessThan">
      <formula>0</formula>
    </cfRule>
  </conditionalFormatting>
  <conditionalFormatting sqref="AX23">
    <cfRule type="cellIs" dxfId="1235" priority="213" stopIfTrue="1" operator="greaterThan">
      <formula>0.03</formula>
    </cfRule>
    <cfRule type="cellIs" dxfId="1234" priority="214" stopIfTrue="1" operator="lessThan">
      <formula>-0.03</formula>
    </cfRule>
  </conditionalFormatting>
  <conditionalFormatting sqref="AX23:AX24">
    <cfRule type="cellIs" dxfId="1233" priority="215" stopIfTrue="1" operator="greaterThan">
      <formula>0</formula>
    </cfRule>
    <cfRule type="cellIs" dxfId="1232" priority="216" operator="lessThan">
      <formula>0</formula>
    </cfRule>
  </conditionalFormatting>
  <conditionalFormatting sqref="AX25">
    <cfRule type="cellIs" dxfId="1231" priority="209" stopIfTrue="1" operator="greaterThan">
      <formula>0.03</formula>
    </cfRule>
    <cfRule type="cellIs" dxfId="1230" priority="210" stopIfTrue="1" operator="lessThan">
      <formula>-0.03</formula>
    </cfRule>
  </conditionalFormatting>
  <conditionalFormatting sqref="AX25:AX26">
    <cfRule type="cellIs" dxfId="1229" priority="211" stopIfTrue="1" operator="greaterThan">
      <formula>0</formula>
    </cfRule>
    <cfRule type="cellIs" dxfId="1228" priority="212" operator="lessThan">
      <formula>0</formula>
    </cfRule>
  </conditionalFormatting>
  <conditionalFormatting sqref="AX27">
    <cfRule type="cellIs" dxfId="1227" priority="205" stopIfTrue="1" operator="greaterThan">
      <formula>0.03</formula>
    </cfRule>
    <cfRule type="cellIs" dxfId="1226" priority="206" stopIfTrue="1" operator="lessThan">
      <formula>-0.03</formula>
    </cfRule>
  </conditionalFormatting>
  <conditionalFormatting sqref="AX27:AX28">
    <cfRule type="cellIs" dxfId="1225" priority="207" stopIfTrue="1" operator="greaterThan">
      <formula>0</formula>
    </cfRule>
    <cfRule type="cellIs" dxfId="1224" priority="208" operator="lessThan">
      <formula>0</formula>
    </cfRule>
  </conditionalFormatting>
  <conditionalFormatting sqref="AY29">
    <cfRule type="cellIs" dxfId="1223" priority="201" stopIfTrue="1" operator="greaterThan">
      <formula>0.03</formula>
    </cfRule>
    <cfRule type="cellIs" dxfId="1222" priority="202" stopIfTrue="1" operator="lessThan">
      <formula>-0.03</formula>
    </cfRule>
  </conditionalFormatting>
  <conditionalFormatting sqref="AY29:AY34">
    <cfRule type="cellIs" dxfId="1221" priority="203" stopIfTrue="1" operator="greaterThan">
      <formula>0</formula>
    </cfRule>
    <cfRule type="cellIs" dxfId="1220" priority="204" stopIfTrue="1" operator="lessThan">
      <formula>0</formula>
    </cfRule>
  </conditionalFormatting>
  <conditionalFormatting sqref="AX29">
    <cfRule type="cellIs" dxfId="1219" priority="197" stopIfTrue="1" operator="greaterThan">
      <formula>0.03</formula>
    </cfRule>
    <cfRule type="cellIs" dxfId="1218" priority="198" stopIfTrue="1" operator="lessThan">
      <formula>-0.03</formula>
    </cfRule>
  </conditionalFormatting>
  <conditionalFormatting sqref="AX29:AX30">
    <cfRule type="cellIs" dxfId="1217" priority="199" stopIfTrue="1" operator="greaterThan">
      <formula>0</formula>
    </cfRule>
    <cfRule type="cellIs" dxfId="1216" priority="200" operator="lessThan">
      <formula>0</formula>
    </cfRule>
  </conditionalFormatting>
  <conditionalFormatting sqref="AX31">
    <cfRule type="cellIs" dxfId="1215" priority="193" stopIfTrue="1" operator="greaterThan">
      <formula>0.03</formula>
    </cfRule>
    <cfRule type="cellIs" dxfId="1214" priority="194" stopIfTrue="1" operator="lessThan">
      <formula>-0.03</formula>
    </cfRule>
  </conditionalFormatting>
  <conditionalFormatting sqref="AX31:AX32">
    <cfRule type="cellIs" dxfId="1213" priority="195" stopIfTrue="1" operator="greaterThan">
      <formula>0</formula>
    </cfRule>
    <cfRule type="cellIs" dxfId="1212" priority="196" operator="lessThan">
      <formula>0</formula>
    </cfRule>
  </conditionalFormatting>
  <conditionalFormatting sqref="AX33">
    <cfRule type="cellIs" dxfId="1211" priority="189" stopIfTrue="1" operator="greaterThan">
      <formula>0.03</formula>
    </cfRule>
    <cfRule type="cellIs" dxfId="1210" priority="190" stopIfTrue="1" operator="lessThan">
      <formula>-0.03</formula>
    </cfRule>
  </conditionalFormatting>
  <conditionalFormatting sqref="AX33:AX34">
    <cfRule type="cellIs" dxfId="1209" priority="191" stopIfTrue="1" operator="greaterThan">
      <formula>0</formula>
    </cfRule>
    <cfRule type="cellIs" dxfId="1208" priority="192" operator="lessThan">
      <formula>0</formula>
    </cfRule>
  </conditionalFormatting>
  <conditionalFormatting sqref="AY35">
    <cfRule type="cellIs" dxfId="1207" priority="185" stopIfTrue="1" operator="greaterThan">
      <formula>0.03</formula>
    </cfRule>
    <cfRule type="cellIs" dxfId="1206" priority="186" stopIfTrue="1" operator="lessThan">
      <formula>-0.03</formula>
    </cfRule>
  </conditionalFormatting>
  <conditionalFormatting sqref="AY35:AY40">
    <cfRule type="cellIs" dxfId="1205" priority="187" stopIfTrue="1" operator="greaterThan">
      <formula>0</formula>
    </cfRule>
    <cfRule type="cellIs" dxfId="1204" priority="188" stopIfTrue="1" operator="lessThan">
      <formula>0</formula>
    </cfRule>
  </conditionalFormatting>
  <conditionalFormatting sqref="AX35">
    <cfRule type="cellIs" dxfId="1203" priority="181" stopIfTrue="1" operator="greaterThan">
      <formula>0.03</formula>
    </cfRule>
    <cfRule type="cellIs" dxfId="1202" priority="182" stopIfTrue="1" operator="lessThan">
      <formula>-0.03</formula>
    </cfRule>
  </conditionalFormatting>
  <conditionalFormatting sqref="AX35:AX36">
    <cfRule type="cellIs" dxfId="1201" priority="183" stopIfTrue="1" operator="greaterThan">
      <formula>0</formula>
    </cfRule>
    <cfRule type="cellIs" dxfId="1200" priority="184" operator="lessThan">
      <formula>0</formula>
    </cfRule>
  </conditionalFormatting>
  <conditionalFormatting sqref="AX37">
    <cfRule type="cellIs" dxfId="1199" priority="177" stopIfTrue="1" operator="greaterThan">
      <formula>0.03</formula>
    </cfRule>
    <cfRule type="cellIs" dxfId="1198" priority="178" stopIfTrue="1" operator="lessThan">
      <formula>-0.03</formula>
    </cfRule>
  </conditionalFormatting>
  <conditionalFormatting sqref="AX37:AX38">
    <cfRule type="cellIs" dxfId="1197" priority="179" stopIfTrue="1" operator="greaterThan">
      <formula>0</formula>
    </cfRule>
    <cfRule type="cellIs" dxfId="1196" priority="180" operator="lessThan">
      <formula>0</formula>
    </cfRule>
  </conditionalFormatting>
  <conditionalFormatting sqref="AX39">
    <cfRule type="cellIs" dxfId="1195" priority="173" stopIfTrue="1" operator="greaterThan">
      <formula>0.03</formula>
    </cfRule>
    <cfRule type="cellIs" dxfId="1194" priority="174" stopIfTrue="1" operator="lessThan">
      <formula>-0.03</formula>
    </cfRule>
  </conditionalFormatting>
  <conditionalFormatting sqref="AX39:AX40">
    <cfRule type="cellIs" dxfId="1193" priority="175" stopIfTrue="1" operator="greaterThan">
      <formula>0</formula>
    </cfRule>
    <cfRule type="cellIs" dxfId="1192" priority="176" operator="lessThan">
      <formula>0</formula>
    </cfRule>
  </conditionalFormatting>
  <conditionalFormatting sqref="B47">
    <cfRule type="cellIs" dxfId="1191" priority="157" stopIfTrue="1" operator="greaterThan">
      <formula>0.03</formula>
    </cfRule>
    <cfRule type="cellIs" dxfId="1190" priority="158" stopIfTrue="1" operator="lessThan">
      <formula>-0.03</formula>
    </cfRule>
  </conditionalFormatting>
  <conditionalFormatting sqref="C47">
    <cfRule type="cellIs" dxfId="1189" priority="159" stopIfTrue="1" operator="greaterThan">
      <formula>0.03</formula>
    </cfRule>
    <cfRule type="cellIs" dxfId="1188" priority="160" stopIfTrue="1" operator="lessThan">
      <formula>-0.03</formula>
    </cfRule>
  </conditionalFormatting>
  <conditionalFormatting sqref="C47:C52">
    <cfRule type="cellIs" dxfId="1187" priority="161" stopIfTrue="1" operator="greaterThan">
      <formula>0</formula>
    </cfRule>
    <cfRule type="cellIs" dxfId="1186" priority="162" stopIfTrue="1" operator="lessThan">
      <formula>0</formula>
    </cfRule>
  </conditionalFormatting>
  <conditionalFormatting sqref="B47:B48">
    <cfRule type="cellIs" dxfId="1185" priority="163" stopIfTrue="1" operator="greaterThan">
      <formula>0</formula>
    </cfRule>
    <cfRule type="cellIs" dxfId="1184" priority="164" operator="lessThan">
      <formula>0</formula>
    </cfRule>
  </conditionalFormatting>
  <conditionalFormatting sqref="B49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49:B50">
    <cfRule type="cellIs" dxfId="1181" priority="155" stopIfTrue="1" operator="greaterThan">
      <formula>0</formula>
    </cfRule>
    <cfRule type="cellIs" dxfId="1180" priority="156" operator="lessThan">
      <formula>0</formula>
    </cfRule>
  </conditionalFormatting>
  <conditionalFormatting sqref="B51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B51:B52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D47:P4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D47:P52">
    <cfRule type="cellIs" dxfId="1173" priority="147" stopIfTrue="1" operator="greaterThan">
      <formula>0</formula>
    </cfRule>
    <cfRule type="cellIs" dxfId="1172" priority="148" stopIfTrue="1" operator="lessThan">
      <formula>0</formula>
    </cfRule>
  </conditionalFormatting>
  <conditionalFormatting sqref="Q47">
    <cfRule type="cellIs" dxfId="1171" priority="137" stopIfTrue="1" operator="greaterThan">
      <formula>0.03</formula>
    </cfRule>
    <cfRule type="cellIs" dxfId="1170" priority="138" stopIfTrue="1" operator="lessThan">
      <formula>-0.03</formula>
    </cfRule>
  </conditionalFormatting>
  <conditionalFormatting sqref="R47">
    <cfRule type="cellIs" dxfId="1169" priority="139" stopIfTrue="1" operator="greaterThan">
      <formula>0.03</formula>
    </cfRule>
    <cfRule type="cellIs" dxfId="1168" priority="140" stopIfTrue="1" operator="lessThan">
      <formula>-0.03</formula>
    </cfRule>
  </conditionalFormatting>
  <conditionalFormatting sqref="R47:R52">
    <cfRule type="cellIs" dxfId="1167" priority="141" stopIfTrue="1" operator="greaterThan">
      <formula>0</formula>
    </cfRule>
    <cfRule type="cellIs" dxfId="1166" priority="142" stopIfTrue="1" operator="lessThan">
      <formula>0</formula>
    </cfRule>
  </conditionalFormatting>
  <conditionalFormatting sqref="Q47:Q48">
    <cfRule type="cellIs" dxfId="1165" priority="143" stopIfTrue="1" operator="greaterThan">
      <formula>0</formula>
    </cfRule>
    <cfRule type="cellIs" dxfId="1164" priority="144" operator="lessThan">
      <formula>0</formula>
    </cfRule>
  </conditionalFormatting>
  <conditionalFormatting sqref="Q49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Q49:Q50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Q51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Q51:Q52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S47">
    <cfRule type="cellIs" dxfId="1155" priority="121" stopIfTrue="1" operator="greaterThan">
      <formula>0.03</formula>
    </cfRule>
    <cfRule type="cellIs" dxfId="1154" priority="122" stopIfTrue="1" operator="lessThan">
      <formula>-0.03</formula>
    </cfRule>
  </conditionalFormatting>
  <conditionalFormatting sqref="T47">
    <cfRule type="cellIs" dxfId="1153" priority="123" stopIfTrue="1" operator="greaterThan">
      <formula>0.03</formula>
    </cfRule>
    <cfRule type="cellIs" dxfId="1152" priority="124" stopIfTrue="1" operator="lessThan">
      <formula>-0.03</formula>
    </cfRule>
  </conditionalFormatting>
  <conditionalFormatting sqref="T47:T52">
    <cfRule type="cellIs" dxfId="1151" priority="125" stopIfTrue="1" operator="greaterThan">
      <formula>0</formula>
    </cfRule>
    <cfRule type="cellIs" dxfId="1150" priority="126" stopIfTrue="1" operator="lessThan">
      <formula>0</formula>
    </cfRule>
  </conditionalFormatting>
  <conditionalFormatting sqref="S47:S48">
    <cfRule type="cellIs" dxfId="1149" priority="127" stopIfTrue="1" operator="greaterThan">
      <formula>0</formula>
    </cfRule>
    <cfRule type="cellIs" dxfId="1148" priority="128" operator="lessThan">
      <formula>0</formula>
    </cfRule>
  </conditionalFormatting>
  <conditionalFormatting sqref="S4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S49:S5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S5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S51:S5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U47">
    <cfRule type="cellIs" dxfId="1139" priority="105" stopIfTrue="1" operator="greaterThan">
      <formula>0.03</formula>
    </cfRule>
    <cfRule type="cellIs" dxfId="1138" priority="106" stopIfTrue="1" operator="lessThan">
      <formula>-0.03</formula>
    </cfRule>
  </conditionalFormatting>
  <conditionalFormatting sqref="V47">
    <cfRule type="cellIs" dxfId="1137" priority="107" stopIfTrue="1" operator="greaterThan">
      <formula>0.03</formula>
    </cfRule>
    <cfRule type="cellIs" dxfId="1136" priority="108" stopIfTrue="1" operator="lessThan">
      <formula>-0.03</formula>
    </cfRule>
  </conditionalFormatting>
  <conditionalFormatting sqref="V47:V52">
    <cfRule type="cellIs" dxfId="1135" priority="109" stopIfTrue="1" operator="greaterThan">
      <formula>0</formula>
    </cfRule>
    <cfRule type="cellIs" dxfId="1134" priority="110" stopIfTrue="1" operator="lessThan">
      <formula>0</formula>
    </cfRule>
  </conditionalFormatting>
  <conditionalFormatting sqref="U47:U48">
    <cfRule type="cellIs" dxfId="1133" priority="111" stopIfTrue="1" operator="greaterThan">
      <formula>0</formula>
    </cfRule>
    <cfRule type="cellIs" dxfId="1132" priority="112" operator="lessThan">
      <formula>0</formula>
    </cfRule>
  </conditionalFormatting>
  <conditionalFormatting sqref="U49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U49:U50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U51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U51:U52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W47">
    <cfRule type="cellIs" dxfId="1123" priority="89" stopIfTrue="1" operator="greaterThan">
      <formula>0.03</formula>
    </cfRule>
    <cfRule type="cellIs" dxfId="1122" priority="90" stopIfTrue="1" operator="lessThan">
      <formula>-0.03</formula>
    </cfRule>
  </conditionalFormatting>
  <conditionalFormatting sqref="X47">
    <cfRule type="cellIs" dxfId="1121" priority="91" stopIfTrue="1" operator="greaterThan">
      <formula>0.03</formula>
    </cfRule>
    <cfRule type="cellIs" dxfId="1120" priority="92" stopIfTrue="1" operator="lessThan">
      <formula>-0.03</formula>
    </cfRule>
  </conditionalFormatting>
  <conditionalFormatting sqref="X47:X52">
    <cfRule type="cellIs" dxfId="1119" priority="93" stopIfTrue="1" operator="greaterThan">
      <formula>0</formula>
    </cfRule>
    <cfRule type="cellIs" dxfId="1118" priority="94" stopIfTrue="1" operator="lessThan">
      <formula>0</formula>
    </cfRule>
  </conditionalFormatting>
  <conditionalFormatting sqref="W47:W48">
    <cfRule type="cellIs" dxfId="1117" priority="95" stopIfTrue="1" operator="greaterThan">
      <formula>0</formula>
    </cfRule>
    <cfRule type="cellIs" dxfId="1116" priority="96" operator="lessThan">
      <formula>0</formula>
    </cfRule>
  </conditionalFormatting>
  <conditionalFormatting sqref="W49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W49:W50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W51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W51:W52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Y47">
    <cfRule type="cellIs" dxfId="1107" priority="73" stopIfTrue="1" operator="greaterThan">
      <formula>0.03</formula>
    </cfRule>
    <cfRule type="cellIs" dxfId="1106" priority="74" stopIfTrue="1" operator="lessThan">
      <formula>-0.03</formula>
    </cfRule>
  </conditionalFormatting>
  <conditionalFormatting sqref="Z47">
    <cfRule type="cellIs" dxfId="1105" priority="75" stopIfTrue="1" operator="greaterThan">
      <formula>0.03</formula>
    </cfRule>
    <cfRule type="cellIs" dxfId="1104" priority="76" stopIfTrue="1" operator="lessThan">
      <formula>-0.03</formula>
    </cfRule>
  </conditionalFormatting>
  <conditionalFormatting sqref="Z47:Z52">
    <cfRule type="cellIs" dxfId="1103" priority="77" stopIfTrue="1" operator="greaterThan">
      <formula>0</formula>
    </cfRule>
    <cfRule type="cellIs" dxfId="1102" priority="78" stopIfTrue="1" operator="lessThan">
      <formula>0</formula>
    </cfRule>
  </conditionalFormatting>
  <conditionalFormatting sqref="Y47:Y48">
    <cfRule type="cellIs" dxfId="1101" priority="79" stopIfTrue="1" operator="greaterThan">
      <formula>0</formula>
    </cfRule>
    <cfRule type="cellIs" dxfId="1100" priority="80" operator="lessThan">
      <formula>0</formula>
    </cfRule>
  </conditionalFormatting>
  <conditionalFormatting sqref="Y49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Y49:Y50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Y51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Y51:Y52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A47">
    <cfRule type="cellIs" dxfId="1091" priority="57" stopIfTrue="1" operator="greaterThan">
      <formula>0.03</formula>
    </cfRule>
    <cfRule type="cellIs" dxfId="1090" priority="58" stopIfTrue="1" operator="lessThan">
      <formula>-0.03</formula>
    </cfRule>
  </conditionalFormatting>
  <conditionalFormatting sqref="AB47">
    <cfRule type="cellIs" dxfId="1089" priority="59" stopIfTrue="1" operator="greaterThan">
      <formula>0.03</formula>
    </cfRule>
    <cfRule type="cellIs" dxfId="1088" priority="60" stopIfTrue="1" operator="lessThan">
      <formula>-0.03</formula>
    </cfRule>
  </conditionalFormatting>
  <conditionalFormatting sqref="AB47:AB52">
    <cfRule type="cellIs" dxfId="1087" priority="61" stopIfTrue="1" operator="greaterThan">
      <formula>0</formula>
    </cfRule>
    <cfRule type="cellIs" dxfId="1086" priority="62" stopIfTrue="1" operator="lessThan">
      <formula>0</formula>
    </cfRule>
  </conditionalFormatting>
  <conditionalFormatting sqref="AA47:AA48">
    <cfRule type="cellIs" dxfId="1085" priority="63" stopIfTrue="1" operator="greaterThan">
      <formula>0</formula>
    </cfRule>
    <cfRule type="cellIs" dxfId="1084" priority="64" operator="lessThan">
      <formula>0</formula>
    </cfRule>
  </conditionalFormatting>
  <conditionalFormatting sqref="AA4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A49:AA5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A5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A51:AA5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C47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C47:AC48">
    <cfRule type="cellIs" dxfId="1073" priority="47" stopIfTrue="1" operator="greaterThan">
      <formula>0</formula>
    </cfRule>
    <cfRule type="cellIs" dxfId="1072" priority="48" operator="lessThan">
      <formula>0</formula>
    </cfRule>
  </conditionalFormatting>
  <conditionalFormatting sqref="AC49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C49:AC50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C51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C51:AC52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I47">
    <cfRule type="cellIs" dxfId="1063" priority="29" stopIfTrue="1" operator="greaterThan">
      <formula>0.03</formula>
    </cfRule>
    <cfRule type="cellIs" dxfId="1062" priority="30" stopIfTrue="1" operator="lessThan">
      <formula>-0.03</formula>
    </cfRule>
  </conditionalFormatting>
  <conditionalFormatting sqref="AJ47">
    <cfRule type="cellIs" dxfId="1061" priority="31" stopIfTrue="1" operator="greaterThan">
      <formula>0.03</formula>
    </cfRule>
    <cfRule type="cellIs" dxfId="1060" priority="32" stopIfTrue="1" operator="lessThan">
      <formula>-0.03</formula>
    </cfRule>
  </conditionalFormatting>
  <conditionalFormatting sqref="AJ47:AJ52">
    <cfRule type="cellIs" dxfId="1059" priority="33" stopIfTrue="1" operator="greaterThan">
      <formula>0</formula>
    </cfRule>
    <cfRule type="cellIs" dxfId="1058" priority="34" stopIfTrue="1" operator="lessThan">
      <formula>0</formula>
    </cfRule>
  </conditionalFormatting>
  <conditionalFormatting sqref="AI47:AI48">
    <cfRule type="cellIs" dxfId="1057" priority="35" stopIfTrue="1" operator="greaterThan">
      <formula>0</formula>
    </cfRule>
    <cfRule type="cellIs" dxfId="1056" priority="36" operator="lessThan">
      <formula>0</formula>
    </cfRule>
  </conditionalFormatting>
  <conditionalFormatting sqref="AI4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I49:AI5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I5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I51:AI5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K47">
    <cfRule type="cellIs" dxfId="1047" priority="13" stopIfTrue="1" operator="greaterThan">
      <formula>0.03</formula>
    </cfRule>
    <cfRule type="cellIs" dxfId="1046" priority="14" stopIfTrue="1" operator="lessThan">
      <formula>-0.03</formula>
    </cfRule>
  </conditionalFormatting>
  <conditionalFormatting sqref="AL47">
    <cfRule type="cellIs" dxfId="1045" priority="15" stopIfTrue="1" operator="greaterThan">
      <formula>0.03</formula>
    </cfRule>
    <cfRule type="cellIs" dxfId="1044" priority="16" stopIfTrue="1" operator="lessThan">
      <formula>-0.03</formula>
    </cfRule>
  </conditionalFormatting>
  <conditionalFormatting sqref="AL47:AL52">
    <cfRule type="cellIs" dxfId="1043" priority="17" stopIfTrue="1" operator="greaterThan">
      <formula>0</formula>
    </cfRule>
    <cfRule type="cellIs" dxfId="1042" priority="18" stopIfTrue="1" operator="lessThan">
      <formula>0</formula>
    </cfRule>
  </conditionalFormatting>
  <conditionalFormatting sqref="AK47:AK48">
    <cfRule type="cellIs" dxfId="1041" priority="19" stopIfTrue="1" operator="greaterThan">
      <formula>0</formula>
    </cfRule>
    <cfRule type="cellIs" dxfId="1040" priority="20" operator="lessThan">
      <formula>0</formula>
    </cfRule>
  </conditionalFormatting>
  <conditionalFormatting sqref="AK49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K49:AK50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K51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K51:AK52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D47:AH47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D47:AH52">
    <cfRule type="cellIs" dxfId="1029" priority="3" stopIfTrue="1" operator="greaterThan">
      <formula>0</formula>
    </cfRule>
    <cfRule type="cellIs" dxfId="1028" priority="4" stopIfTrue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/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61" t="s">
        <v>4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51"/>
      <c r="T1" s="2"/>
      <c r="U1" s="261" t="s">
        <v>5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51"/>
      <c r="AL1" s="12"/>
      <c r="AM1" s="12"/>
      <c r="AN1" s="2"/>
      <c r="AO1" s="258" t="s">
        <v>92</v>
      </c>
      <c r="AP1" s="259"/>
      <c r="AQ1" s="259"/>
      <c r="AR1" s="259"/>
      <c r="AS1" s="259"/>
      <c r="AT1" s="259"/>
      <c r="AU1" s="259"/>
      <c r="AV1" s="259"/>
      <c r="AW1" s="259"/>
      <c r="AX1" s="259"/>
      <c r="AY1" s="260"/>
      <c r="CH1" s="19"/>
      <c r="CK1" s="18"/>
      <c r="CL1" s="253" t="s">
        <v>93</v>
      </c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40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94</v>
      </c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40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3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2"/>
      <c r="U2" s="263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5"/>
      <c r="AL2" s="12"/>
      <c r="AM2" s="12"/>
      <c r="AN2" s="2"/>
      <c r="AO2" s="256" t="s">
        <v>8</v>
      </c>
      <c r="AP2" s="239"/>
      <c r="AQ2" s="239"/>
      <c r="AR2" s="239"/>
      <c r="AS2" s="240"/>
      <c r="AT2" s="267" t="s">
        <v>25</v>
      </c>
      <c r="AU2" s="240"/>
      <c r="AV2" s="267" t="s">
        <v>26</v>
      </c>
      <c r="AW2" s="240"/>
      <c r="AX2" s="267" t="s">
        <v>27</v>
      </c>
      <c r="AY2" s="240"/>
      <c r="CH2" s="20"/>
      <c r="CI2" s="20"/>
      <c r="CJ2" s="20"/>
      <c r="CK2" s="18"/>
      <c r="CL2" s="253" t="s">
        <v>8</v>
      </c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40"/>
      <c r="DD2" s="3"/>
      <c r="DE2" s="253" t="s">
        <v>95</v>
      </c>
      <c r="DF2" s="240"/>
      <c r="DG2" s="3"/>
      <c r="DH2" s="253" t="s">
        <v>96</v>
      </c>
      <c r="DI2" s="240"/>
      <c r="DJ2" s="3"/>
      <c r="DK2" s="253" t="s">
        <v>97</v>
      </c>
      <c r="DL2" s="240"/>
      <c r="DM2" s="253" t="s">
        <v>98</v>
      </c>
      <c r="DN2" s="240"/>
      <c r="DO2" s="253" t="s">
        <v>78</v>
      </c>
      <c r="DP2" s="240"/>
      <c r="DQ2" s="253" t="s">
        <v>99</v>
      </c>
      <c r="DR2" s="240"/>
      <c r="DS2" s="253" t="s">
        <v>100</v>
      </c>
      <c r="DT2" s="239"/>
      <c r="DU2" s="239"/>
      <c r="DV2" s="239"/>
      <c r="DW2" s="239"/>
      <c r="DX2" s="240"/>
      <c r="DY2" s="2"/>
      <c r="DZ2" s="253" t="s">
        <v>8</v>
      </c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40"/>
      <c r="ER2" s="253" t="s">
        <v>95</v>
      </c>
      <c r="ES2" s="240"/>
      <c r="ET2" s="253" t="s">
        <v>96</v>
      </c>
      <c r="EU2" s="240"/>
      <c r="EV2" s="252" t="s">
        <v>97</v>
      </c>
      <c r="EW2" s="240"/>
      <c r="EX2" s="252" t="s">
        <v>101</v>
      </c>
      <c r="EY2" s="240"/>
      <c r="EZ2" s="252" t="s">
        <v>29</v>
      </c>
      <c r="FA2" s="240"/>
      <c r="FB2" s="252" t="s">
        <v>102</v>
      </c>
      <c r="FC2" s="240"/>
      <c r="FD2" s="253" t="s">
        <v>100</v>
      </c>
      <c r="FE2" s="239"/>
      <c r="FF2" s="239"/>
      <c r="FG2" s="239"/>
      <c r="FH2" s="239"/>
      <c r="FI2" s="240"/>
      <c r="FK2" s="253" t="s">
        <v>103</v>
      </c>
      <c r="FL2" s="240"/>
      <c r="FM2" s="253" t="s">
        <v>104</v>
      </c>
      <c r="FN2" s="240"/>
      <c r="FP2" s="253" t="s">
        <v>105</v>
      </c>
      <c r="FQ2" s="240"/>
      <c r="FR2" s="253" t="s">
        <v>106</v>
      </c>
      <c r="FS2" s="240"/>
    </row>
    <row r="3" spans="1:175" ht="16" x14ac:dyDescent="0.2">
      <c r="C3" s="12"/>
      <c r="D3" s="261" t="s">
        <v>8</v>
      </c>
      <c r="E3" s="239"/>
      <c r="F3" s="239"/>
      <c r="G3" s="240"/>
      <c r="H3" s="12"/>
      <c r="I3" s="12"/>
      <c r="J3" s="12"/>
      <c r="K3" s="12"/>
      <c r="L3" s="12"/>
      <c r="M3" s="12"/>
      <c r="N3" s="257" t="s">
        <v>9</v>
      </c>
      <c r="O3" s="239"/>
      <c r="P3" s="239"/>
      <c r="Q3" s="240"/>
      <c r="R3" s="12"/>
      <c r="S3" s="12"/>
      <c r="T3" s="2"/>
      <c r="U3" s="12"/>
      <c r="V3" s="261" t="s">
        <v>8</v>
      </c>
      <c r="W3" s="239"/>
      <c r="X3" s="239"/>
      <c r="Y3" s="240"/>
      <c r="Z3" s="12"/>
      <c r="AA3" s="12"/>
      <c r="AB3" s="12"/>
      <c r="AC3" s="12"/>
      <c r="AD3" s="12"/>
      <c r="AE3" s="12"/>
      <c r="AF3" s="269" t="s">
        <v>9</v>
      </c>
      <c r="AG3" s="239"/>
      <c r="AH3" s="239"/>
      <c r="AI3" s="240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3" t="s">
        <v>8</v>
      </c>
      <c r="CO3" s="239"/>
      <c r="CP3" s="239"/>
      <c r="CQ3" s="240"/>
      <c r="CR3" s="3"/>
      <c r="CS3" s="3"/>
      <c r="CT3" s="3"/>
      <c r="CU3" s="3"/>
      <c r="CV3" s="3"/>
      <c r="CW3" s="3"/>
      <c r="CX3" s="253" t="s">
        <v>9</v>
      </c>
      <c r="CY3" s="239"/>
      <c r="CZ3" s="239"/>
      <c r="DA3" s="24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3" t="s">
        <v>8</v>
      </c>
      <c r="EC3" s="239"/>
      <c r="ED3" s="239"/>
      <c r="EE3" s="240"/>
      <c r="EF3" s="3"/>
      <c r="EG3" s="3"/>
      <c r="EH3" s="3"/>
      <c r="EI3" s="3"/>
      <c r="EJ3" s="3"/>
      <c r="EK3" s="3"/>
      <c r="EL3" s="253" t="s">
        <v>9</v>
      </c>
      <c r="EM3" s="239"/>
      <c r="EN3" s="239"/>
      <c r="EO3" s="24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36" t="s">
        <v>108</v>
      </c>
      <c r="D4" s="36" t="s">
        <v>10</v>
      </c>
      <c r="E4" s="36" t="s">
        <v>34</v>
      </c>
      <c r="F4" s="36" t="s">
        <v>35</v>
      </c>
      <c r="G4" s="36" t="s">
        <v>36</v>
      </c>
      <c r="H4" s="36" t="s">
        <v>109</v>
      </c>
      <c r="I4" s="36" t="s">
        <v>26</v>
      </c>
      <c r="J4" s="36" t="s">
        <v>27</v>
      </c>
      <c r="K4" s="36" t="s">
        <v>110</v>
      </c>
      <c r="L4" s="36" t="s">
        <v>78</v>
      </c>
      <c r="M4" s="36" t="s">
        <v>102</v>
      </c>
      <c r="N4" s="37" t="s">
        <v>10</v>
      </c>
      <c r="O4" s="37" t="s">
        <v>34</v>
      </c>
      <c r="P4" s="37" t="s">
        <v>35</v>
      </c>
      <c r="Q4" s="37" t="s">
        <v>36</v>
      </c>
      <c r="R4" s="36" t="s">
        <v>111</v>
      </c>
      <c r="S4" s="36" t="s">
        <v>112</v>
      </c>
      <c r="T4" s="2"/>
      <c r="U4" s="36" t="s">
        <v>108</v>
      </c>
      <c r="V4" s="36" t="s">
        <v>10</v>
      </c>
      <c r="W4" s="36" t="s">
        <v>34</v>
      </c>
      <c r="X4" s="36" t="s">
        <v>35</v>
      </c>
      <c r="Y4" s="36" t="s">
        <v>36</v>
      </c>
      <c r="Z4" s="36" t="s">
        <v>109</v>
      </c>
      <c r="AA4" s="36" t="s">
        <v>26</v>
      </c>
      <c r="AB4" s="36" t="s">
        <v>27</v>
      </c>
      <c r="AC4" s="36" t="s">
        <v>110</v>
      </c>
      <c r="AD4" s="36" t="s">
        <v>78</v>
      </c>
      <c r="AE4" s="36" t="s">
        <v>102</v>
      </c>
      <c r="AF4" s="39" t="s">
        <v>10</v>
      </c>
      <c r="AG4" s="39" t="s">
        <v>34</v>
      </c>
      <c r="AH4" s="39" t="s">
        <v>35</v>
      </c>
      <c r="AI4" s="39" t="s">
        <v>36</v>
      </c>
      <c r="AJ4" s="36" t="s">
        <v>111</v>
      </c>
      <c r="AK4" s="36" t="s">
        <v>112</v>
      </c>
      <c r="AL4" s="36" t="s">
        <v>43</v>
      </c>
      <c r="AM4" s="36" t="s">
        <v>45</v>
      </c>
      <c r="AN4" s="2"/>
      <c r="AO4" s="266" t="s">
        <v>33</v>
      </c>
      <c r="AP4" s="251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ht="13" customHeight="1" x14ac:dyDescent="0.15">
      <c r="A5" s="237" t="s">
        <v>81</v>
      </c>
      <c r="B5" s="38">
        <v>110</v>
      </c>
      <c r="C5" s="129">
        <f>Anchor!L182</f>
        <v>10374.199415999999</v>
      </c>
      <c r="D5" s="129">
        <f>Anchor!M182</f>
        <v>44.277628</v>
      </c>
      <c r="E5" s="129">
        <f>Anchor!N182</f>
        <v>46.870170000000002</v>
      </c>
      <c r="F5" s="129">
        <f>Anchor!O182</f>
        <v>44.179878000000002</v>
      </c>
      <c r="G5" s="130">
        <f>('Summary (Full)'!$B$34*D5+'Summary (Full)'!$B$35*E5+'Summary (Full)'!$B$36*F5)/'Summary (Full)'!$B$37</f>
        <v>44.433552500000005</v>
      </c>
      <c r="H5" s="129">
        <f>Anchor!P182</f>
        <v>30.928402999999999</v>
      </c>
      <c r="I5" s="129">
        <f>Anchor!Q182</f>
        <v>22.956016000000002</v>
      </c>
      <c r="J5" s="129">
        <f>Anchor!R182</f>
        <v>99.542878000000002</v>
      </c>
      <c r="K5" s="129">
        <f>Anchor!S182</f>
        <v>98.560507999999999</v>
      </c>
      <c r="L5" s="129">
        <f>Anchor!T182</f>
        <v>44.422583000000003</v>
      </c>
      <c r="M5" s="129">
        <f>Anchor!U182</f>
        <v>43.818587000000001</v>
      </c>
      <c r="N5" s="129">
        <f>Anchor!V182</f>
        <v>44.118361999999998</v>
      </c>
      <c r="O5" s="129">
        <f>Anchor!W182</f>
        <v>46.765140000000002</v>
      </c>
      <c r="P5" s="129">
        <f>Anchor!X182</f>
        <v>44.059565999999997</v>
      </c>
      <c r="Q5" s="131">
        <f>10*LOG10(1/(('Summary (Full)'!$B$41/10^(N5/10)+'Summary (Full)'!$B$42/10^(O5/10)+'Summary (Full)'!$B$43/10^(P5/10))/'Summary (Full)'!$B$44))</f>
        <v>44.45124870416231</v>
      </c>
      <c r="R5" s="129">
        <f>Anchor!Y182</f>
        <v>1.194E-3</v>
      </c>
      <c r="S5" s="129">
        <f>Anchor!Z182</f>
        <v>30683.25</v>
      </c>
      <c r="T5" s="132"/>
      <c r="U5" s="129">
        <f>Test!L182</f>
        <v>10099.150433000001</v>
      </c>
      <c r="V5" s="129">
        <f>Test!M182</f>
        <v>44.480477999999998</v>
      </c>
      <c r="W5" s="129">
        <f>Test!N182</f>
        <v>47.125399999999999</v>
      </c>
      <c r="X5" s="129">
        <f>Test!O182</f>
        <v>44.540528000000002</v>
      </c>
      <c r="Y5" s="129">
        <f>('Summary (Full)'!$B$34*V5+'Summary (Full)'!$B$35*W5+'Summary (Full)'!$B$36*X5)/'Summary (Full)'!$B$37</f>
        <v>44.649538749999998</v>
      </c>
      <c r="Z5" s="129">
        <f>Test!P182</f>
        <v>31.420114999999999</v>
      </c>
      <c r="AA5" s="129">
        <f>Test!Q182</f>
        <v>23.217686</v>
      </c>
      <c r="AB5" s="129">
        <f>Test!R182</f>
        <v>99.490022999999994</v>
      </c>
      <c r="AC5" s="129">
        <f>Test!S182</f>
        <v>98.696054000000004</v>
      </c>
      <c r="AD5" s="129">
        <f>Test!T182</f>
        <v>44.758640999999997</v>
      </c>
      <c r="AE5" s="129">
        <f>Test!U182</f>
        <v>44.082659999999997</v>
      </c>
      <c r="AF5" s="129">
        <f>Test!V182</f>
        <v>44.332363999999998</v>
      </c>
      <c r="AG5" s="129">
        <f>Test!W182</f>
        <v>47.035933</v>
      </c>
      <c r="AH5" s="129">
        <f>Test!X182</f>
        <v>44.442121999999998</v>
      </c>
      <c r="AI5" s="129">
        <f>10*LOG10(1/(('Summary (Full)'!$B$41/10^(AF5/10)+'Summary (Full)'!$B$42/10^(AG5/10)+'Summary (Full)'!$B$43/10^(AH5/10))/'Summary (Full)'!$B$44))</f>
        <v>44.701072312267563</v>
      </c>
      <c r="AJ5" s="129">
        <f>Test!Y182</f>
        <v>4.0400000000000001E-4</v>
      </c>
      <c r="AK5" s="129">
        <f>Test!Z182</f>
        <v>0</v>
      </c>
      <c r="AL5" s="129">
        <f t="shared" ref="AL5:AL40" si="2">AJ5/R5</f>
        <v>0.33835845896147404</v>
      </c>
      <c r="AM5" s="129">
        <f t="shared" ref="AM5:AM40" si="3">AK5/S5</f>
        <v>0</v>
      </c>
      <c r="AO5" s="245" t="s">
        <v>13</v>
      </c>
      <c r="AP5" s="172">
        <f t="array" ref="AP5">bdRateExtend($C5:$C8,D5:D8,$U5:$U8,V5:V8)</f>
        <v>-0.20742246587361479</v>
      </c>
      <c r="AQ5" s="172">
        <f t="array" ref="AQ5">bdRateExtend($C5:$C10,D5:D10,$U5:$U10,V5:V10)</f>
        <v>-0.25057635526476285</v>
      </c>
      <c r="AR5" s="172">
        <f t="array" ref="AR5">bdRateExtend($C5:$C10,E5:E10,$U5:$U10,W5:W10)</f>
        <v>-0.38265830052657734</v>
      </c>
      <c r="AS5" s="172">
        <f t="array" ref="AS5">bdRateExtend($C5:$C10,F5:F10,$U5:$U10,X5:X10)</f>
        <v>-0.47075936116722772</v>
      </c>
      <c r="AT5" s="172">
        <f t="array" ref="AT5">bdRateExtend($C5:$C8,H5:H8,$U5:$U8,Z5:Z8)</f>
        <v>-0.19807523536213523</v>
      </c>
      <c r="AU5" s="172">
        <f t="array" ref="AU5">bdRateExtend($C5:$C10,H5:H10,$U5:$U10,Z5:Z10)</f>
        <v>-0.23267575538182883</v>
      </c>
      <c r="AV5" s="172">
        <f t="array" ref="AV5">bdRateExtend($C5:$C8,I5:I8,$U5:$U8,AA5:AA8)</f>
        <v>-0.19950450169943024</v>
      </c>
      <c r="AW5" s="172">
        <f t="array" ref="AW5">bdRateExtend($C5:$C10,I5:I10,$U5:$U10,AA5:AA10)</f>
        <v>-0.23515131685212998</v>
      </c>
      <c r="AX5" s="172">
        <f t="array" ref="AX5">bdRateExtend($C5:$C8,J5:J8,$U5:$U8,AB5:AB8,"None", FALSE,1)</f>
        <v>-0.20370707671878685</v>
      </c>
      <c r="AY5" s="188">
        <f t="array" ref="AY5">bdRateExtend($C5:$C10,J5:J10,$U5:$U10,AB5:AB10,"None", FALSE,1)</f>
        <v>-0.30274946923443902</v>
      </c>
      <c r="AZ5" s="241">
        <f t="array" ref="AZ5">testVMAFRange($C5:$C8,J5:J8,$U5:$U8,AB5:AB8)</f>
        <v>0</v>
      </c>
      <c r="BA5" s="190">
        <f t="array" ref="BA5">testVMAFRange($C5:$C10,J5:J10,$U5:$U10,AB5:AB10)</f>
        <v>0</v>
      </c>
      <c r="CH5" s="5"/>
      <c r="CI5" s="11" t="s">
        <v>41</v>
      </c>
      <c r="CJ5" s="10">
        <f t="array" ref="CJ5">MIN(IF(CL1:CL201&gt;0,CL1:CL201))</f>
        <v>11.847833</v>
      </c>
      <c r="CK5" s="5"/>
      <c r="CL5" s="4" cm="1">
        <f t="array" ref="CL5:DC65">ConvexHullInterpolate(C5:C40,D5:D40,TRUE,6,'Summary (Full)'!B30,D5:S40)</f>
        <v>11.847833</v>
      </c>
      <c r="CM5" s="4">
        <v>26.511227000000002</v>
      </c>
      <c r="CN5" s="4">
        <v>26.511227000000002</v>
      </c>
      <c r="CO5" s="4">
        <v>33.377859000000001</v>
      </c>
      <c r="CP5" s="4">
        <v>34.636361000000001</v>
      </c>
      <c r="CQ5" s="4">
        <v>27.448212375000004</v>
      </c>
      <c r="CR5" s="4">
        <v>7.6808249999999996</v>
      </c>
      <c r="CS5" s="4">
        <v>6.9411690000000004</v>
      </c>
      <c r="CT5" s="4">
        <v>0</v>
      </c>
      <c r="CU5" s="4">
        <v>0</v>
      </c>
      <c r="CV5" s="4">
        <v>22.215703000000001</v>
      </c>
      <c r="CW5" s="4">
        <v>30.419224</v>
      </c>
      <c r="CX5" s="4">
        <v>26.464822000000002</v>
      </c>
      <c r="CY5" s="4">
        <v>33.366379999999999</v>
      </c>
      <c r="CZ5" s="4">
        <v>34.612065000000001</v>
      </c>
      <c r="DA5" s="4">
        <v>27.854153368406671</v>
      </c>
      <c r="DB5" s="4">
        <v>0.33706199999999997</v>
      </c>
      <c r="DC5" s="4">
        <v>235.64</v>
      </c>
      <c r="DE5" s="4" cm="1">
        <f t="array" ref="DE5:DF63">ConvexHullInterpolate(C5:C40,H5:H40,TRUE,6,'Summary (Full)'!B30)</f>
        <v>11.847833</v>
      </c>
      <c r="DF5" s="4">
        <v>7.6808249999999996</v>
      </c>
      <c r="DH5" s="4" cm="1">
        <f t="array" ref="DH5:DI63">ConvexHullInterpolate($C5:$C40,I5:I40,TRUE,6,'Summary (Full)'!B30)</f>
        <v>11.847833</v>
      </c>
      <c r="DI5" s="4">
        <v>6.9411690000000004</v>
      </c>
      <c r="DK5" s="4" cm="1">
        <f t="array" ref="DK5:DL43">ConvexHullInterpolate($C5:$C40,J5:J40,TRUE,6,'Summary (Full)'!B30)</f>
        <v>11.847833</v>
      </c>
      <c r="DL5" s="4">
        <v>0</v>
      </c>
      <c r="DM5" s="4" cm="1">
        <f t="array" ref="DM5:DN46">ConvexHullInterpolate($C5:$C40,K5:K40,TRUE,6,'Summary (Full)'!B30)</f>
        <v>11.847833</v>
      </c>
      <c r="DN5" s="4">
        <v>0</v>
      </c>
      <c r="DO5" s="4" cm="1">
        <f t="array" ref="DO5:DP62">ConvexHullInterpolate($C5:$C40,L5:L40,TRUE,6,'Summary (Full)'!B30)</f>
        <v>11.847833</v>
      </c>
      <c r="DP5" s="4">
        <v>22.215703000000001</v>
      </c>
      <c r="DQ5" s="4" cm="1">
        <f t="array" ref="DQ5:DR63">ConvexHullInterpolate($C5:$C40,M5:M40,TRUE,6,'Summary (Full)'!B30)</f>
        <v>11.847833</v>
      </c>
      <c r="DR5" s="4">
        <v>30.419224</v>
      </c>
      <c r="DS5" s="4" cm="1">
        <f t="array" ref="DS5:DX63">ConvexHullInterpolate($C5:$C40,N5:N40,TRUE,6,'Summary (Full)'!B30, N5:Q40)</f>
        <v>11.847833</v>
      </c>
      <c r="DT5" s="4">
        <v>26.464822000000002</v>
      </c>
      <c r="DU5" s="4">
        <v>26.464822000000002</v>
      </c>
      <c r="DV5" s="4">
        <v>33.366379999999999</v>
      </c>
      <c r="DW5" s="4">
        <v>34.612065000000001</v>
      </c>
      <c r="DX5" s="4">
        <v>27.854153368406671</v>
      </c>
      <c r="DZ5" s="4" cm="1">
        <f t="array" ref="DZ5:EQ65">ConvexHullInterpolate(U5:U40,V5:V40,TRUE,6,'Summary (Full)'!B30,V5:AK40)</f>
        <v>5.5310790000000001</v>
      </c>
      <c r="EA5" s="4">
        <v>26.71133</v>
      </c>
      <c r="EB5" s="4">
        <v>26.71133</v>
      </c>
      <c r="EC5" s="4">
        <v>33.408884999999998</v>
      </c>
      <c r="ED5" s="4">
        <v>34.997070000000001</v>
      </c>
      <c r="EE5" s="4">
        <v>27.6477859375</v>
      </c>
      <c r="EF5" s="4">
        <v>7.8994330000000001</v>
      </c>
      <c r="EG5" s="4">
        <v>7.0961030000000003</v>
      </c>
      <c r="EH5" s="4">
        <v>0</v>
      </c>
      <c r="EI5" s="4">
        <v>0</v>
      </c>
      <c r="EJ5" s="4">
        <v>22.415980999999999</v>
      </c>
      <c r="EK5" s="4">
        <v>30.584308</v>
      </c>
      <c r="EL5" s="4">
        <v>26.668496999999999</v>
      </c>
      <c r="EM5" s="4">
        <v>33.398733</v>
      </c>
      <c r="EN5" s="4">
        <v>34.963728000000003</v>
      </c>
      <c r="EO5" s="4">
        <v>28.054759881205307</v>
      </c>
      <c r="EP5" s="4">
        <v>0.378415</v>
      </c>
      <c r="EQ5" s="4">
        <v>0</v>
      </c>
      <c r="ER5" s="4" cm="1">
        <f t="array" ref="ER5:ES64">ConvexHullInterpolate($U5:$U40,Z5:Z40,TRUE,6,'Summary (Full)'!B30)</f>
        <v>5.5310790000000001</v>
      </c>
      <c r="ES5" s="4">
        <v>7.8994330000000001</v>
      </c>
      <c r="ET5" s="4" cm="1">
        <f t="array" ref="ET5:EU72">ConvexHullInterpolate($U5:$U40,AA5:AA40,TRUE,6,'Summary (Full)'!B30)</f>
        <v>5.5310790000000001</v>
      </c>
      <c r="EU5" s="4">
        <v>7.0961030000000003</v>
      </c>
      <c r="EV5" s="7" cm="1">
        <f t="array" ref="EV5:EW46">ConvexHullInterpolate($U5:$U40,AB5:AB40,TRUE,6,'Summary (Full)'!B30)</f>
        <v>5.5310790000000001</v>
      </c>
      <c r="EW5" s="7">
        <v>0</v>
      </c>
      <c r="EX5" s="7" cm="1">
        <f t="array" ref="EX5:EY47">ConvexHullInterpolate($U5:$U40,AC5:AC40,TRUE,6,'Summary (Full)'!B30)</f>
        <v>5.5310790000000001</v>
      </c>
      <c r="EY5" s="7">
        <v>0</v>
      </c>
      <c r="EZ5" s="7" cm="1">
        <f t="array" ref="EZ5:FA65">ConvexHullInterpolate($U5:$U40,AD5:AD40,TRUE,6,'Summary (Full)'!B30)</f>
        <v>5.5310790000000001</v>
      </c>
      <c r="FA5" s="7">
        <v>22.415980999999999</v>
      </c>
      <c r="FB5" s="7" cm="1">
        <f t="array" ref="FB5:FC64">ConvexHullInterpolate($U5:$U40,AE5:AE40,TRUE,6,'Summary (Full)'!B30)</f>
        <v>5.5310790000000001</v>
      </c>
      <c r="FC5" s="7">
        <v>30.584308</v>
      </c>
      <c r="FD5" s="4" cm="1">
        <f t="array" ref="FD5:FI64">ConvexHullInterpolate($U5:$U40,AF5:AF40,TRUE,6,'Summary (Full)'!B30, AF5:AI40)</f>
        <v>5.5310790000000001</v>
      </c>
      <c r="FE5" s="4">
        <v>26.668496999999999</v>
      </c>
      <c r="FF5" s="4">
        <v>26.668496999999999</v>
      </c>
      <c r="FG5" s="4">
        <v>33.398733</v>
      </c>
      <c r="FH5" s="4">
        <v>34.963728000000003</v>
      </c>
      <c r="FI5" s="4">
        <v>28.054759881205307</v>
      </c>
      <c r="FK5" s="4" cm="1">
        <f t="array" ref="FK5:FL64">ConvexHullInterpolate($C5:$C40,G5:G40,TRUE,6,'Summary (Full)'!B30)</f>
        <v>11.847833</v>
      </c>
      <c r="FL5" s="4">
        <v>27.448212375000004</v>
      </c>
      <c r="FM5" s="4" cm="1">
        <f t="array" ref="FM5:FN64">ConvexHullInterpolate($C5:$C40,Q5:Q40,TRUE,6,'Summary (Full)'!B30)</f>
        <v>11.847833</v>
      </c>
      <c r="FN5" s="4">
        <v>27.854153368406671</v>
      </c>
      <c r="FP5" s="4" cm="1">
        <f t="array" ref="FP5:FQ66">ConvexHullInterpolate($U5:$U40,Y5:Y40,TRUE,6,'Summary (Full)'!B30)</f>
        <v>5.5310790000000001</v>
      </c>
      <c r="FQ5" s="4">
        <v>27.6477859375</v>
      </c>
      <c r="FR5" s="4" cm="1">
        <f t="array" ref="FR5:FS63">ConvexHullInterpolate($U5:$U40,AI5:AI40,TRUE,6,'Summary (Full)'!B30)</f>
        <v>5.5310790000000001</v>
      </c>
      <c r="FS5" s="4">
        <v>28.054759881205307</v>
      </c>
    </row>
    <row r="6" spans="1:175" x14ac:dyDescent="0.15">
      <c r="A6" s="235"/>
      <c r="B6" s="38">
        <v>135</v>
      </c>
      <c r="C6" s="129">
        <f>Anchor!L183</f>
        <v>3444.797908</v>
      </c>
      <c r="D6" s="129">
        <f>Anchor!M183</f>
        <v>42.454872000000002</v>
      </c>
      <c r="E6" s="129">
        <f>Anchor!N183</f>
        <v>45.707016000000003</v>
      </c>
      <c r="F6" s="129">
        <f>Anchor!O183</f>
        <v>43.274163000000001</v>
      </c>
      <c r="G6" s="130">
        <f>('Summary (Full)'!$B$34*D6+'Summary (Full)'!$B$35*E6+'Summary (Full)'!$B$36*F6)/'Summary (Full)'!$B$37</f>
        <v>42.709336687499999</v>
      </c>
      <c r="H6" s="129">
        <f>Anchor!P183</f>
        <v>27.244275999999999</v>
      </c>
      <c r="I6" s="129">
        <f>Anchor!Q183</f>
        <v>20.654782999999998</v>
      </c>
      <c r="J6" s="129">
        <f>Anchor!R183</f>
        <v>97.384529000000001</v>
      </c>
      <c r="K6" s="129">
        <f>Anchor!S183</f>
        <v>95.447934000000004</v>
      </c>
      <c r="L6" s="129">
        <f>Anchor!T183</f>
        <v>41.425320999999997</v>
      </c>
      <c r="M6" s="129">
        <f>Anchor!U183</f>
        <v>42.647345000000001</v>
      </c>
      <c r="N6" s="129">
        <f>Anchor!V183</f>
        <v>42.191986</v>
      </c>
      <c r="O6" s="129">
        <f>Anchor!W183</f>
        <v>45.604714000000001</v>
      </c>
      <c r="P6" s="129">
        <f>Anchor!X183</f>
        <v>43.163702999999998</v>
      </c>
      <c r="Q6" s="131">
        <f>10*LOG10(1/(('Summary (Full)'!$B$41/10^(N6/10)+'Summary (Full)'!$B$42/10^(O6/10)+'Summary (Full)'!$B$43/10^(P6/10))/'Summary (Full)'!$B$44))</f>
        <v>42.767549283916267</v>
      </c>
      <c r="R6" s="129">
        <f>Anchor!Y183</f>
        <v>1.951E-3</v>
      </c>
      <c r="S6" s="129">
        <f>Anchor!Z183</f>
        <v>29472.7</v>
      </c>
      <c r="T6" s="132"/>
      <c r="U6" s="129">
        <f>Test!L183</f>
        <v>3270.2028310000001</v>
      </c>
      <c r="V6" s="129">
        <f>Test!M183</f>
        <v>42.736840000000001</v>
      </c>
      <c r="W6" s="129">
        <f>Test!N183</f>
        <v>46.118904999999998</v>
      </c>
      <c r="X6" s="129">
        <f>Test!O183</f>
        <v>43.765954999999998</v>
      </c>
      <c r="Y6" s="129">
        <f>('Summary (Full)'!$B$34*V6+'Summary (Full)'!$B$35*W6+'Summary (Full)'!$B$36*X6)/'Summary (Full)'!$B$37</f>
        <v>43.012538749999997</v>
      </c>
      <c r="Z6" s="129">
        <f>Test!P183</f>
        <v>27.795494999999999</v>
      </c>
      <c r="AA6" s="129">
        <f>Test!Q183</f>
        <v>20.988112999999998</v>
      </c>
      <c r="AB6" s="129">
        <f>Test!R183</f>
        <v>97.664867000000001</v>
      </c>
      <c r="AC6" s="129">
        <f>Test!S183</f>
        <v>96.003703999999999</v>
      </c>
      <c r="AD6" s="129">
        <f>Test!T183</f>
        <v>41.846435999999997</v>
      </c>
      <c r="AE6" s="129">
        <f>Test!U183</f>
        <v>43.022224000000001</v>
      </c>
      <c r="AF6" s="129">
        <f>Test!V183</f>
        <v>42.490554000000003</v>
      </c>
      <c r="AG6" s="129">
        <f>Test!W183</f>
        <v>46.028678999999997</v>
      </c>
      <c r="AH6" s="129">
        <f>Test!X183</f>
        <v>43.670775999999996</v>
      </c>
      <c r="AI6" s="129">
        <f>10*LOG10(1/(('Summary (Full)'!$B$41/10^(AF6/10)+'Summary (Full)'!$B$42/10^(AG6/10)+'Summary (Full)'!$B$43/10^(AH6/10))/'Summary (Full)'!$B$44))</f>
        <v>43.108009731821149</v>
      </c>
      <c r="AJ6" s="129">
        <f>Test!Y183</f>
        <v>9.2199999999999997E-4</v>
      </c>
      <c r="AK6" s="129">
        <f>Test!Z183</f>
        <v>0</v>
      </c>
      <c r="AL6" s="129">
        <f t="shared" si="2"/>
        <v>0.47257816504356737</v>
      </c>
      <c r="AM6" s="129">
        <f t="shared" si="3"/>
        <v>0</v>
      </c>
      <c r="AO6" s="179"/>
      <c r="AP6" s="165"/>
      <c r="AQ6" s="164"/>
      <c r="AR6" s="164"/>
      <c r="AS6" s="164"/>
      <c r="AT6" s="165"/>
      <c r="AU6" s="164"/>
      <c r="AV6" s="165"/>
      <c r="AW6" s="164"/>
      <c r="AX6" s="165"/>
      <c r="AY6" s="170"/>
      <c r="AZ6" s="165"/>
      <c r="BA6" s="170"/>
      <c r="CH6" s="5"/>
      <c r="CI6" s="11" t="s">
        <v>40</v>
      </c>
      <c r="CJ6" s="10">
        <f>MAX(CL1:CL201)</f>
        <v>10374.199415999999</v>
      </c>
      <c r="CK6" s="5"/>
      <c r="CL6" s="4">
        <v>12.711225657718792</v>
      </c>
      <c r="CM6" s="4">
        <v>26.771384000000001</v>
      </c>
      <c r="CN6" s="4">
        <v>26.771384000000001</v>
      </c>
      <c r="CO6" s="4">
        <v>33.585075250000003</v>
      </c>
      <c r="CP6" s="4">
        <v>34.787340125</v>
      </c>
      <c r="CQ6" s="4">
        <v>27.698236960937503</v>
      </c>
      <c r="CR6" s="4">
        <v>8.000625874999999</v>
      </c>
      <c r="CS6" s="4">
        <v>7.1477973750000006</v>
      </c>
      <c r="CT6" s="4">
        <v>0.28490037499999987</v>
      </c>
      <c r="CU6" s="4">
        <v>0.22424774999999997</v>
      </c>
      <c r="CV6" s="4">
        <v>22.456931875000002</v>
      </c>
      <c r="CW6" s="4">
        <v>30.654841375</v>
      </c>
      <c r="CX6" s="4">
        <v>26.72098725</v>
      </c>
      <c r="CY6" s="4">
        <v>33.573660500000003</v>
      </c>
      <c r="CZ6" s="4">
        <v>34.763643375000001</v>
      </c>
      <c r="DA6" s="4">
        <v>28.10390511182878</v>
      </c>
      <c r="DB6" s="4">
        <v>0.32912362499999998</v>
      </c>
      <c r="DC6" s="4">
        <v>250.22125</v>
      </c>
      <c r="DE6" s="4">
        <v>12.711225657718792</v>
      </c>
      <c r="DF6" s="4">
        <v>8.000625874999999</v>
      </c>
      <c r="DH6" s="4">
        <v>12.711225657718792</v>
      </c>
      <c r="DI6" s="4">
        <v>7.1477973750000006</v>
      </c>
      <c r="DK6" s="4">
        <v>30.346239000000001</v>
      </c>
      <c r="DL6" s="4">
        <v>21.472802000000001</v>
      </c>
      <c r="DM6" s="4">
        <v>30.346239000000001</v>
      </c>
      <c r="DN6" s="4">
        <v>20.121759000000001</v>
      </c>
      <c r="DO6" s="4">
        <v>12.711225657718792</v>
      </c>
      <c r="DP6" s="4">
        <v>22.456931875000002</v>
      </c>
      <c r="DQ6" s="4">
        <v>12.711225657718792</v>
      </c>
      <c r="DR6" s="4">
        <v>30.654841375</v>
      </c>
      <c r="DS6" s="4">
        <v>12.711225657718792</v>
      </c>
      <c r="DT6" s="4">
        <v>26.72098725</v>
      </c>
      <c r="DU6" s="4">
        <v>26.72098725</v>
      </c>
      <c r="DV6" s="4">
        <v>33.573660500000003</v>
      </c>
      <c r="DW6" s="4">
        <v>34.763643375000001</v>
      </c>
      <c r="DX6" s="4">
        <v>28.10390511182878</v>
      </c>
      <c r="DZ6" s="4">
        <v>6.1158278735282687</v>
      </c>
      <c r="EA6" s="4">
        <v>26.961891625</v>
      </c>
      <c r="EB6" s="4">
        <v>26.961891625</v>
      </c>
      <c r="EC6" s="4">
        <v>33.644180124999998</v>
      </c>
      <c r="ED6" s="4">
        <v>35.157022124999997</v>
      </c>
      <c r="EE6" s="4">
        <v>27.891730312500002</v>
      </c>
      <c r="EF6" s="4">
        <v>8.2203245000000003</v>
      </c>
      <c r="EG6" s="4">
        <v>7.3006740000000008</v>
      </c>
      <c r="EH6" s="4">
        <v>0.56003625000000001</v>
      </c>
      <c r="EI6" s="4">
        <v>0.44853912499999993</v>
      </c>
      <c r="EJ6" s="4">
        <v>22.649848499999997</v>
      </c>
      <c r="EK6" s="4">
        <v>30.837243000000001</v>
      </c>
      <c r="EL6" s="4">
        <v>26.914773499999999</v>
      </c>
      <c r="EM6" s="4">
        <v>33.633356624999998</v>
      </c>
      <c r="EN6" s="4">
        <v>35.123100375</v>
      </c>
      <c r="EO6" s="4">
        <v>28.29727541369693</v>
      </c>
      <c r="EP6" s="4">
        <v>0.36504924999999999</v>
      </c>
      <c r="EQ6" s="4">
        <v>0</v>
      </c>
      <c r="ER6" s="4">
        <v>6.1158278735282687</v>
      </c>
      <c r="ES6" s="4">
        <v>8.2203245000000003</v>
      </c>
      <c r="ET6" s="4">
        <v>6.1158278735282687</v>
      </c>
      <c r="EU6" s="4">
        <v>7.3006740000000008</v>
      </c>
      <c r="EV6" s="7">
        <v>12.760764999999999</v>
      </c>
      <c r="EW6" s="7">
        <v>15.511877999999999</v>
      </c>
      <c r="EX6" s="7">
        <v>12.760764999999999</v>
      </c>
      <c r="EY6" s="7">
        <v>14.032885</v>
      </c>
      <c r="EZ6" s="7">
        <v>6.1158278735282687</v>
      </c>
      <c r="FA6" s="7">
        <v>22.649848499999997</v>
      </c>
      <c r="FB6" s="7">
        <v>6.1158278735282687</v>
      </c>
      <c r="FC6" s="7">
        <v>30.837243000000001</v>
      </c>
      <c r="FD6" s="4">
        <v>6.1158278735282687</v>
      </c>
      <c r="FE6" s="4">
        <v>26.914773499999999</v>
      </c>
      <c r="FF6" s="4">
        <v>26.914773499999999</v>
      </c>
      <c r="FG6" s="4">
        <v>33.633356624999998</v>
      </c>
      <c r="FH6" s="4">
        <v>35.123100375</v>
      </c>
      <c r="FI6" s="4">
        <v>28.29727541369693</v>
      </c>
      <c r="FK6" s="4">
        <v>12.711225657718792</v>
      </c>
      <c r="FL6" s="4">
        <v>27.698236960937503</v>
      </c>
      <c r="FM6" s="4">
        <v>12.711225657718792</v>
      </c>
      <c r="FN6" s="4">
        <v>28.10390511182878</v>
      </c>
      <c r="FP6" s="4">
        <v>6.1158278735282687</v>
      </c>
      <c r="FQ6" s="4">
        <v>27.891730312500002</v>
      </c>
      <c r="FR6" s="4">
        <v>6.1158278735282687</v>
      </c>
      <c r="FS6" s="4">
        <v>28.29727541369693</v>
      </c>
    </row>
    <row r="7" spans="1:175" ht="13" customHeight="1" x14ac:dyDescent="0.15">
      <c r="A7" s="235"/>
      <c r="B7" s="38">
        <v>160</v>
      </c>
      <c r="C7" s="129">
        <f>Anchor!L184</f>
        <v>1146.9620440000001</v>
      </c>
      <c r="D7" s="129">
        <f>Anchor!M184</f>
        <v>40.208818999999998</v>
      </c>
      <c r="E7" s="129">
        <f>Anchor!N184</f>
        <v>44.238148000000002</v>
      </c>
      <c r="F7" s="129">
        <f>Anchor!O184</f>
        <v>42.342086000000002</v>
      </c>
      <c r="G7" s="130">
        <f>('Summary (Full)'!$B$34*D7+'Summary (Full)'!$B$35*E7+'Summary (Full)'!$B$36*F7)/'Summary (Full)'!$B$37</f>
        <v>40.593981249999999</v>
      </c>
      <c r="H7" s="129">
        <f>Anchor!P184</f>
        <v>23.354220999999999</v>
      </c>
      <c r="I7" s="129">
        <f>Anchor!Q184</f>
        <v>18.171589000000001</v>
      </c>
      <c r="J7" s="129">
        <f>Anchor!R184</f>
        <v>90.810660999999996</v>
      </c>
      <c r="K7" s="129">
        <f>Anchor!S184</f>
        <v>88.677013000000002</v>
      </c>
      <c r="L7" s="129">
        <f>Anchor!T184</f>
        <v>38.175823999999999</v>
      </c>
      <c r="M7" s="129">
        <f>Anchor!U184</f>
        <v>41.211756999999999</v>
      </c>
      <c r="N7" s="129">
        <f>Anchor!V184</f>
        <v>39.888924000000003</v>
      </c>
      <c r="O7" s="129">
        <f>Anchor!W184</f>
        <v>44.146954999999998</v>
      </c>
      <c r="P7" s="129">
        <f>Anchor!X184</f>
        <v>42.243330999999998</v>
      </c>
      <c r="Q7" s="131">
        <f>10*LOG10(1/(('Summary (Full)'!$B$41/10^(N7/10)+'Summary (Full)'!$B$42/10^(O7/10)+'Summary (Full)'!$B$43/10^(P7/10))/'Summary (Full)'!$B$44))</f>
        <v>40.718548821957661</v>
      </c>
      <c r="R7" s="129">
        <f>Anchor!Y184</f>
        <v>4.4510000000000001E-3</v>
      </c>
      <c r="S7" s="129">
        <f>Anchor!Z184</f>
        <v>15197.51</v>
      </c>
      <c r="T7" s="132"/>
      <c r="U7" s="129">
        <f>Test!L184</f>
        <v>1063.9534430000001</v>
      </c>
      <c r="V7" s="129">
        <f>Test!M184</f>
        <v>40.579138</v>
      </c>
      <c r="W7" s="129">
        <f>Test!N184</f>
        <v>44.837829999999997</v>
      </c>
      <c r="X7" s="129">
        <f>Test!O184</f>
        <v>42.967965999999997</v>
      </c>
      <c r="Y7" s="129">
        <f>('Summary (Full)'!$B$34*V7+'Summary (Full)'!$B$35*W7+'Summary (Full)'!$B$36*X7)/'Summary (Full)'!$B$37</f>
        <v>40.994608000000007</v>
      </c>
      <c r="Z7" s="129">
        <f>Test!P184</f>
        <v>23.863060999999998</v>
      </c>
      <c r="AA7" s="129">
        <f>Test!Q184</f>
        <v>18.53368</v>
      </c>
      <c r="AB7" s="129">
        <f>Test!R184</f>
        <v>92.027782999999999</v>
      </c>
      <c r="AC7" s="129">
        <f>Test!S184</f>
        <v>89.937959000000006</v>
      </c>
      <c r="AD7" s="129">
        <f>Test!T184</f>
        <v>38.657015000000001</v>
      </c>
      <c r="AE7" s="129">
        <f>Test!U184</f>
        <v>41.692878999999998</v>
      </c>
      <c r="AF7" s="129">
        <f>Test!V184</f>
        <v>40.267422000000003</v>
      </c>
      <c r="AG7" s="129">
        <f>Test!W184</f>
        <v>44.753205000000001</v>
      </c>
      <c r="AH7" s="129">
        <f>Test!X184</f>
        <v>42.877805000000002</v>
      </c>
      <c r="AI7" s="129">
        <f>10*LOG10(1/(('Summary (Full)'!$B$41/10^(AF7/10)+'Summary (Full)'!$B$42/10^(AG7/10)+'Summary (Full)'!$B$43/10^(AH7/10))/'Summary (Full)'!$B$44))</f>
        <v>41.143247974710839</v>
      </c>
      <c r="AJ7" s="129">
        <f>Test!Y184</f>
        <v>3.32E-3</v>
      </c>
      <c r="AK7" s="129">
        <f>Test!Z184</f>
        <v>0</v>
      </c>
      <c r="AL7" s="129">
        <f t="shared" si="2"/>
        <v>0.74589979779824755</v>
      </c>
      <c r="AM7" s="129">
        <f t="shared" si="3"/>
        <v>0</v>
      </c>
      <c r="AO7" s="242" t="s">
        <v>14</v>
      </c>
      <c r="AP7" s="166">
        <f t="array" ref="AP7">bdRateExtend($C6:$C9,D6:D9,$U6:$U9,V6:V9)</f>
        <v>-0.23913102321623259</v>
      </c>
      <c r="AQ7" s="164"/>
      <c r="AR7" s="164"/>
      <c r="AS7" s="164"/>
      <c r="AT7" s="166">
        <f t="array" ref="AT7">bdRateExtend($C6:$C9,H6:H9,$U6:$U9,Z6:Z9)</f>
        <v>-0.22357305868137856</v>
      </c>
      <c r="AU7" s="164"/>
      <c r="AV7" s="166">
        <f t="array" ref="AV7">bdRateExtend($C6:$C9,I6:I9,$U6:$U9,AA6:AA9)</f>
        <v>-0.2287984710931239</v>
      </c>
      <c r="AW7" s="164"/>
      <c r="AX7" s="166">
        <f t="array" ref="AX7">bdRateExtend($C6:$C9,J6:J9,$U6:$U9,AB6:AB9,"None", FALSE,1)</f>
        <v>-0.25791380178725842</v>
      </c>
      <c r="AY7" s="170"/>
      <c r="AZ7" s="244">
        <f t="array" ref="AZ7">testVMAFRange($C6:$C9,J6:J9,$U6:$U9,AB6:AB9)</f>
        <v>0</v>
      </c>
      <c r="BA7" s="170"/>
      <c r="CH7" s="5"/>
      <c r="CI7" s="11" t="s">
        <v>115</v>
      </c>
      <c r="CJ7" s="10">
        <f>CJ6-CJ5</f>
        <v>10362.351583</v>
      </c>
      <c r="CK7" s="5"/>
      <c r="CL7" s="4">
        <v>13.63753673110083</v>
      </c>
      <c r="CM7" s="4">
        <v>27.031541000000001</v>
      </c>
      <c r="CN7" s="4">
        <v>27.031541000000001</v>
      </c>
      <c r="CO7" s="4">
        <v>33.792291500000005</v>
      </c>
      <c r="CP7" s="4">
        <v>34.938319249999999</v>
      </c>
      <c r="CQ7" s="4">
        <v>27.948261546875003</v>
      </c>
      <c r="CR7" s="4">
        <v>8.3204267499999993</v>
      </c>
      <c r="CS7" s="4">
        <v>7.3544257500000008</v>
      </c>
      <c r="CT7" s="4">
        <v>0.56980074999999997</v>
      </c>
      <c r="CU7" s="4">
        <v>0.44849549999999994</v>
      </c>
      <c r="CV7" s="4">
        <v>22.69816075</v>
      </c>
      <c r="CW7" s="4">
        <v>30.890458750000001</v>
      </c>
      <c r="CX7" s="4">
        <v>26.977152500000003</v>
      </c>
      <c r="CY7" s="4">
        <v>33.780940999999999</v>
      </c>
      <c r="CZ7" s="4">
        <v>34.915221750000001</v>
      </c>
      <c r="DA7" s="4">
        <v>28.353656855250886</v>
      </c>
      <c r="DB7" s="4">
        <v>0.32118524999999998</v>
      </c>
      <c r="DC7" s="4">
        <v>264.80250000000001</v>
      </c>
      <c r="DE7" s="4">
        <v>13.63753673110083</v>
      </c>
      <c r="DF7" s="4">
        <v>8.3204267499999993</v>
      </c>
      <c r="DH7" s="4">
        <v>13.63753673110083</v>
      </c>
      <c r="DI7" s="4">
        <v>7.3544257500000008</v>
      </c>
      <c r="DK7" s="4">
        <v>33.756637384789819</v>
      </c>
      <c r="DL7" s="4">
        <v>24.539777000000001</v>
      </c>
      <c r="DM7" s="4">
        <v>33.756637384789819</v>
      </c>
      <c r="DN7" s="4">
        <v>23.097246625</v>
      </c>
      <c r="DO7" s="4">
        <v>13.63753673110083</v>
      </c>
      <c r="DP7" s="4">
        <v>22.69816075</v>
      </c>
      <c r="DQ7" s="4">
        <v>13.63753673110083</v>
      </c>
      <c r="DR7" s="4">
        <v>30.890458750000001</v>
      </c>
      <c r="DS7" s="4">
        <v>13.63753673110083</v>
      </c>
      <c r="DT7" s="4">
        <v>26.977152500000003</v>
      </c>
      <c r="DU7" s="4">
        <v>26.977152500000003</v>
      </c>
      <c r="DV7" s="4">
        <v>33.780940999999999</v>
      </c>
      <c r="DW7" s="4">
        <v>34.915221750000001</v>
      </c>
      <c r="DX7" s="4">
        <v>28.353656855250886</v>
      </c>
      <c r="DZ7" s="4">
        <v>6.7623967364460507</v>
      </c>
      <c r="EA7" s="4">
        <v>27.212453249999999</v>
      </c>
      <c r="EB7" s="4">
        <v>27.212453249999999</v>
      </c>
      <c r="EC7" s="4">
        <v>33.879475249999999</v>
      </c>
      <c r="ED7" s="4">
        <v>35.316974250000001</v>
      </c>
      <c r="EE7" s="4">
        <v>28.1356746875</v>
      </c>
      <c r="EF7" s="4">
        <v>8.5412160000000004</v>
      </c>
      <c r="EG7" s="4">
        <v>7.5052450000000004</v>
      </c>
      <c r="EH7" s="4">
        <v>1.1200725</v>
      </c>
      <c r="EI7" s="4">
        <v>0.89707824999999985</v>
      </c>
      <c r="EJ7" s="4">
        <v>22.883716</v>
      </c>
      <c r="EK7" s="4">
        <v>31.090178000000002</v>
      </c>
      <c r="EL7" s="4">
        <v>27.161049999999999</v>
      </c>
      <c r="EM7" s="4">
        <v>33.867980250000002</v>
      </c>
      <c r="EN7" s="4">
        <v>35.282472750000004</v>
      </c>
      <c r="EO7" s="4">
        <v>28.539790946188557</v>
      </c>
      <c r="EP7" s="4">
        <v>0.35168349999999998</v>
      </c>
      <c r="EQ7" s="4">
        <v>0</v>
      </c>
      <c r="ER7" s="4">
        <v>6.7623967364460507</v>
      </c>
      <c r="ES7" s="4">
        <v>8.5412160000000004</v>
      </c>
      <c r="ET7" s="4">
        <v>6.7623967364460507</v>
      </c>
      <c r="EU7" s="4">
        <v>7.5052450000000004</v>
      </c>
      <c r="EV7" s="7">
        <v>14.300051260847567</v>
      </c>
      <c r="EW7" s="7">
        <v>18.126417749999998</v>
      </c>
      <c r="EX7" s="7">
        <v>14.300051260847567</v>
      </c>
      <c r="EY7" s="7">
        <v>16.566811874999999</v>
      </c>
      <c r="EZ7" s="7">
        <v>8.7844379999999997</v>
      </c>
      <c r="FA7" s="7">
        <v>23.615521999999999</v>
      </c>
      <c r="FB7" s="7">
        <v>6.7623967364460507</v>
      </c>
      <c r="FC7" s="7">
        <v>31.090178000000002</v>
      </c>
      <c r="FD7" s="4">
        <v>6.7623967364460507</v>
      </c>
      <c r="FE7" s="4">
        <v>27.161049999999999</v>
      </c>
      <c r="FF7" s="4">
        <v>27.161049999999999</v>
      </c>
      <c r="FG7" s="4">
        <v>33.867980250000002</v>
      </c>
      <c r="FH7" s="4">
        <v>35.282472750000004</v>
      </c>
      <c r="FI7" s="4">
        <v>28.539790946188557</v>
      </c>
      <c r="FK7" s="4">
        <v>13.63753673110083</v>
      </c>
      <c r="FL7" s="4">
        <v>27.948261546875003</v>
      </c>
      <c r="FM7" s="4">
        <v>13.63753673110083</v>
      </c>
      <c r="FN7" s="4">
        <v>28.353656855250886</v>
      </c>
      <c r="FP7" s="4">
        <v>6.7623967364460507</v>
      </c>
      <c r="FQ7" s="4">
        <v>28.1356746875</v>
      </c>
      <c r="FR7" s="4">
        <v>6.7623967364460507</v>
      </c>
      <c r="FS7" s="4">
        <v>28.539790946188557</v>
      </c>
    </row>
    <row r="8" spans="1:175" x14ac:dyDescent="0.15">
      <c r="A8" s="235"/>
      <c r="B8" s="38">
        <v>185</v>
      </c>
      <c r="C8" s="129">
        <f>Anchor!L185</f>
        <v>420.56854900000002</v>
      </c>
      <c r="D8" s="129">
        <f>Anchor!M185</f>
        <v>37.825439000000003</v>
      </c>
      <c r="E8" s="129">
        <f>Anchor!N185</f>
        <v>42.262129000000002</v>
      </c>
      <c r="F8" s="129">
        <f>Anchor!O185</f>
        <v>41.018317000000003</v>
      </c>
      <c r="G8" s="130">
        <f>('Summary (Full)'!$B$34*D8+'Summary (Full)'!$B$35*E8+'Summary (Full)'!$B$36*F8)/'Summary (Full)'!$B$37</f>
        <v>38.302287</v>
      </c>
      <c r="H8" s="129">
        <f>Anchor!P185</f>
        <v>20.031382000000001</v>
      </c>
      <c r="I8" s="129">
        <f>Anchor!Q185</f>
        <v>15.940628999999999</v>
      </c>
      <c r="J8" s="129">
        <f>Anchor!R185</f>
        <v>80.393349000000001</v>
      </c>
      <c r="K8" s="129">
        <f>Anchor!S185</f>
        <v>78.234746999999999</v>
      </c>
      <c r="L8" s="129">
        <f>Anchor!T185</f>
        <v>35.017899</v>
      </c>
      <c r="M8" s="129">
        <f>Anchor!U185</f>
        <v>39.470866999999998</v>
      </c>
      <c r="N8" s="129">
        <f>Anchor!V185</f>
        <v>37.539296</v>
      </c>
      <c r="O8" s="129">
        <f>Anchor!W185</f>
        <v>42.197623</v>
      </c>
      <c r="P8" s="129">
        <f>Anchor!X185</f>
        <v>40.940669999999997</v>
      </c>
      <c r="Q8" s="131">
        <f>10*LOG10(1/(('Summary (Full)'!$B$41/10^(N8/10)+'Summary (Full)'!$B$42/10^(O8/10)+'Summary (Full)'!$B$43/10^(P8/10))/'Summary (Full)'!$B$44))</f>
        <v>38.509251406006555</v>
      </c>
      <c r="R8" s="129">
        <f>Anchor!Y185</f>
        <v>1.1036000000000001E-2</v>
      </c>
      <c r="S8" s="129">
        <f>Anchor!Z185</f>
        <v>9215.89</v>
      </c>
      <c r="T8" s="132"/>
      <c r="U8" s="129">
        <f>Test!L185</f>
        <v>372.07063399999998</v>
      </c>
      <c r="V8" s="129">
        <f>Test!M185</f>
        <v>38.241110999999997</v>
      </c>
      <c r="W8" s="129">
        <f>Test!N185</f>
        <v>43.068733000000002</v>
      </c>
      <c r="X8" s="129">
        <f>Test!O185</f>
        <v>41.769671000000002</v>
      </c>
      <c r="Y8" s="129">
        <f>('Summary (Full)'!$B$34*V8+'Summary (Full)'!$B$35*W8+'Summary (Full)'!$B$36*X8)/'Summary (Full)'!$B$37</f>
        <v>38.763372374999996</v>
      </c>
      <c r="Z8" s="129">
        <f>Test!P185</f>
        <v>20.535502000000001</v>
      </c>
      <c r="AA8" s="129">
        <f>Test!Q185</f>
        <v>16.287281</v>
      </c>
      <c r="AB8" s="129">
        <f>Test!R185</f>
        <v>82.706044000000006</v>
      </c>
      <c r="AC8" s="129">
        <f>Test!S185</f>
        <v>80.397970000000001</v>
      </c>
      <c r="AD8" s="129">
        <f>Test!T185</f>
        <v>35.510809999999999</v>
      </c>
      <c r="AE8" s="129">
        <f>Test!U185</f>
        <v>40.060411999999999</v>
      </c>
      <c r="AF8" s="129">
        <f>Test!V185</f>
        <v>37.946751999999996</v>
      </c>
      <c r="AG8" s="129">
        <f>Test!W185</f>
        <v>43.010247999999997</v>
      </c>
      <c r="AH8" s="129">
        <f>Test!X185</f>
        <v>41.702207000000001</v>
      </c>
      <c r="AI8" s="129">
        <f>10*LOG10(1/(('Summary (Full)'!$B$41/10^(AF8/10)+'Summary (Full)'!$B$42/10^(AG8/10)+'Summary (Full)'!$B$43/10^(AH8/10))/'Summary (Full)'!$B$44))</f>
        <v>38.977078251540924</v>
      </c>
      <c r="AJ8" s="129">
        <f>Test!Y185</f>
        <v>1.4115000000000001E-2</v>
      </c>
      <c r="AK8" s="129">
        <f>Test!Z185</f>
        <v>0</v>
      </c>
      <c r="AL8" s="129">
        <f t="shared" si="2"/>
        <v>1.2789960130482059</v>
      </c>
      <c r="AM8" s="129">
        <f t="shared" si="3"/>
        <v>0</v>
      </c>
      <c r="AO8" s="179"/>
      <c r="AP8" s="165"/>
      <c r="AQ8" s="164"/>
      <c r="AR8" s="164"/>
      <c r="AS8" s="164"/>
      <c r="AT8" s="165"/>
      <c r="AU8" s="164"/>
      <c r="AV8" s="165"/>
      <c r="AW8" s="164"/>
      <c r="AX8" s="165"/>
      <c r="AY8" s="170"/>
      <c r="AZ8" s="165"/>
      <c r="BA8" s="170"/>
      <c r="CH8" s="5"/>
      <c r="CI8" s="11" t="s">
        <v>116</v>
      </c>
      <c r="CJ8" s="10">
        <f>CJ7^(3/4)</f>
        <v>1027.0550976610878</v>
      </c>
      <c r="CK8" s="5"/>
      <c r="CL8" s="4">
        <v>14.631351303183575</v>
      </c>
      <c r="CM8" s="4">
        <v>27.291698</v>
      </c>
      <c r="CN8" s="4">
        <v>27.291698</v>
      </c>
      <c r="CO8" s="4">
        <v>33.999507749999999</v>
      </c>
      <c r="CP8" s="4">
        <v>35.089298374999998</v>
      </c>
      <c r="CQ8" s="4">
        <v>28.198286132812502</v>
      </c>
      <c r="CR8" s="4">
        <v>8.6402276249999996</v>
      </c>
      <c r="CS8" s="4">
        <v>7.5610541250000001</v>
      </c>
      <c r="CT8" s="4">
        <v>0.85470112500000006</v>
      </c>
      <c r="CU8" s="4">
        <v>0.6727432499999999</v>
      </c>
      <c r="CV8" s="4">
        <v>22.939389625</v>
      </c>
      <c r="CW8" s="4">
        <v>31.126076125000001</v>
      </c>
      <c r="CX8" s="4">
        <v>27.233317750000001</v>
      </c>
      <c r="CY8" s="4">
        <v>33.988221500000002</v>
      </c>
      <c r="CZ8" s="4">
        <v>35.066800125</v>
      </c>
      <c r="DA8" s="4">
        <v>28.603408598672992</v>
      </c>
      <c r="DB8" s="4">
        <v>0.31324687499999998</v>
      </c>
      <c r="DC8" s="4">
        <v>279.38374999999996</v>
      </c>
      <c r="DE8" s="4">
        <v>14.631351303183575</v>
      </c>
      <c r="DF8" s="4">
        <v>8.6402276249999996</v>
      </c>
      <c r="DH8" s="4">
        <v>14.631351303183575</v>
      </c>
      <c r="DI8" s="4">
        <v>7.5610541250000001</v>
      </c>
      <c r="DK8" s="4">
        <v>37.550306234923845</v>
      </c>
      <c r="DL8" s="4">
        <v>27.606752</v>
      </c>
      <c r="DM8" s="4">
        <v>37.550306234923845</v>
      </c>
      <c r="DN8" s="4">
        <v>26.07273425</v>
      </c>
      <c r="DO8" s="4">
        <v>14.631351303183575</v>
      </c>
      <c r="DP8" s="4">
        <v>22.939389625</v>
      </c>
      <c r="DQ8" s="4">
        <v>14.631351303183575</v>
      </c>
      <c r="DR8" s="4">
        <v>31.126076125000001</v>
      </c>
      <c r="DS8" s="4">
        <v>14.631351303183575</v>
      </c>
      <c r="DT8" s="4">
        <v>27.233317750000001</v>
      </c>
      <c r="DU8" s="4">
        <v>27.233317750000001</v>
      </c>
      <c r="DV8" s="4">
        <v>33.988221500000002</v>
      </c>
      <c r="DW8" s="4">
        <v>35.066800125</v>
      </c>
      <c r="DX8" s="4">
        <v>28.603408598672992</v>
      </c>
      <c r="DZ8" s="4">
        <v>8.7844379999999997</v>
      </c>
      <c r="EA8" s="4">
        <v>27.947699</v>
      </c>
      <c r="EB8" s="4">
        <v>27.947699</v>
      </c>
      <c r="EC8" s="4">
        <v>34.451565000000002</v>
      </c>
      <c r="ED8" s="4">
        <v>35.627429999999997</v>
      </c>
      <c r="EE8" s="4">
        <v>28.834173812500001</v>
      </c>
      <c r="EF8" s="4">
        <v>9.2006870000000003</v>
      </c>
      <c r="EG8" s="4">
        <v>8.0397029999999994</v>
      </c>
      <c r="EH8" s="4">
        <v>4.5499340000000004</v>
      </c>
      <c r="EI8" s="4">
        <v>3.6998769999999999</v>
      </c>
      <c r="EJ8" s="4">
        <v>23.615521999999999</v>
      </c>
      <c r="EK8" s="4">
        <v>31.853590000000001</v>
      </c>
      <c r="EL8" s="4">
        <v>27.891842</v>
      </c>
      <c r="EM8" s="4">
        <v>34.435319999999997</v>
      </c>
      <c r="EN8" s="4">
        <v>35.600172000000001</v>
      </c>
      <c r="EO8" s="4">
        <v>29.247580661833862</v>
      </c>
      <c r="EP8" s="4">
        <v>0.34009200000000001</v>
      </c>
      <c r="EQ8" s="4">
        <v>0</v>
      </c>
      <c r="ER8" s="4">
        <v>7.4773212338159212</v>
      </c>
      <c r="ES8" s="4">
        <v>8.8621075000000005</v>
      </c>
      <c r="ET8" s="4">
        <v>7.4773212338159212</v>
      </c>
      <c r="EU8" s="4">
        <v>7.709816</v>
      </c>
      <c r="EV8" s="7">
        <v>16.025016216729021</v>
      </c>
      <c r="EW8" s="7">
        <v>20.7409575</v>
      </c>
      <c r="EX8" s="7">
        <v>16.025016216729021</v>
      </c>
      <c r="EY8" s="7">
        <v>19.100738749999998</v>
      </c>
      <c r="EZ8" s="7">
        <v>9.8335546211357077</v>
      </c>
      <c r="FA8" s="7">
        <v>23.923776499999999</v>
      </c>
      <c r="FB8" s="7">
        <v>8.7844379999999997</v>
      </c>
      <c r="FC8" s="7">
        <v>31.853590000000001</v>
      </c>
      <c r="FD8" s="4">
        <v>8.7844379999999997</v>
      </c>
      <c r="FE8" s="4">
        <v>27.891842</v>
      </c>
      <c r="FF8" s="4">
        <v>27.891842</v>
      </c>
      <c r="FG8" s="4">
        <v>34.435319999999997</v>
      </c>
      <c r="FH8" s="4">
        <v>35.600172000000001</v>
      </c>
      <c r="FI8" s="4">
        <v>29.247580661833862</v>
      </c>
      <c r="FK8" s="4">
        <v>14.631351303183575</v>
      </c>
      <c r="FL8" s="4">
        <v>28.198286132812502</v>
      </c>
      <c r="FM8" s="4">
        <v>14.631351303183575</v>
      </c>
      <c r="FN8" s="4">
        <v>28.603408598672992</v>
      </c>
      <c r="FP8" s="4">
        <v>8.7844379999999997</v>
      </c>
      <c r="FQ8" s="4">
        <v>28.834173812500001</v>
      </c>
      <c r="FR8" s="4">
        <v>8.7844379999999997</v>
      </c>
      <c r="FS8" s="4">
        <v>29.247580661833862</v>
      </c>
    </row>
    <row r="9" spans="1:175" ht="13" customHeight="1" x14ac:dyDescent="0.15">
      <c r="A9" s="235"/>
      <c r="B9" s="38">
        <v>210</v>
      </c>
      <c r="C9" s="129">
        <f>Anchor!L186</f>
        <v>165.495262</v>
      </c>
      <c r="D9" s="129">
        <f>Anchor!M186</f>
        <v>35.210777</v>
      </c>
      <c r="E9" s="129">
        <f>Anchor!N186</f>
        <v>39.914937000000002</v>
      </c>
      <c r="F9" s="129">
        <f>Anchor!O186</f>
        <v>39.206930999999997</v>
      </c>
      <c r="G9" s="130">
        <f>('Summary (Full)'!$B$34*D9+'Summary (Full)'!$B$35*E9+'Summary (Full)'!$B$36*F9)/'Summary (Full)'!$B$37</f>
        <v>35.754546625000003</v>
      </c>
      <c r="H9" s="129">
        <f>Anchor!P186</f>
        <v>16.972073999999999</v>
      </c>
      <c r="I9" s="129">
        <f>Anchor!Q186</f>
        <v>13.773838</v>
      </c>
      <c r="J9" s="129">
        <f>Anchor!R186</f>
        <v>63.737664000000002</v>
      </c>
      <c r="K9" s="129">
        <f>Anchor!S186</f>
        <v>61.797981</v>
      </c>
      <c r="L9" s="129">
        <f>Anchor!T186</f>
        <v>31.689751000000001</v>
      </c>
      <c r="M9" s="129">
        <f>Anchor!U186</f>
        <v>37.352594000000003</v>
      </c>
      <c r="N9" s="129">
        <f>Anchor!V186</f>
        <v>35.003970000000002</v>
      </c>
      <c r="O9" s="129">
        <f>Anchor!W186</f>
        <v>39.874336999999997</v>
      </c>
      <c r="P9" s="129">
        <f>Anchor!X186</f>
        <v>39.152332999999999</v>
      </c>
      <c r="Q9" s="131">
        <f>10*LOG10(1/(('Summary (Full)'!$B$41/10^(N9/10)+'Summary (Full)'!$B$42/10^(O9/10)+'Summary (Full)'!$B$43/10^(P9/10))/'Summary (Full)'!$B$44))</f>
        <v>36.054770065407752</v>
      </c>
      <c r="R9" s="129">
        <f>Anchor!Y186</f>
        <v>4.2963000000000001E-2</v>
      </c>
      <c r="S9" s="129">
        <f>Anchor!Z186</f>
        <v>5795.06</v>
      </c>
      <c r="T9" s="132"/>
      <c r="U9" s="129">
        <f>Test!L186</f>
        <v>138.26774800000001</v>
      </c>
      <c r="V9" s="129">
        <f>Test!M186</f>
        <v>35.708308000000002</v>
      </c>
      <c r="W9" s="129">
        <f>Test!N186</f>
        <v>40.769581000000002</v>
      </c>
      <c r="X9" s="129">
        <f>Test!O186</f>
        <v>40.038440000000001</v>
      </c>
      <c r="Y9" s="129">
        <f>('Summary (Full)'!$B$34*V9+'Summary (Full)'!$B$35*W9+'Summary (Full)'!$B$36*X9)/'Summary (Full)'!$B$37</f>
        <v>36.295270812500007</v>
      </c>
      <c r="Z9" s="129">
        <f>Test!P186</f>
        <v>17.491834999999998</v>
      </c>
      <c r="AA9" s="129">
        <f>Test!Q186</f>
        <v>14.141249999999999</v>
      </c>
      <c r="AB9" s="129">
        <f>Test!R186</f>
        <v>68.617654000000002</v>
      </c>
      <c r="AC9" s="129">
        <f>Test!S186</f>
        <v>66.111284999999995</v>
      </c>
      <c r="AD9" s="129">
        <f>Test!T186</f>
        <v>32.279347999999999</v>
      </c>
      <c r="AE9" s="129">
        <f>Test!U186</f>
        <v>38.041331</v>
      </c>
      <c r="AF9" s="129">
        <f>Test!V186</f>
        <v>35.484927999999996</v>
      </c>
      <c r="AG9" s="129">
        <f>Test!W186</f>
        <v>40.734377000000002</v>
      </c>
      <c r="AH9" s="129">
        <f>Test!X186</f>
        <v>39.987012999999997</v>
      </c>
      <c r="AI9" s="129">
        <f>10*LOG10(1/(('Summary (Full)'!$B$41/10^(AF9/10)+'Summary (Full)'!$B$42/10^(AG9/10)+'Summary (Full)'!$B$43/10^(AH9/10))/'Summary (Full)'!$B$44))</f>
        <v>36.588905363060249</v>
      </c>
      <c r="AJ9" s="129">
        <f>Test!Y186</f>
        <v>3.6838999999999997E-2</v>
      </c>
      <c r="AK9" s="129">
        <f>Test!Z186</f>
        <v>0</v>
      </c>
      <c r="AL9" s="129">
        <f t="shared" si="2"/>
        <v>0.85745874357004859</v>
      </c>
      <c r="AM9" s="129">
        <f t="shared" si="3"/>
        <v>0</v>
      </c>
      <c r="AO9" s="242" t="s">
        <v>15</v>
      </c>
      <c r="AP9" s="166">
        <f t="array" ref="AP9">bdRateExtend($C7:$C10,D7:D10,$U7:$U10,V7:V10)</f>
        <v>-0.28101954035212284</v>
      </c>
      <c r="AQ9" s="164"/>
      <c r="AR9" s="164"/>
      <c r="AS9" s="164"/>
      <c r="AT9" s="166">
        <f t="array" ref="AT9">bdRateExtend($C7:$C10,H7:H10,$U7:$U10,Z7:Z10)</f>
        <v>-0.26850036138848477</v>
      </c>
      <c r="AU9" s="164"/>
      <c r="AV9" s="166">
        <f t="array" ref="AV9">bdRateExtend($C7:$C10,I7:I10,$U7:$U10,AA7:AA10)</f>
        <v>-0.26979617481196461</v>
      </c>
      <c r="AW9" s="164"/>
      <c r="AX9" s="166">
        <f t="array" ref="AX9">bdRateExtend($C7:$C10,J7:J10,$U7:$U10,AB7:AB10,"None", FALSE,1)</f>
        <v>-0.32934775794915383</v>
      </c>
      <c r="AY9" s="170"/>
      <c r="AZ9" s="244">
        <f t="array" ref="AZ9">testVMAFRange($C7:$C10,J7:J10,$U7:$U10,AB7:AB10)</f>
        <v>0</v>
      </c>
      <c r="BA9" s="170"/>
      <c r="CH9" s="5"/>
      <c r="CI9" s="11" t="s">
        <v>117</v>
      </c>
      <c r="CJ9" s="10">
        <f>CJ7^(1/2)</f>
        <v>101.79563636521951</v>
      </c>
      <c r="CK9" s="5"/>
      <c r="CL9" s="4">
        <v>15.697588587898272</v>
      </c>
      <c r="CM9" s="4">
        <v>27.551855000000003</v>
      </c>
      <c r="CN9" s="4">
        <v>27.551855000000003</v>
      </c>
      <c r="CO9" s="4">
        <v>34.206724000000001</v>
      </c>
      <c r="CP9" s="4">
        <v>35.240277500000005</v>
      </c>
      <c r="CQ9" s="4">
        <v>28.448310718750001</v>
      </c>
      <c r="CR9" s="4">
        <v>8.9600285</v>
      </c>
      <c r="CS9" s="4">
        <v>7.7676825000000003</v>
      </c>
      <c r="CT9" s="4">
        <v>1.1396014999999999</v>
      </c>
      <c r="CU9" s="4">
        <v>0.89699099999999998</v>
      </c>
      <c r="CV9" s="4">
        <v>23.180618500000001</v>
      </c>
      <c r="CW9" s="4">
        <v>31.361693500000001</v>
      </c>
      <c r="CX9" s="4">
        <v>27.489483</v>
      </c>
      <c r="CY9" s="4">
        <v>34.195502000000005</v>
      </c>
      <c r="CZ9" s="4">
        <v>35.2183785</v>
      </c>
      <c r="DA9" s="4">
        <v>28.853160342095101</v>
      </c>
      <c r="DB9" s="4">
        <v>0.30530849999999998</v>
      </c>
      <c r="DC9" s="4">
        <v>293.96500000000003</v>
      </c>
      <c r="DE9" s="4">
        <v>15.697588587898272</v>
      </c>
      <c r="DF9" s="4">
        <v>8.9600285</v>
      </c>
      <c r="DH9" s="4">
        <v>15.697588587898272</v>
      </c>
      <c r="DI9" s="4">
        <v>7.7676825000000003</v>
      </c>
      <c r="DK9" s="4">
        <v>39.985329610310409</v>
      </c>
      <c r="DL9" s="4">
        <v>29.459142749999998</v>
      </c>
      <c r="DM9" s="4">
        <v>39.985329610310409</v>
      </c>
      <c r="DN9" s="4">
        <v>27.83578125</v>
      </c>
      <c r="DO9" s="4">
        <v>15.697588587898272</v>
      </c>
      <c r="DP9" s="4">
        <v>23.180618500000001</v>
      </c>
      <c r="DQ9" s="4">
        <v>15.697588587898272</v>
      </c>
      <c r="DR9" s="4">
        <v>31.361693500000001</v>
      </c>
      <c r="DS9" s="4">
        <v>15.697588587898272</v>
      </c>
      <c r="DT9" s="4">
        <v>27.489483</v>
      </c>
      <c r="DU9" s="4">
        <v>27.489483</v>
      </c>
      <c r="DV9" s="4">
        <v>34.195502000000005</v>
      </c>
      <c r="DW9" s="4">
        <v>35.2183785</v>
      </c>
      <c r="DX9" s="4">
        <v>28.853160342095101</v>
      </c>
      <c r="DZ9" s="4">
        <v>9.8335546211357077</v>
      </c>
      <c r="EA9" s="4">
        <v>28.249959</v>
      </c>
      <c r="EB9" s="4">
        <v>28.249959</v>
      </c>
      <c r="EC9" s="4">
        <v>34.702895375000004</v>
      </c>
      <c r="ED9" s="4">
        <v>35.801666749999995</v>
      </c>
      <c r="EE9" s="4">
        <v>29.125249257812502</v>
      </c>
      <c r="EF9" s="4">
        <v>9.5682642500000004</v>
      </c>
      <c r="EG9" s="4">
        <v>8.2920844999999996</v>
      </c>
      <c r="EH9" s="4">
        <v>6.9254233750000012</v>
      </c>
      <c r="EI9" s="4">
        <v>5.9853611250000007</v>
      </c>
      <c r="EJ9" s="4">
        <v>23.923776499999999</v>
      </c>
      <c r="EK9" s="4">
        <v>32.117815874999998</v>
      </c>
      <c r="EL9" s="4">
        <v>28.187621125</v>
      </c>
      <c r="EM9" s="4">
        <v>34.686248874999997</v>
      </c>
      <c r="EN9" s="4">
        <v>35.774027875000002</v>
      </c>
      <c r="EO9" s="4">
        <v>29.535776403850434</v>
      </c>
      <c r="EP9" s="4">
        <v>0.33063762499999999</v>
      </c>
      <c r="EQ9" s="4">
        <v>0</v>
      </c>
      <c r="ER9" s="4">
        <v>8.2678279628796112</v>
      </c>
      <c r="ES9" s="4">
        <v>9.1829989999999988</v>
      </c>
      <c r="ET9" s="4">
        <v>8.2678279628796112</v>
      </c>
      <c r="EU9" s="4">
        <v>7.9143869999999996</v>
      </c>
      <c r="EV9" s="7">
        <v>21.689057999999999</v>
      </c>
      <c r="EW9" s="7">
        <v>28.506730999999998</v>
      </c>
      <c r="EX9" s="7">
        <v>21.689057999999999</v>
      </c>
      <c r="EY9" s="7">
        <v>26.563427000000001</v>
      </c>
      <c r="EZ9" s="7">
        <v>12.760764999999999</v>
      </c>
      <c r="FA9" s="7">
        <v>24.698594</v>
      </c>
      <c r="FB9" s="7">
        <v>9.8335546211357077</v>
      </c>
      <c r="FC9" s="7">
        <v>32.117815874999998</v>
      </c>
      <c r="FD9" s="4">
        <v>9.8335546211357077</v>
      </c>
      <c r="FE9" s="4">
        <v>28.187621125</v>
      </c>
      <c r="FF9" s="4">
        <v>28.187621125</v>
      </c>
      <c r="FG9" s="4">
        <v>34.686248874999997</v>
      </c>
      <c r="FH9" s="4">
        <v>35.774027875000002</v>
      </c>
      <c r="FI9" s="4">
        <v>29.535776403850434</v>
      </c>
      <c r="FK9" s="4">
        <v>15.697588587898272</v>
      </c>
      <c r="FL9" s="4">
        <v>28.448310718750001</v>
      </c>
      <c r="FM9" s="4">
        <v>15.697588587898272</v>
      </c>
      <c r="FN9" s="4">
        <v>28.853160342095101</v>
      </c>
      <c r="FP9" s="4">
        <v>9.8335546211357077</v>
      </c>
      <c r="FQ9" s="4">
        <v>29.125249257812502</v>
      </c>
      <c r="FR9" s="4">
        <v>9.8335546211357077</v>
      </c>
      <c r="FS9" s="4">
        <v>29.535776403850434</v>
      </c>
    </row>
    <row r="10" spans="1:175" ht="14" customHeight="1" thickBot="1" x14ac:dyDescent="0.2">
      <c r="A10" s="236"/>
      <c r="B10" s="38">
        <v>235</v>
      </c>
      <c r="C10" s="129">
        <f>Anchor!L187</f>
        <v>70.589033000000001</v>
      </c>
      <c r="D10" s="129">
        <f>Anchor!M187</f>
        <v>32.386915999999999</v>
      </c>
      <c r="E10" s="129">
        <f>Anchor!N187</f>
        <v>37.272137000000001</v>
      </c>
      <c r="F10" s="129">
        <f>Anchor!O187</f>
        <v>37.283655000000003</v>
      </c>
      <c r="G10" s="130">
        <f>('Summary (Full)'!$B$34*D10+'Summary (Full)'!$B$35*E10+'Summary (Full)'!$B$36*F10)/'Summary (Full)'!$B$37</f>
        <v>32.998288500000001</v>
      </c>
      <c r="H10" s="129">
        <f>Anchor!P187</f>
        <v>13.915929999999999</v>
      </c>
      <c r="I10" s="129">
        <f>Anchor!Q187</f>
        <v>11.542043</v>
      </c>
      <c r="J10" s="129">
        <f>Anchor!R187</f>
        <v>40.804257</v>
      </c>
      <c r="K10" s="129">
        <f>Anchor!S187</f>
        <v>39.246971000000002</v>
      </c>
      <c r="L10" s="129">
        <f>Anchor!T187</f>
        <v>28.309045999999999</v>
      </c>
      <c r="M10" s="129">
        <f>Anchor!U187</f>
        <v>34.837423000000001</v>
      </c>
      <c r="N10" s="129">
        <f>Anchor!V187</f>
        <v>32.266657000000002</v>
      </c>
      <c r="O10" s="129">
        <f>Anchor!W187</f>
        <v>37.251925</v>
      </c>
      <c r="P10" s="129">
        <f>Anchor!X187</f>
        <v>37.256273999999998</v>
      </c>
      <c r="Q10" s="131">
        <f>10*LOG10(1/(('Summary (Full)'!$B$41/10^(N10/10)+'Summary (Full)'!$B$42/10^(O10/10)+'Summary (Full)'!$B$43/10^(P10/10))/'Summary (Full)'!$B$44))</f>
        <v>33.388340257832027</v>
      </c>
      <c r="R10" s="129">
        <f>Anchor!Y187</f>
        <v>0.13836899999999999</v>
      </c>
      <c r="S10" s="129">
        <f>Anchor!Z187</f>
        <v>3275.35</v>
      </c>
      <c r="T10" s="132"/>
      <c r="U10" s="129">
        <f>Test!L187</f>
        <v>53.815054000000003</v>
      </c>
      <c r="V10" s="129">
        <f>Test!M187</f>
        <v>32.974212999999999</v>
      </c>
      <c r="W10" s="129">
        <f>Test!N187</f>
        <v>38.108530000000002</v>
      </c>
      <c r="X10" s="129">
        <f>Test!O187</f>
        <v>38.071513000000003</v>
      </c>
      <c r="Y10" s="129">
        <f>('Summary (Full)'!$B$34*V10+'Summary (Full)'!$B$35*W10+'Summary (Full)'!$B$36*X10)/'Summary (Full)'!$B$37</f>
        <v>33.613689062500001</v>
      </c>
      <c r="Z10" s="129">
        <f>Test!P187</f>
        <v>14.504607</v>
      </c>
      <c r="AA10" s="129">
        <f>Test!Q187</f>
        <v>11.968624</v>
      </c>
      <c r="AB10" s="129">
        <f>Test!R187</f>
        <v>48.974156000000001</v>
      </c>
      <c r="AC10" s="129">
        <f>Test!S187</f>
        <v>46.678803000000002</v>
      </c>
      <c r="AD10" s="129">
        <f>Test!T187</f>
        <v>28.981714</v>
      </c>
      <c r="AE10" s="129">
        <f>Test!U187</f>
        <v>35.704847000000001</v>
      </c>
      <c r="AF10" s="129">
        <f>Test!V187</f>
        <v>32.833362999999999</v>
      </c>
      <c r="AG10" s="129">
        <f>Test!W187</f>
        <v>38.088597</v>
      </c>
      <c r="AH10" s="129">
        <f>Test!X187</f>
        <v>38.043042</v>
      </c>
      <c r="AI10" s="129">
        <f>10*LOG10(1/(('Summary (Full)'!$B$41/10^(AF10/10)+'Summary (Full)'!$B$42/10^(AG10/10)+'Summary (Full)'!$B$43/10^(AH10/10))/'Summary (Full)'!$B$44))</f>
        <v>33.987767797389715</v>
      </c>
      <c r="AJ10" s="129">
        <f>Test!Y187</f>
        <v>8.9793999999999999E-2</v>
      </c>
      <c r="AK10" s="129">
        <f>Test!Z187</f>
        <v>0</v>
      </c>
      <c r="AL10" s="129">
        <f t="shared" si="2"/>
        <v>0.64894593442172743</v>
      </c>
      <c r="AM10" s="129">
        <f t="shared" si="3"/>
        <v>0</v>
      </c>
      <c r="AO10" s="179"/>
      <c r="AP10" s="165"/>
      <c r="AQ10" s="165"/>
      <c r="AR10" s="165"/>
      <c r="AS10" s="165"/>
      <c r="AT10" s="165"/>
      <c r="AU10" s="165"/>
      <c r="AV10" s="165"/>
      <c r="AW10" s="165"/>
      <c r="AX10" s="165"/>
      <c r="AY10" s="171"/>
      <c r="AZ10" s="165"/>
      <c r="BA10" s="171"/>
      <c r="CH10" s="5"/>
      <c r="CI10" s="11" t="s">
        <v>118</v>
      </c>
      <c r="CJ10" s="10">
        <f>CJ5+CJ9</f>
        <v>113.6434693652195</v>
      </c>
      <c r="CK10" s="5"/>
      <c r="CL10" s="4">
        <v>16.841526279346294</v>
      </c>
      <c r="CM10" s="4">
        <v>27.812012000000003</v>
      </c>
      <c r="CN10" s="4">
        <v>27.812012000000003</v>
      </c>
      <c r="CO10" s="4">
        <v>34.413940250000003</v>
      </c>
      <c r="CP10" s="4">
        <v>35.391256625000004</v>
      </c>
      <c r="CQ10" s="4">
        <v>28.698335304687504</v>
      </c>
      <c r="CR10" s="4">
        <v>9.2798293750000003</v>
      </c>
      <c r="CS10" s="4">
        <v>7.9743108750000005</v>
      </c>
      <c r="CT10" s="4">
        <v>1.4245018749999998</v>
      </c>
      <c r="CU10" s="4">
        <v>1.1212387499999998</v>
      </c>
      <c r="CV10" s="4">
        <v>23.421847375000002</v>
      </c>
      <c r="CW10" s="4">
        <v>31.597310875000002</v>
      </c>
      <c r="CX10" s="4">
        <v>27.745648250000002</v>
      </c>
      <c r="CY10" s="4">
        <v>34.402782500000001</v>
      </c>
      <c r="CZ10" s="4">
        <v>35.369956875</v>
      </c>
      <c r="DA10" s="4">
        <v>29.102912085517211</v>
      </c>
      <c r="DB10" s="4">
        <v>0.29737012499999999</v>
      </c>
      <c r="DC10" s="4">
        <v>308.54624999999999</v>
      </c>
      <c r="DE10" s="4">
        <v>16.841526279346294</v>
      </c>
      <c r="DF10" s="4">
        <v>9.2798293750000003</v>
      </c>
      <c r="DH10" s="4">
        <v>16.841526279346294</v>
      </c>
      <c r="DI10" s="4">
        <v>7.9743108750000005</v>
      </c>
      <c r="DK10" s="4">
        <v>43.900055999999999</v>
      </c>
      <c r="DL10" s="4">
        <v>32.302289999999999</v>
      </c>
      <c r="DM10" s="4">
        <v>43.900055999999999</v>
      </c>
      <c r="DN10" s="4">
        <v>30.598483999999999</v>
      </c>
      <c r="DO10" s="4">
        <v>20.794568999999999</v>
      </c>
      <c r="DP10" s="4">
        <v>24.293669999999999</v>
      </c>
      <c r="DQ10" s="4">
        <v>16.841526279346294</v>
      </c>
      <c r="DR10" s="4">
        <v>31.597310875000002</v>
      </c>
      <c r="DS10" s="4">
        <v>16.841526279346294</v>
      </c>
      <c r="DT10" s="4">
        <v>27.745648250000002</v>
      </c>
      <c r="DU10" s="4">
        <v>27.745648250000002</v>
      </c>
      <c r="DV10" s="4">
        <v>34.402782500000001</v>
      </c>
      <c r="DW10" s="4">
        <v>35.369956875</v>
      </c>
      <c r="DX10" s="4">
        <v>29.102912085517211</v>
      </c>
      <c r="DZ10" s="4">
        <v>12.760764999999999</v>
      </c>
      <c r="EA10" s="4">
        <v>29.015836</v>
      </c>
      <c r="EB10" s="4">
        <v>29.015836</v>
      </c>
      <c r="EC10" s="4">
        <v>35.142971000000003</v>
      </c>
      <c r="ED10" s="4">
        <v>36.128847</v>
      </c>
      <c r="EE10" s="4">
        <v>29.843345124999999</v>
      </c>
      <c r="EF10" s="4">
        <v>10.337650999999999</v>
      </c>
      <c r="EG10" s="4">
        <v>8.8886000000000003</v>
      </c>
      <c r="EH10" s="4">
        <v>15.511877999999999</v>
      </c>
      <c r="EI10" s="4">
        <v>14.032885</v>
      </c>
      <c r="EJ10" s="4">
        <v>24.698594</v>
      </c>
      <c r="EK10" s="4">
        <v>32.650641</v>
      </c>
      <c r="EL10" s="4">
        <v>28.951563</v>
      </c>
      <c r="EM10" s="4">
        <v>35.127778999999997</v>
      </c>
      <c r="EN10" s="4">
        <v>36.102167000000001</v>
      </c>
      <c r="EO10" s="4">
        <v>30.26519080816071</v>
      </c>
      <c r="EP10" s="4">
        <v>0.31672600000000001</v>
      </c>
      <c r="EQ10" s="4">
        <v>0</v>
      </c>
      <c r="ER10" s="4">
        <v>9.1419075209223308</v>
      </c>
      <c r="ES10" s="4">
        <v>9.5038904999999989</v>
      </c>
      <c r="ET10" s="4">
        <v>8.7844379999999997</v>
      </c>
      <c r="EU10" s="4">
        <v>8.0397029999999994</v>
      </c>
      <c r="EV10" s="7">
        <v>24.352495437746459</v>
      </c>
      <c r="EW10" s="7">
        <v>31.217599249999999</v>
      </c>
      <c r="EX10" s="7">
        <v>24.352495437746459</v>
      </c>
      <c r="EY10" s="7">
        <v>29.2178985</v>
      </c>
      <c r="EZ10" s="7">
        <v>14.300051260847567</v>
      </c>
      <c r="FA10" s="7">
        <v>25.044059874999999</v>
      </c>
      <c r="FB10" s="7">
        <v>11.007966188259225</v>
      </c>
      <c r="FC10" s="7">
        <v>32.382041749999999</v>
      </c>
      <c r="FD10" s="4">
        <v>12.760764999999999</v>
      </c>
      <c r="FE10" s="4">
        <v>28.951563</v>
      </c>
      <c r="FF10" s="4">
        <v>28.951563</v>
      </c>
      <c r="FG10" s="4">
        <v>35.127778999999997</v>
      </c>
      <c r="FH10" s="4">
        <v>36.102167000000001</v>
      </c>
      <c r="FI10" s="4">
        <v>30.26519080816071</v>
      </c>
      <c r="FK10" s="4">
        <v>16.841526279346294</v>
      </c>
      <c r="FL10" s="4">
        <v>28.698335304687504</v>
      </c>
      <c r="FM10" s="4">
        <v>16.841526279346294</v>
      </c>
      <c r="FN10" s="4">
        <v>29.102912085517211</v>
      </c>
      <c r="FP10" s="4">
        <v>11.007966188259225</v>
      </c>
      <c r="FQ10" s="4">
        <v>29.416324703124999</v>
      </c>
      <c r="FR10" s="4">
        <v>12.760764999999999</v>
      </c>
      <c r="FS10" s="4">
        <v>30.26519080816071</v>
      </c>
    </row>
    <row r="11" spans="1:175" ht="13" customHeight="1" x14ac:dyDescent="0.15">
      <c r="A11" s="237" t="s">
        <v>82</v>
      </c>
      <c r="B11" s="38">
        <v>110</v>
      </c>
      <c r="C11" s="129">
        <f>Anchor!L188</f>
        <v>5212.0227599999998</v>
      </c>
      <c r="D11" s="129">
        <f>Anchor!M188</f>
        <v>42.927759000000002</v>
      </c>
      <c r="E11" s="129">
        <f>Anchor!N188</f>
        <v>45.922581999999998</v>
      </c>
      <c r="F11" s="129">
        <f>Anchor!O188</f>
        <v>43.160615</v>
      </c>
      <c r="G11" s="130">
        <f>('Summary (Full)'!$B$34*D11+'Summary (Full)'!$B$35*E11+'Summary (Full)'!$B$36*F11)/'Summary (Full)'!$B$37</f>
        <v>43.129488937500007</v>
      </c>
      <c r="H11" s="129">
        <f>Anchor!P188</f>
        <v>28.843830000000001</v>
      </c>
      <c r="I11" s="129">
        <f>Anchor!Q188</f>
        <v>21.618966</v>
      </c>
      <c r="J11" s="129">
        <f>Anchor!R188</f>
        <v>98.639852000000005</v>
      </c>
      <c r="K11" s="129">
        <f>Anchor!S188</f>
        <v>96.792558</v>
      </c>
      <c r="L11" s="129">
        <f>Anchor!T188</f>
        <v>42.655132999999999</v>
      </c>
      <c r="M11" s="129">
        <f>Anchor!U188</f>
        <v>42.865246999999997</v>
      </c>
      <c r="N11" s="129">
        <f>Anchor!V188</f>
        <v>42.661687999999998</v>
      </c>
      <c r="O11" s="129">
        <f>Anchor!W188</f>
        <v>45.795530999999997</v>
      </c>
      <c r="P11" s="129">
        <f>Anchor!X188</f>
        <v>43.015062999999998</v>
      </c>
      <c r="Q11" s="131">
        <f>10*LOG10(1/(('Summary (Full)'!$B$41/10^(N11/10)+'Summary (Full)'!$B$42/10^(O11/10)+'Summary (Full)'!$B$43/10^(P11/10))/'Summary (Full)'!$B$44))</f>
        <v>43.112968801726964</v>
      </c>
      <c r="R11" s="129">
        <f>Anchor!Y188</f>
        <v>1.364E-3</v>
      </c>
      <c r="S11" s="129">
        <f>Anchor!Z188</f>
        <v>14750.7</v>
      </c>
      <c r="T11" s="132"/>
      <c r="U11" s="129">
        <f>Test!L188</f>
        <v>5084.6733139999997</v>
      </c>
      <c r="V11" s="129">
        <f>Test!M188</f>
        <v>43.16377</v>
      </c>
      <c r="W11" s="129">
        <f>Test!N188</f>
        <v>46.117035000000001</v>
      </c>
      <c r="X11" s="129">
        <f>Test!O188</f>
        <v>43.371321999999999</v>
      </c>
      <c r="Y11" s="129">
        <f>('Summary (Full)'!$B$34*V11+'Summary (Full)'!$B$35*W11+'Summary (Full)'!$B$36*X11)/'Summary (Full)'!$B$37</f>
        <v>43.361321062499997</v>
      </c>
      <c r="Z11" s="129">
        <f>Test!P188</f>
        <v>29.374213000000001</v>
      </c>
      <c r="AA11" s="129">
        <f>Test!Q188</f>
        <v>21.903082999999999</v>
      </c>
      <c r="AB11" s="129">
        <f>Test!R188</f>
        <v>98.449141999999995</v>
      </c>
      <c r="AC11" s="129">
        <f>Test!S188</f>
        <v>97.139354999999995</v>
      </c>
      <c r="AD11" s="129">
        <f>Test!T188</f>
        <v>43.039363999999999</v>
      </c>
      <c r="AE11" s="129">
        <f>Test!U188</f>
        <v>43.076315000000001</v>
      </c>
      <c r="AF11" s="129">
        <f>Test!V188</f>
        <v>42.911557999999999</v>
      </c>
      <c r="AG11" s="129">
        <f>Test!W188</f>
        <v>46.000501</v>
      </c>
      <c r="AH11" s="129">
        <f>Test!X188</f>
        <v>43.232098999999998</v>
      </c>
      <c r="AI11" s="129">
        <f>10*LOG10(1/(('Summary (Full)'!$B$41/10^(AF11/10)+'Summary (Full)'!$B$42/10^(AG11/10)+'Summary (Full)'!$B$43/10^(AH11/10))/'Summary (Full)'!$B$44))</f>
        <v>43.353175362040027</v>
      </c>
      <c r="AJ11" s="129">
        <f>Test!Y188</f>
        <v>6.9800000000000005E-4</v>
      </c>
      <c r="AK11" s="129">
        <f>Test!Z188</f>
        <v>0</v>
      </c>
      <c r="AL11" s="129">
        <f t="shared" si="2"/>
        <v>0.51173020527859248</v>
      </c>
      <c r="AM11" s="129">
        <f t="shared" si="3"/>
        <v>0</v>
      </c>
      <c r="AO11" s="245" t="s">
        <v>13</v>
      </c>
      <c r="AP11" s="172">
        <f t="array" ref="AP11">bdRateExtend($C11:$C14,D11:D14,$U11:$U14,V11:V14)</f>
        <v>-0.20605431780740158</v>
      </c>
      <c r="AQ11" s="172">
        <f t="array" ref="AQ11">bdRateExtend($C11:$C16,D11:D16,$U11:$U16,V11:V16)</f>
        <v>-0.2514492034493111</v>
      </c>
      <c r="AR11" s="172">
        <f t="array" ref="AR11">bdRateExtend($C11:$C16,E11:E16,$U11:$U16,W11:W16)</f>
        <v>-0.35534148146999778</v>
      </c>
      <c r="AS11" s="172">
        <f t="array" ref="AS11">bdRateExtend($C11:$C16,F11:F16,$U11:$U16,X11:X16)</f>
        <v>-0.43071001620811356</v>
      </c>
      <c r="AT11" s="172">
        <f t="array" ref="AT11">bdRateExtend($C11:$C14,H11:H14,$U11:$U14,Z11:Z14)</f>
        <v>-0.19357816643709091</v>
      </c>
      <c r="AU11" s="172">
        <f t="array" ref="AU11">bdRateExtend($C11:$C16,H11:H16,$U11:$U16,Z11:Z16)</f>
        <v>-0.22997104343344121</v>
      </c>
      <c r="AV11" s="172">
        <f t="array" ref="AV11">bdRateExtend($C11:$C14,I11:I14,$U11:$U14,AA11:AA14)</f>
        <v>-0.19610626109609697</v>
      </c>
      <c r="AW11" s="172">
        <f t="array" ref="AW11">bdRateExtend($C11:$C16,I11:I16,$U11:$U16,AA11:AA16)</f>
        <v>-0.23569111767560447</v>
      </c>
      <c r="AX11" s="172">
        <f t="array" ref="AX11">bdRateExtend($C11:$C14,J11:J14,$U11:$U14,AB11:AB14,"None", FALSE,1)</f>
        <v>-0.1367096452518064</v>
      </c>
      <c r="AY11" s="188">
        <f t="array" ref="AY11">bdRateExtend($C11:$C16,J11:J16,$U11:$U16,AB11:AB16,"None", FALSE,TRUE)</f>
        <v>-0.26697895337600708</v>
      </c>
      <c r="AZ11" s="241">
        <f t="array" ref="AZ11">testVMAFRange($C11:$C14,J11:J14,$U11:$U14,AB11:AB14)</f>
        <v>0</v>
      </c>
      <c r="BA11" s="190">
        <f t="array" ref="BA11">testVMAFRange($C11:$C16,J11:J16,$U11:$U16,AB11:AB16)</f>
        <v>0</v>
      </c>
      <c r="CI11" s="11" t="s">
        <v>119</v>
      </c>
      <c r="CJ11" s="10">
        <f>CJ5+CJ8</f>
        <v>1038.9029306610878</v>
      </c>
      <c r="CL11" s="4">
        <v>20.794568999999999</v>
      </c>
      <c r="CM11" s="4">
        <v>28.666409999999999</v>
      </c>
      <c r="CN11" s="4">
        <v>28.666409999999999</v>
      </c>
      <c r="CO11" s="4">
        <v>34.835985000000001</v>
      </c>
      <c r="CP11" s="4">
        <v>35.495483999999998</v>
      </c>
      <c r="CQ11" s="4">
        <v>29.478825562499999</v>
      </c>
      <c r="CR11" s="4">
        <v>10.038524000000001</v>
      </c>
      <c r="CS11" s="4">
        <v>8.6178150000000002</v>
      </c>
      <c r="CT11" s="4">
        <v>9.5571120000000001</v>
      </c>
      <c r="CU11" s="4">
        <v>8.4968620000000001</v>
      </c>
      <c r="CV11" s="4">
        <v>24.293669999999999</v>
      </c>
      <c r="CW11" s="4">
        <v>32.235045</v>
      </c>
      <c r="CX11" s="4">
        <v>28.598782</v>
      </c>
      <c r="CY11" s="4">
        <v>34.820712</v>
      </c>
      <c r="CZ11" s="4">
        <v>35.475352000000001</v>
      </c>
      <c r="DA11" s="4">
        <v>29.902599622127592</v>
      </c>
      <c r="DB11" s="4">
        <v>0.247442</v>
      </c>
      <c r="DC11" s="4">
        <v>1010.75</v>
      </c>
      <c r="DE11" s="4">
        <v>18.068826675491792</v>
      </c>
      <c r="DF11" s="4">
        <v>9.5996302499999988</v>
      </c>
      <c r="DH11" s="4">
        <v>18.068826675491792</v>
      </c>
      <c r="DI11" s="4">
        <v>8.1809392499999998</v>
      </c>
      <c r="DK11" s="4">
        <v>48.530040956473684</v>
      </c>
      <c r="DL11" s="4">
        <v>35.034913250000002</v>
      </c>
      <c r="DM11" s="4">
        <v>48.530040956473684</v>
      </c>
      <c r="DN11" s="4">
        <v>33.266595625000001</v>
      </c>
      <c r="DO11" s="4">
        <v>22.830441876874584</v>
      </c>
      <c r="DP11" s="4">
        <v>24.641750124999998</v>
      </c>
      <c r="DQ11" s="4">
        <v>18.068826675491792</v>
      </c>
      <c r="DR11" s="4">
        <v>31.832928250000002</v>
      </c>
      <c r="DS11" s="4">
        <v>20.794568999999999</v>
      </c>
      <c r="DT11" s="4">
        <v>28.598782</v>
      </c>
      <c r="DU11" s="4">
        <v>28.598782</v>
      </c>
      <c r="DV11" s="4">
        <v>34.820712</v>
      </c>
      <c r="DW11" s="4">
        <v>35.475352000000001</v>
      </c>
      <c r="DX11" s="4">
        <v>29.902599622127592</v>
      </c>
      <c r="DZ11" s="4">
        <v>14.300051260847567</v>
      </c>
      <c r="EA11" s="4">
        <v>29.338009750000001</v>
      </c>
      <c r="EB11" s="4">
        <v>29.338009750000001</v>
      </c>
      <c r="EC11" s="4">
        <v>35.417803625000005</v>
      </c>
      <c r="ED11" s="4">
        <v>36.306593624999998</v>
      </c>
      <c r="EE11" s="4">
        <v>30.153533359375</v>
      </c>
      <c r="EF11" s="4">
        <v>10.71419225</v>
      </c>
      <c r="EG11" s="4">
        <v>9.1531552500000011</v>
      </c>
      <c r="EH11" s="4">
        <v>18.126417749999998</v>
      </c>
      <c r="EI11" s="4">
        <v>16.566811874999999</v>
      </c>
      <c r="EJ11" s="4">
        <v>25.044059874999999</v>
      </c>
      <c r="EK11" s="4">
        <v>32.928735000000003</v>
      </c>
      <c r="EL11" s="4">
        <v>29.265677499999999</v>
      </c>
      <c r="EM11" s="4">
        <v>35.401904500000001</v>
      </c>
      <c r="EN11" s="4">
        <v>36.279346250000003</v>
      </c>
      <c r="EO11" s="4">
        <v>30.57035202495295</v>
      </c>
      <c r="EP11" s="4">
        <v>0.30202662499999999</v>
      </c>
      <c r="EQ11" s="4">
        <v>0</v>
      </c>
      <c r="ER11" s="4">
        <v>10.108395275799623</v>
      </c>
      <c r="ES11" s="4">
        <v>9.824781999999999</v>
      </c>
      <c r="ET11" s="4">
        <v>9.8335546211357077</v>
      </c>
      <c r="EU11" s="4">
        <v>8.2920844999999996</v>
      </c>
      <c r="EV11" s="7">
        <v>27.343005585833286</v>
      </c>
      <c r="EW11" s="7">
        <v>33.928467499999996</v>
      </c>
      <c r="EX11" s="7">
        <v>27.343005585833286</v>
      </c>
      <c r="EY11" s="7">
        <v>31.87237</v>
      </c>
      <c r="EZ11" s="7">
        <v>16.025016216729021</v>
      </c>
      <c r="FA11" s="7">
        <v>25.389525750000001</v>
      </c>
      <c r="FB11" s="7">
        <v>12.322636551121668</v>
      </c>
      <c r="FC11" s="7">
        <v>32.646267625</v>
      </c>
      <c r="FD11" s="4">
        <v>14.300051260847567</v>
      </c>
      <c r="FE11" s="4">
        <v>29.265677499999999</v>
      </c>
      <c r="FF11" s="4">
        <v>29.265677499999999</v>
      </c>
      <c r="FG11" s="4">
        <v>35.401904500000001</v>
      </c>
      <c r="FH11" s="4">
        <v>36.279346250000003</v>
      </c>
      <c r="FI11" s="4">
        <v>30.57035202495295</v>
      </c>
      <c r="FK11" s="4">
        <v>18.068826675491792</v>
      </c>
      <c r="FL11" s="4">
        <v>28.948359890625003</v>
      </c>
      <c r="FM11" s="4">
        <v>18.068826675491792</v>
      </c>
      <c r="FN11" s="4">
        <v>29.352663828939317</v>
      </c>
      <c r="FP11" s="4">
        <v>12.760764999999999</v>
      </c>
      <c r="FQ11" s="4">
        <v>29.843345124999999</v>
      </c>
      <c r="FR11" s="4">
        <v>14.300051260847567</v>
      </c>
      <c r="FS11" s="4">
        <v>30.57035202495295</v>
      </c>
    </row>
    <row r="12" spans="1:175" x14ac:dyDescent="0.15">
      <c r="A12" s="235"/>
      <c r="B12" s="38">
        <v>135</v>
      </c>
      <c r="C12" s="129">
        <f>Anchor!L189</f>
        <v>1802.3994889999999</v>
      </c>
      <c r="D12" s="129">
        <f>Anchor!M189</f>
        <v>41.104975000000003</v>
      </c>
      <c r="E12" s="129">
        <f>Anchor!N189</f>
        <v>44.824801999999998</v>
      </c>
      <c r="F12" s="129">
        <f>Anchor!O189</f>
        <v>42.488644000000001</v>
      </c>
      <c r="G12" s="130">
        <f>('Summary (Full)'!$B$34*D12+'Summary (Full)'!$B$35*E12+'Summary (Full)'!$B$36*F12)/'Summary (Full)'!$B$37</f>
        <v>41.4239435</v>
      </c>
      <c r="H12" s="129">
        <f>Anchor!P189</f>
        <v>25.145966999999999</v>
      </c>
      <c r="I12" s="129">
        <f>Anchor!Q189</f>
        <v>19.301798000000002</v>
      </c>
      <c r="J12" s="129">
        <f>Anchor!R189</f>
        <v>94.858633999999995</v>
      </c>
      <c r="K12" s="129">
        <f>Anchor!S189</f>
        <v>92.123191000000006</v>
      </c>
      <c r="L12" s="129">
        <f>Anchor!T189</f>
        <v>39.631072000000003</v>
      </c>
      <c r="M12" s="129">
        <f>Anchor!U189</f>
        <v>41.776642000000002</v>
      </c>
      <c r="N12" s="129">
        <f>Anchor!V189</f>
        <v>40.765999999999998</v>
      </c>
      <c r="O12" s="129">
        <f>Anchor!W189</f>
        <v>44.714528999999999</v>
      </c>
      <c r="P12" s="129">
        <f>Anchor!X189</f>
        <v>42.359366999999999</v>
      </c>
      <c r="Q12" s="131">
        <f>10*LOG10(1/(('Summary (Full)'!$B$41/10^(N12/10)+'Summary (Full)'!$B$42/10^(O12/10)+'Summary (Full)'!$B$43/10^(P12/10))/'Summary (Full)'!$B$44))</f>
        <v>41.475438295541586</v>
      </c>
      <c r="R12" s="129">
        <f>Anchor!Y189</f>
        <v>3.454E-3</v>
      </c>
      <c r="S12" s="129">
        <f>Anchor!Z189</f>
        <v>11084.64</v>
      </c>
      <c r="T12" s="132"/>
      <c r="U12" s="129">
        <f>Test!L189</f>
        <v>1704.872498</v>
      </c>
      <c r="V12" s="129">
        <f>Test!M189</f>
        <v>41.396259999999998</v>
      </c>
      <c r="W12" s="129">
        <f>Test!N189</f>
        <v>45.183374999999998</v>
      </c>
      <c r="X12" s="129">
        <f>Test!O189</f>
        <v>42.817096999999997</v>
      </c>
      <c r="Y12" s="129">
        <f>('Summary (Full)'!$B$34*V12+'Summary (Full)'!$B$35*W12+'Summary (Full)'!$B$36*X12)/'Summary (Full)'!$B$37</f>
        <v>41.721756999999997</v>
      </c>
      <c r="Z12" s="129">
        <f>Test!P189</f>
        <v>25.624040999999998</v>
      </c>
      <c r="AA12" s="129">
        <f>Test!Q189</f>
        <v>19.616493999999999</v>
      </c>
      <c r="AB12" s="129">
        <f>Test!R189</f>
        <v>94.816911000000005</v>
      </c>
      <c r="AC12" s="129">
        <f>Test!S189</f>
        <v>92.754405000000006</v>
      </c>
      <c r="AD12" s="129">
        <f>Test!T189</f>
        <v>40.058048999999997</v>
      </c>
      <c r="AE12" s="129">
        <f>Test!U189</f>
        <v>42.077911999999998</v>
      </c>
      <c r="AF12" s="129">
        <f>Test!V189</f>
        <v>41.075996000000004</v>
      </c>
      <c r="AG12" s="129">
        <f>Test!W189</f>
        <v>45.074164000000003</v>
      </c>
      <c r="AH12" s="129">
        <f>Test!X189</f>
        <v>42.687835999999997</v>
      </c>
      <c r="AI12" s="129">
        <f>10*LOG10(1/(('Summary (Full)'!$B$41/10^(AF12/10)+'Summary (Full)'!$B$42/10^(AG12/10)+'Summary (Full)'!$B$43/10^(AH12/10))/'Summary (Full)'!$B$44))</f>
        <v>41.791847504269157</v>
      </c>
      <c r="AJ12" s="129">
        <f>Test!Y189</f>
        <v>2.3700000000000001E-3</v>
      </c>
      <c r="AK12" s="129">
        <f>Test!Z189</f>
        <v>0</v>
      </c>
      <c r="AL12" s="129">
        <f t="shared" si="2"/>
        <v>0.68616097278517663</v>
      </c>
      <c r="AM12" s="129">
        <f t="shared" si="3"/>
        <v>0</v>
      </c>
      <c r="AO12" s="179"/>
      <c r="AP12" s="165"/>
      <c r="AQ12" s="164"/>
      <c r="AR12" s="164"/>
      <c r="AS12" s="164"/>
      <c r="AT12" s="165"/>
      <c r="AU12" s="164"/>
      <c r="AV12" s="165"/>
      <c r="AW12" s="164"/>
      <c r="AX12" s="165"/>
      <c r="AY12" s="170"/>
      <c r="AZ12" s="165"/>
      <c r="BA12" s="170"/>
      <c r="CL12" s="4">
        <v>22.830441876874584</v>
      </c>
      <c r="CM12" s="4">
        <v>28.995251499999998</v>
      </c>
      <c r="CN12" s="4">
        <v>28.995251499999998</v>
      </c>
      <c r="CO12" s="4">
        <v>35.07606775</v>
      </c>
      <c r="CP12" s="4">
        <v>35.677107499999998</v>
      </c>
      <c r="CQ12" s="4">
        <v>29.792918515624997</v>
      </c>
      <c r="CR12" s="4">
        <v>10.422022625</v>
      </c>
      <c r="CS12" s="4">
        <v>8.8857514999999996</v>
      </c>
      <c r="CT12" s="4">
        <v>12.400259250000001</v>
      </c>
      <c r="CU12" s="4">
        <v>11.259564749999999</v>
      </c>
      <c r="CV12" s="4">
        <v>24.641750124999998</v>
      </c>
      <c r="CW12" s="4">
        <v>32.506642999999997</v>
      </c>
      <c r="CX12" s="4">
        <v>28.921395624999999</v>
      </c>
      <c r="CY12" s="4">
        <v>35.059495624999997</v>
      </c>
      <c r="CZ12" s="4">
        <v>35.655797</v>
      </c>
      <c r="DA12" s="4">
        <v>30.212976325927418</v>
      </c>
      <c r="DB12" s="4">
        <v>0.23677262500000001</v>
      </c>
      <c r="DC12" s="4">
        <v>1103.2987499999999</v>
      </c>
      <c r="DE12" s="4">
        <v>19.385564705578236</v>
      </c>
      <c r="DF12" s="4">
        <v>9.9194311249999991</v>
      </c>
      <c r="DH12" s="4">
        <v>20.794568999999999</v>
      </c>
      <c r="DI12" s="4">
        <v>8.6178150000000002</v>
      </c>
      <c r="DK12" s="4">
        <v>51.686413425378781</v>
      </c>
      <c r="DL12" s="4">
        <v>36.807676999999998</v>
      </c>
      <c r="DM12" s="4">
        <v>51.686413425378781</v>
      </c>
      <c r="DN12" s="4">
        <v>34.999197125000002</v>
      </c>
      <c r="DO12" s="4">
        <v>25.065634988315875</v>
      </c>
      <c r="DP12" s="4">
        <v>24.989830249999997</v>
      </c>
      <c r="DQ12" s="4">
        <v>19.385564705578236</v>
      </c>
      <c r="DR12" s="4">
        <v>32.068545624999999</v>
      </c>
      <c r="DS12" s="4">
        <v>22.830441876874584</v>
      </c>
      <c r="DT12" s="4">
        <v>28.921395624999999</v>
      </c>
      <c r="DU12" s="4">
        <v>28.921395624999999</v>
      </c>
      <c r="DV12" s="4">
        <v>35.059495624999997</v>
      </c>
      <c r="DW12" s="4">
        <v>35.655797</v>
      </c>
      <c r="DX12" s="4">
        <v>30.212976325927418</v>
      </c>
      <c r="DZ12" s="4">
        <v>16.025016216729021</v>
      </c>
      <c r="EA12" s="4">
        <v>29.660183500000002</v>
      </c>
      <c r="EB12" s="4">
        <v>29.660183500000002</v>
      </c>
      <c r="EC12" s="4">
        <v>35.69263625</v>
      </c>
      <c r="ED12" s="4">
        <v>36.484340250000002</v>
      </c>
      <c r="EE12" s="4">
        <v>30.463721593750002</v>
      </c>
      <c r="EF12" s="4">
        <v>11.090733499999999</v>
      </c>
      <c r="EG12" s="4">
        <v>9.4177105000000001</v>
      </c>
      <c r="EH12" s="4">
        <v>20.7409575</v>
      </c>
      <c r="EI12" s="4">
        <v>19.100738749999998</v>
      </c>
      <c r="EJ12" s="4">
        <v>25.389525750000001</v>
      </c>
      <c r="EK12" s="4">
        <v>33.206828999999999</v>
      </c>
      <c r="EL12" s="4">
        <v>29.579792000000001</v>
      </c>
      <c r="EM12" s="4">
        <v>35.676029999999997</v>
      </c>
      <c r="EN12" s="4">
        <v>36.456525499999998</v>
      </c>
      <c r="EO12" s="4">
        <v>30.875513241745189</v>
      </c>
      <c r="EP12" s="4">
        <v>0.28732725000000003</v>
      </c>
      <c r="EQ12" s="4">
        <v>0</v>
      </c>
      <c r="ER12" s="4">
        <v>11.177060675571031</v>
      </c>
      <c r="ES12" s="4">
        <v>10.145673499999999</v>
      </c>
      <c r="ET12" s="4">
        <v>11.007966188259225</v>
      </c>
      <c r="EU12" s="4">
        <v>8.5444659999999999</v>
      </c>
      <c r="EV12" s="7">
        <v>30.700753291511369</v>
      </c>
      <c r="EW12" s="7">
        <v>36.639335750000001</v>
      </c>
      <c r="EX12" s="7">
        <v>30.700753291511369</v>
      </c>
      <c r="EY12" s="7">
        <v>34.526841500000003</v>
      </c>
      <c r="EZ12" s="7">
        <v>17.958057636445673</v>
      </c>
      <c r="FA12" s="7">
        <v>25.734991624999999</v>
      </c>
      <c r="FB12" s="7">
        <v>13.79431667704392</v>
      </c>
      <c r="FC12" s="7">
        <v>32.910493500000001</v>
      </c>
      <c r="FD12" s="4">
        <v>16.025016216729021</v>
      </c>
      <c r="FE12" s="4">
        <v>29.579792000000001</v>
      </c>
      <c r="FF12" s="4">
        <v>29.579792000000001</v>
      </c>
      <c r="FG12" s="4">
        <v>35.676029999999997</v>
      </c>
      <c r="FH12" s="4">
        <v>36.456525499999998</v>
      </c>
      <c r="FI12" s="4">
        <v>30.875513241745189</v>
      </c>
      <c r="FK12" s="4">
        <v>20.794568999999999</v>
      </c>
      <c r="FL12" s="4">
        <v>29.478825562499999</v>
      </c>
      <c r="FM12" s="4">
        <v>20.794568999999999</v>
      </c>
      <c r="FN12" s="4">
        <v>29.902599622127592</v>
      </c>
      <c r="FP12" s="4">
        <v>14.300051260847567</v>
      </c>
      <c r="FQ12" s="4">
        <v>30.153533359375</v>
      </c>
      <c r="FR12" s="4">
        <v>16.025016216729021</v>
      </c>
      <c r="FS12" s="4">
        <v>30.875513241745189</v>
      </c>
    </row>
    <row r="13" spans="1:175" ht="13" customHeight="1" x14ac:dyDescent="0.15">
      <c r="A13" s="235"/>
      <c r="B13" s="38">
        <v>160</v>
      </c>
      <c r="C13" s="129">
        <f>Anchor!L190</f>
        <v>626.83223299999997</v>
      </c>
      <c r="D13" s="129">
        <f>Anchor!M190</f>
        <v>38.908214999999998</v>
      </c>
      <c r="E13" s="129">
        <f>Anchor!N190</f>
        <v>43.192090999999998</v>
      </c>
      <c r="F13" s="129">
        <f>Anchor!O190</f>
        <v>41.540646000000002</v>
      </c>
      <c r="G13" s="130">
        <f>('Summary (Full)'!$B$34*D13+'Summary (Full)'!$B$35*E13+'Summary (Full)'!$B$36*F13)/'Summary (Full)'!$B$37</f>
        <v>39.340484187500003</v>
      </c>
      <c r="H13" s="129">
        <f>Anchor!P190</f>
        <v>21.535976999999999</v>
      </c>
      <c r="I13" s="129">
        <f>Anchor!Q190</f>
        <v>16.947589000000001</v>
      </c>
      <c r="J13" s="129">
        <f>Anchor!R190</f>
        <v>86.527001999999996</v>
      </c>
      <c r="K13" s="129">
        <f>Anchor!S190</f>
        <v>83.803178000000003</v>
      </c>
      <c r="L13" s="129">
        <f>Anchor!T190</f>
        <v>36.489443000000001</v>
      </c>
      <c r="M13" s="129">
        <f>Anchor!U190</f>
        <v>40.301827000000003</v>
      </c>
      <c r="N13" s="129">
        <f>Anchor!V190</f>
        <v>38.574840000000002</v>
      </c>
      <c r="O13" s="129">
        <f>Anchor!W190</f>
        <v>43.109985999999999</v>
      </c>
      <c r="P13" s="129">
        <f>Anchor!X190</f>
        <v>41.439729999999997</v>
      </c>
      <c r="Q13" s="131">
        <f>10*LOG10(1/(('Summary (Full)'!$B$41/10^(N13/10)+'Summary (Full)'!$B$42/10^(O13/10)+'Summary (Full)'!$B$43/10^(P13/10))/'Summary (Full)'!$B$44))</f>
        <v>39.481974431755312</v>
      </c>
      <c r="R13" s="129">
        <f>Anchor!Y190</f>
        <v>7.5770000000000004E-3</v>
      </c>
      <c r="S13" s="129">
        <f>Anchor!Z190</f>
        <v>7767.7</v>
      </c>
      <c r="T13" s="132"/>
      <c r="U13" s="129">
        <f>Test!L190</f>
        <v>571.13414</v>
      </c>
      <c r="V13" s="129">
        <f>Test!M190</f>
        <v>39.233705</v>
      </c>
      <c r="W13" s="129">
        <f>Test!N190</f>
        <v>43.774115999999999</v>
      </c>
      <c r="X13" s="129">
        <f>Test!O190</f>
        <v>42.023038</v>
      </c>
      <c r="Y13" s="129">
        <f>('Summary (Full)'!$B$34*V13+'Summary (Full)'!$B$35*W13+'Summary (Full)'!$B$36*X13)/'Summary (Full)'!$B$37</f>
        <v>39.691814000000008</v>
      </c>
      <c r="Z13" s="129">
        <f>Test!P190</f>
        <v>21.993224000000001</v>
      </c>
      <c r="AA13" s="129">
        <f>Test!Q190</f>
        <v>17.265823000000001</v>
      </c>
      <c r="AB13" s="129">
        <f>Test!R190</f>
        <v>87.219925000000003</v>
      </c>
      <c r="AC13" s="129">
        <f>Test!S190</f>
        <v>84.958845999999994</v>
      </c>
      <c r="AD13" s="129">
        <f>Test!T190</f>
        <v>36.910871999999998</v>
      </c>
      <c r="AE13" s="129">
        <f>Test!U190</f>
        <v>40.723238000000002</v>
      </c>
      <c r="AF13" s="129">
        <f>Test!V190</f>
        <v>38.905320000000003</v>
      </c>
      <c r="AG13" s="129">
        <f>Test!W190</f>
        <v>43.686289000000002</v>
      </c>
      <c r="AH13" s="129">
        <f>Test!X190</f>
        <v>41.915072000000002</v>
      </c>
      <c r="AI13" s="129">
        <f>10*LOG10(1/(('Summary (Full)'!$B$41/10^(AF13/10)+'Summary (Full)'!$B$42/10^(AG13/10)+'Summary (Full)'!$B$43/10^(AH13/10))/'Summary (Full)'!$B$44))</f>
        <v>39.844980487134045</v>
      </c>
      <c r="AJ13" s="129">
        <f>Test!Y190</f>
        <v>7.8709999999999995E-3</v>
      </c>
      <c r="AK13" s="129">
        <f>Test!Z190</f>
        <v>0</v>
      </c>
      <c r="AL13" s="129">
        <f t="shared" si="2"/>
        <v>1.0388016365316086</v>
      </c>
      <c r="AM13" s="129">
        <f t="shared" si="3"/>
        <v>0</v>
      </c>
      <c r="AO13" s="242" t="s">
        <v>14</v>
      </c>
      <c r="AP13" s="166">
        <f t="array" ref="AP13">bdRateExtend($C12:$C15,D12:D15,$U12:$U15,V12:V15)</f>
        <v>-0.23570758582158835</v>
      </c>
      <c r="AQ13" s="164"/>
      <c r="AR13" s="164"/>
      <c r="AS13" s="164"/>
      <c r="AT13" s="166">
        <f t="array" ref="AT13">bdRateExtend($C12:$C15,H12:H15,$U12:$U15,Z12:Z15)</f>
        <v>-0.22447430673367541</v>
      </c>
      <c r="AU13" s="164"/>
      <c r="AV13" s="166">
        <f t="array" ref="AV13">bdRateExtend($C12:$C15,I12:I15,$U12:$U15,AA12:AA15)</f>
        <v>-0.22765865656003637</v>
      </c>
      <c r="AW13" s="164"/>
      <c r="AX13" s="166">
        <f t="array" ref="AX13">bdRateExtend($C12:$C15,J12:J15,$U12:$U15,AB12:AB15,"None", FALSE,1)</f>
        <v>-0.22041518119435866</v>
      </c>
      <c r="AY13" s="170"/>
      <c r="AZ13" s="244">
        <f t="array" ref="AZ13">testVMAFRange($C12:$C15,J12:J15,$U12:$U15,AB12:AB15)</f>
        <v>0</v>
      </c>
      <c r="BA13" s="170"/>
      <c r="CL13" s="4">
        <v>25.065634988315875</v>
      </c>
      <c r="CM13" s="4">
        <v>29.324092999999998</v>
      </c>
      <c r="CN13" s="4">
        <v>29.324092999999998</v>
      </c>
      <c r="CO13" s="4">
        <v>35.316150499999999</v>
      </c>
      <c r="CP13" s="4">
        <v>35.858730999999999</v>
      </c>
      <c r="CQ13" s="4">
        <v>30.107011468749999</v>
      </c>
      <c r="CR13" s="4">
        <v>10.80552125</v>
      </c>
      <c r="CS13" s="4">
        <v>9.1536880000000007</v>
      </c>
      <c r="CT13" s="4">
        <v>15.243406499999999</v>
      </c>
      <c r="CU13" s="4">
        <v>14.022267499999998</v>
      </c>
      <c r="CV13" s="4">
        <v>24.989830249999997</v>
      </c>
      <c r="CW13" s="4">
        <v>32.778241000000001</v>
      </c>
      <c r="CX13" s="4">
        <v>29.244009249999998</v>
      </c>
      <c r="CY13" s="4">
        <v>35.29827925</v>
      </c>
      <c r="CZ13" s="4">
        <v>35.836241999999999</v>
      </c>
      <c r="DA13" s="4">
        <v>30.523353029727243</v>
      </c>
      <c r="DB13" s="4">
        <v>0.22610325000000001</v>
      </c>
      <c r="DC13" s="4">
        <v>1195.8475000000001</v>
      </c>
      <c r="DE13" s="4">
        <v>20.798258000000001</v>
      </c>
      <c r="DF13" s="4">
        <v>10.239231999999999</v>
      </c>
      <c r="DH13" s="4">
        <v>22.830441876874584</v>
      </c>
      <c r="DI13" s="4">
        <v>8.8857514999999996</v>
      </c>
      <c r="DK13" s="4">
        <v>57.495082528047206</v>
      </c>
      <c r="DL13" s="4">
        <v>39.874652000000005</v>
      </c>
      <c r="DM13" s="4">
        <v>57.495082528047206</v>
      </c>
      <c r="DN13" s="4">
        <v>37.974684750000002</v>
      </c>
      <c r="DO13" s="4">
        <v>27.519662595925851</v>
      </c>
      <c r="DP13" s="4">
        <v>25.337910375</v>
      </c>
      <c r="DQ13" s="4">
        <v>20.798258000000001</v>
      </c>
      <c r="DR13" s="4">
        <v>32.304163000000003</v>
      </c>
      <c r="DS13" s="4">
        <v>25.065634988315875</v>
      </c>
      <c r="DT13" s="4">
        <v>29.244009249999998</v>
      </c>
      <c r="DU13" s="4">
        <v>29.244009249999998</v>
      </c>
      <c r="DV13" s="4">
        <v>35.29827925</v>
      </c>
      <c r="DW13" s="4">
        <v>35.836241999999999</v>
      </c>
      <c r="DX13" s="4">
        <v>30.523353029727243</v>
      </c>
      <c r="DZ13" s="4">
        <v>17.958057636445673</v>
      </c>
      <c r="EA13" s="4">
        <v>29.98235725</v>
      </c>
      <c r="EB13" s="4">
        <v>29.98235725</v>
      </c>
      <c r="EC13" s="4">
        <v>35.967468875000002</v>
      </c>
      <c r="ED13" s="4">
        <v>36.662086875</v>
      </c>
      <c r="EE13" s="4">
        <v>30.773909828124999</v>
      </c>
      <c r="EF13" s="4">
        <v>11.46727475</v>
      </c>
      <c r="EG13" s="4">
        <v>9.6822657499999991</v>
      </c>
      <c r="EH13" s="4">
        <v>23.355497249999999</v>
      </c>
      <c r="EI13" s="4">
        <v>21.634665625</v>
      </c>
      <c r="EJ13" s="4">
        <v>25.734991624999999</v>
      </c>
      <c r="EK13" s="4">
        <v>33.484923000000002</v>
      </c>
      <c r="EL13" s="4">
        <v>29.8939065</v>
      </c>
      <c r="EM13" s="4">
        <v>35.950155499999994</v>
      </c>
      <c r="EN13" s="4">
        <v>36.63370475</v>
      </c>
      <c r="EO13" s="4">
        <v>31.180674458537425</v>
      </c>
      <c r="EP13" s="4">
        <v>0.27262787500000002</v>
      </c>
      <c r="EQ13" s="4">
        <v>0</v>
      </c>
      <c r="ER13" s="4">
        <v>12.358706</v>
      </c>
      <c r="ES13" s="4">
        <v>10.466564999999999</v>
      </c>
      <c r="ET13" s="4">
        <v>12.760764999999999</v>
      </c>
      <c r="EU13" s="4">
        <v>8.8886000000000003</v>
      </c>
      <c r="EV13" s="7">
        <v>34.470835684376432</v>
      </c>
      <c r="EW13" s="7">
        <v>39.350203999999998</v>
      </c>
      <c r="EX13" s="7">
        <v>34.470835684376432</v>
      </c>
      <c r="EY13" s="7">
        <v>37.181313000000003</v>
      </c>
      <c r="EZ13" s="7">
        <v>20.124275052979051</v>
      </c>
      <c r="FA13" s="7">
        <v>26.080457500000001</v>
      </c>
      <c r="FB13" s="7">
        <v>15.44175808457577</v>
      </c>
      <c r="FC13" s="7">
        <v>33.174719375000002</v>
      </c>
      <c r="FD13" s="4">
        <v>17.958057636445673</v>
      </c>
      <c r="FE13" s="4">
        <v>29.8939065</v>
      </c>
      <c r="FF13" s="4">
        <v>29.8939065</v>
      </c>
      <c r="FG13" s="4">
        <v>35.950155499999994</v>
      </c>
      <c r="FH13" s="4">
        <v>36.63370475</v>
      </c>
      <c r="FI13" s="4">
        <v>31.180674458537425</v>
      </c>
      <c r="FK13" s="4">
        <v>22.830441876874584</v>
      </c>
      <c r="FL13" s="4">
        <v>29.792918515624997</v>
      </c>
      <c r="FM13" s="4">
        <v>22.830441876874584</v>
      </c>
      <c r="FN13" s="4">
        <v>30.212976325927418</v>
      </c>
      <c r="FP13" s="4">
        <v>16.025016216729021</v>
      </c>
      <c r="FQ13" s="4">
        <v>30.463721593750002</v>
      </c>
      <c r="FR13" s="4">
        <v>17.958057636445673</v>
      </c>
      <c r="FS13" s="4">
        <v>31.180674458537425</v>
      </c>
    </row>
    <row r="14" spans="1:175" x14ac:dyDescent="0.15">
      <c r="A14" s="235"/>
      <c r="B14" s="38">
        <v>185</v>
      </c>
      <c r="C14" s="129">
        <f>Anchor!L191</f>
        <v>242.55043800000001</v>
      </c>
      <c r="D14" s="129">
        <f>Anchor!M191</f>
        <v>36.523325</v>
      </c>
      <c r="E14" s="129">
        <f>Anchor!N191</f>
        <v>41.110500999999999</v>
      </c>
      <c r="F14" s="129">
        <f>Anchor!O191</f>
        <v>40.129086999999998</v>
      </c>
      <c r="G14" s="130">
        <f>('Summary (Full)'!$B$34*D14+'Summary (Full)'!$B$35*E14+'Summary (Full)'!$B$36*F14)/'Summary (Full)'!$B$37</f>
        <v>37.035383625000001</v>
      </c>
      <c r="H14" s="129">
        <f>Anchor!P191</f>
        <v>18.541497</v>
      </c>
      <c r="I14" s="129">
        <f>Anchor!Q191</f>
        <v>14.859608</v>
      </c>
      <c r="J14" s="129">
        <f>Anchor!R191</f>
        <v>73.648612</v>
      </c>
      <c r="K14" s="129">
        <f>Anchor!S191</f>
        <v>71.174289999999999</v>
      </c>
      <c r="L14" s="129">
        <f>Anchor!T191</f>
        <v>33.357964000000003</v>
      </c>
      <c r="M14" s="129">
        <f>Anchor!U191</f>
        <v>38.481569</v>
      </c>
      <c r="N14" s="129">
        <f>Anchor!V191</f>
        <v>36.267623</v>
      </c>
      <c r="O14" s="129">
        <f>Anchor!W191</f>
        <v>41.053865999999999</v>
      </c>
      <c r="P14" s="129">
        <f>Anchor!X191</f>
        <v>40.058418000000003</v>
      </c>
      <c r="Q14" s="131">
        <f>10*LOG10(1/(('Summary (Full)'!$B$41/10^(N14/10)+'Summary (Full)'!$B$42/10^(O14/10)+'Summary (Full)'!$B$43/10^(P14/10))/'Summary (Full)'!$B$44))</f>
        <v>37.282258302951121</v>
      </c>
      <c r="R14" s="129">
        <f>Anchor!Y191</f>
        <v>2.3542E-2</v>
      </c>
      <c r="S14" s="129">
        <f>Anchor!Z191</f>
        <v>4584.32</v>
      </c>
      <c r="T14" s="132"/>
      <c r="U14" s="129">
        <f>Test!L191</f>
        <v>209.59081499999999</v>
      </c>
      <c r="V14" s="129">
        <f>Test!M191</f>
        <v>36.883516</v>
      </c>
      <c r="W14" s="129">
        <f>Test!N191</f>
        <v>41.832178999999996</v>
      </c>
      <c r="X14" s="129">
        <f>Test!O191</f>
        <v>40.734521000000001</v>
      </c>
      <c r="Y14" s="129">
        <f>('Summary (Full)'!$B$34*V14+'Summary (Full)'!$B$35*W14+'Summary (Full)'!$B$36*X14)/'Summary (Full)'!$B$37</f>
        <v>37.43349525</v>
      </c>
      <c r="Z14" s="129">
        <f>Test!P191</f>
        <v>18.943532999999999</v>
      </c>
      <c r="AA14" s="129">
        <f>Test!Q191</f>
        <v>15.140014000000001</v>
      </c>
      <c r="AB14" s="129">
        <f>Test!R191</f>
        <v>75.703992999999997</v>
      </c>
      <c r="AC14" s="129">
        <f>Test!S191</f>
        <v>73.280180999999999</v>
      </c>
      <c r="AD14" s="129">
        <f>Test!T191</f>
        <v>33.782465999999999</v>
      </c>
      <c r="AE14" s="129">
        <f>Test!U191</f>
        <v>39.004406000000003</v>
      </c>
      <c r="AF14" s="129">
        <f>Test!V191</f>
        <v>36.620469999999997</v>
      </c>
      <c r="AG14" s="129">
        <f>Test!W191</f>
        <v>41.779035</v>
      </c>
      <c r="AH14" s="129">
        <f>Test!X191</f>
        <v>40.663815999999997</v>
      </c>
      <c r="AI14" s="129">
        <f>10*LOG10(1/(('Summary (Full)'!$B$41/10^(AF14/10)+'Summary (Full)'!$B$42/10^(AG14/10)+'Summary (Full)'!$B$43/10^(AH14/10))/'Summary (Full)'!$B$44))</f>
        <v>37.681887631862409</v>
      </c>
      <c r="AJ14" s="129">
        <f>Test!Y191</f>
        <v>2.743E-2</v>
      </c>
      <c r="AK14" s="129">
        <f>Test!Z191</f>
        <v>0</v>
      </c>
      <c r="AL14" s="129">
        <f t="shared" si="2"/>
        <v>1.1651516438705292</v>
      </c>
      <c r="AM14" s="129">
        <f t="shared" si="3"/>
        <v>0</v>
      </c>
      <c r="AO14" s="179"/>
      <c r="AP14" s="165"/>
      <c r="AQ14" s="164"/>
      <c r="AR14" s="164"/>
      <c r="AS14" s="164"/>
      <c r="AT14" s="165"/>
      <c r="AU14" s="164"/>
      <c r="AV14" s="165"/>
      <c r="AW14" s="164"/>
      <c r="AX14" s="165"/>
      <c r="AY14" s="170"/>
      <c r="AZ14" s="165"/>
      <c r="BA14" s="170"/>
      <c r="CL14" s="4">
        <v>27.519662595925851</v>
      </c>
      <c r="CM14" s="4">
        <v>29.652934500000001</v>
      </c>
      <c r="CN14" s="4">
        <v>29.652934500000001</v>
      </c>
      <c r="CO14" s="4">
        <v>35.556233249999998</v>
      </c>
      <c r="CP14" s="4">
        <v>36.040354499999999</v>
      </c>
      <c r="CQ14" s="4">
        <v>30.421104421875</v>
      </c>
      <c r="CR14" s="4">
        <v>11.189019875</v>
      </c>
      <c r="CS14" s="4">
        <v>9.4216245000000001</v>
      </c>
      <c r="CT14" s="4">
        <v>18.08655375</v>
      </c>
      <c r="CU14" s="4">
        <v>16.784970250000001</v>
      </c>
      <c r="CV14" s="4">
        <v>25.337910375</v>
      </c>
      <c r="CW14" s="4">
        <v>33.049838999999999</v>
      </c>
      <c r="CX14" s="4">
        <v>29.566622875</v>
      </c>
      <c r="CY14" s="4">
        <v>35.537062875000004</v>
      </c>
      <c r="CZ14" s="4">
        <v>36.016686999999997</v>
      </c>
      <c r="DA14" s="4">
        <v>30.833729733527068</v>
      </c>
      <c r="DB14" s="4">
        <v>0.215433875</v>
      </c>
      <c r="DC14" s="4">
        <v>1288.39625</v>
      </c>
      <c r="DE14" s="4">
        <v>22.595712611995218</v>
      </c>
      <c r="DF14" s="4">
        <v>10.603231749999999</v>
      </c>
      <c r="DH14" s="4">
        <v>25.065634988315875</v>
      </c>
      <c r="DI14" s="4">
        <v>9.1536880000000007</v>
      </c>
      <c r="DK14" s="4">
        <v>63.956546717629578</v>
      </c>
      <c r="DL14" s="4">
        <v>42.941627000000004</v>
      </c>
      <c r="DM14" s="4">
        <v>63.956546717629578</v>
      </c>
      <c r="DN14" s="4">
        <v>40.950172375000001</v>
      </c>
      <c r="DO14" s="4">
        <v>30.213949486882122</v>
      </c>
      <c r="DP14" s="4">
        <v>25.685990499999999</v>
      </c>
      <c r="DQ14" s="4">
        <v>22.595712611995218</v>
      </c>
      <c r="DR14" s="4">
        <v>32.53676875</v>
      </c>
      <c r="DS14" s="4">
        <v>27.519662595925851</v>
      </c>
      <c r="DT14" s="4">
        <v>29.566622875</v>
      </c>
      <c r="DU14" s="4">
        <v>29.566622875</v>
      </c>
      <c r="DV14" s="4">
        <v>35.537062875000004</v>
      </c>
      <c r="DW14" s="4">
        <v>36.016686999999997</v>
      </c>
      <c r="DX14" s="4">
        <v>30.833729733527068</v>
      </c>
      <c r="DZ14" s="4">
        <v>20.124275052979051</v>
      </c>
      <c r="EA14" s="4">
        <v>30.304531000000001</v>
      </c>
      <c r="EB14" s="4">
        <v>30.304531000000001</v>
      </c>
      <c r="EC14" s="4">
        <v>36.242301499999996</v>
      </c>
      <c r="ED14" s="4">
        <v>36.839833499999997</v>
      </c>
      <c r="EE14" s="4">
        <v>31.084098062500001</v>
      </c>
      <c r="EF14" s="4">
        <v>11.843816</v>
      </c>
      <c r="EG14" s="4">
        <v>9.9468209999999999</v>
      </c>
      <c r="EH14" s="4">
        <v>25.970036999999998</v>
      </c>
      <c r="EI14" s="4">
        <v>24.168592499999999</v>
      </c>
      <c r="EJ14" s="4">
        <v>26.080457500000001</v>
      </c>
      <c r="EK14" s="4">
        <v>33.763017000000005</v>
      </c>
      <c r="EL14" s="4">
        <v>30.208021000000002</v>
      </c>
      <c r="EM14" s="4">
        <v>36.224280999999998</v>
      </c>
      <c r="EN14" s="4">
        <v>36.810884000000001</v>
      </c>
      <c r="EO14" s="4">
        <v>31.485835675329664</v>
      </c>
      <c r="EP14" s="4">
        <v>0.2579285</v>
      </c>
      <c r="EQ14" s="4">
        <v>0</v>
      </c>
      <c r="ER14" s="4">
        <v>13.7791979120544</v>
      </c>
      <c r="ES14" s="4">
        <v>10.808716125</v>
      </c>
      <c r="ET14" s="4">
        <v>14.300051260847567</v>
      </c>
      <c r="EU14" s="4">
        <v>9.1531552500000011</v>
      </c>
      <c r="EV14" s="7">
        <v>38.703887865442795</v>
      </c>
      <c r="EW14" s="7">
        <v>42.061072250000002</v>
      </c>
      <c r="EX14" s="7">
        <v>38.703887865442795</v>
      </c>
      <c r="EY14" s="7">
        <v>39.835784500000003</v>
      </c>
      <c r="EZ14" s="7">
        <v>22.551795667814311</v>
      </c>
      <c r="FA14" s="7">
        <v>26.425923375</v>
      </c>
      <c r="FB14" s="7">
        <v>17.285951767323052</v>
      </c>
      <c r="FC14" s="7">
        <v>33.438945249999996</v>
      </c>
      <c r="FD14" s="4">
        <v>20.124275052979051</v>
      </c>
      <c r="FE14" s="4">
        <v>30.208021000000002</v>
      </c>
      <c r="FF14" s="4">
        <v>30.208021000000002</v>
      </c>
      <c r="FG14" s="4">
        <v>36.224280999999998</v>
      </c>
      <c r="FH14" s="4">
        <v>36.810884000000001</v>
      </c>
      <c r="FI14" s="4">
        <v>31.485835675329664</v>
      </c>
      <c r="FK14" s="4">
        <v>25.065634988315875</v>
      </c>
      <c r="FL14" s="4">
        <v>30.107011468749999</v>
      </c>
      <c r="FM14" s="4">
        <v>25.065634988315875</v>
      </c>
      <c r="FN14" s="4">
        <v>30.523353029727243</v>
      </c>
      <c r="FP14" s="4">
        <v>17.958057636445673</v>
      </c>
      <c r="FQ14" s="4">
        <v>30.773909828124999</v>
      </c>
      <c r="FR14" s="4">
        <v>20.124275052979051</v>
      </c>
      <c r="FS14" s="4">
        <v>31.485835675329664</v>
      </c>
    </row>
    <row r="15" spans="1:175" ht="13" customHeight="1" x14ac:dyDescent="0.15">
      <c r="A15" s="235"/>
      <c r="B15" s="38">
        <v>210</v>
      </c>
      <c r="C15" s="129">
        <f>Anchor!L192</f>
        <v>99.647945000000007</v>
      </c>
      <c r="D15" s="129">
        <f>Anchor!M192</f>
        <v>33.862197000000002</v>
      </c>
      <c r="E15" s="129">
        <f>Anchor!N192</f>
        <v>38.796081000000001</v>
      </c>
      <c r="F15" s="129">
        <f>Anchor!O192</f>
        <v>38.342638999999998</v>
      </c>
      <c r="G15" s="130">
        <f>('Summary (Full)'!$B$34*D15+'Summary (Full)'!$B$35*E15+'Summary (Full)'!$B$36*F15)/'Summary (Full)'!$B$37</f>
        <v>34.450592374999999</v>
      </c>
      <c r="H15" s="129">
        <f>Anchor!P192</f>
        <v>15.620521999999999</v>
      </c>
      <c r="I15" s="129">
        <f>Anchor!Q192</f>
        <v>12.734351999999999</v>
      </c>
      <c r="J15" s="129">
        <f>Anchor!R192</f>
        <v>54.507451000000003</v>
      </c>
      <c r="K15" s="129">
        <f>Anchor!S192</f>
        <v>52.40164</v>
      </c>
      <c r="L15" s="129">
        <f>Anchor!T192</f>
        <v>30.042871999999999</v>
      </c>
      <c r="M15" s="129">
        <f>Anchor!U192</f>
        <v>36.333025999999997</v>
      </c>
      <c r="N15" s="129">
        <f>Anchor!V192</f>
        <v>33.692065999999997</v>
      </c>
      <c r="O15" s="129">
        <f>Anchor!W192</f>
        <v>38.764552999999999</v>
      </c>
      <c r="P15" s="129">
        <f>Anchor!X192</f>
        <v>38.300787</v>
      </c>
      <c r="Q15" s="131">
        <f>10*LOG10(1/(('Summary (Full)'!$B$41/10^(N15/10)+'Summary (Full)'!$B$42/10^(O15/10)+'Summary (Full)'!$B$43/10^(P15/10))/'Summary (Full)'!$B$44))</f>
        <v>34.792483705414135</v>
      </c>
      <c r="R15" s="129">
        <f>Anchor!Y192</f>
        <v>9.6836000000000005E-2</v>
      </c>
      <c r="S15" s="129">
        <f>Anchor!Z192</f>
        <v>2524.83</v>
      </c>
      <c r="T15" s="132"/>
      <c r="U15" s="129">
        <f>Test!L192</f>
        <v>80.267959000000005</v>
      </c>
      <c r="V15" s="129">
        <f>Test!M192</f>
        <v>34.280760999999998</v>
      </c>
      <c r="W15" s="129">
        <f>Test!N192</f>
        <v>39.462499999999999</v>
      </c>
      <c r="X15" s="129">
        <f>Test!O192</f>
        <v>39.089905999999999</v>
      </c>
      <c r="Y15" s="129">
        <f>('Summary (Full)'!$B$34*V15+'Summary (Full)'!$B$35*W15+'Summary (Full)'!$B$36*X15)/'Summary (Full)'!$B$37</f>
        <v>34.905191250000001</v>
      </c>
      <c r="Z15" s="129">
        <f>Test!P192</f>
        <v>16.016355000000001</v>
      </c>
      <c r="AA15" s="129">
        <f>Test!Q192</f>
        <v>13.042465</v>
      </c>
      <c r="AB15" s="129">
        <f>Test!R192</f>
        <v>58.832732999999998</v>
      </c>
      <c r="AC15" s="129">
        <f>Test!S192</f>
        <v>56.242325999999998</v>
      </c>
      <c r="AD15" s="129">
        <f>Test!T192</f>
        <v>30.545739000000001</v>
      </c>
      <c r="AE15" s="129">
        <f>Test!U192</f>
        <v>36.935530999999997</v>
      </c>
      <c r="AF15" s="129">
        <f>Test!V192</f>
        <v>34.098087</v>
      </c>
      <c r="AG15" s="129">
        <f>Test!W192</f>
        <v>39.43289</v>
      </c>
      <c r="AH15" s="129">
        <f>Test!X192</f>
        <v>39.042603999999997</v>
      </c>
      <c r="AI15" s="129">
        <f>10*LOG10(1/(('Summary (Full)'!$B$41/10^(AF15/10)+'Summary (Full)'!$B$42/10^(AG15/10)+'Summary (Full)'!$B$43/10^(AH15/10))/'Summary (Full)'!$B$44))</f>
        <v>35.239709416017952</v>
      </c>
      <c r="AJ15" s="129">
        <f>Test!Y192</f>
        <v>8.2594000000000001E-2</v>
      </c>
      <c r="AK15" s="129">
        <f>Test!Z192</f>
        <v>0</v>
      </c>
      <c r="AL15" s="129">
        <f t="shared" si="2"/>
        <v>0.85292659754636702</v>
      </c>
      <c r="AM15" s="129">
        <f t="shared" si="3"/>
        <v>0</v>
      </c>
      <c r="AO15" s="242" t="s">
        <v>15</v>
      </c>
      <c r="AP15" s="166">
        <f t="array" ref="AP15">bdRateExtend($C13:$C16,D13:D16,$U13:$U16,V13:V16)</f>
        <v>-0.2807353085260057</v>
      </c>
      <c r="AQ15" s="164"/>
      <c r="AR15" s="164"/>
      <c r="AS15" s="164"/>
      <c r="AT15" s="166">
        <f t="array" ref="AT15">bdRateExtend($C13:$C16,H13:H16,$U13:$U16,Z13:Z16)</f>
        <v>-0.26880399784268538</v>
      </c>
      <c r="AU15" s="164"/>
      <c r="AV15" s="166">
        <f t="array" ref="AV15">bdRateExtend($C13:$C16,I13:I16,$U13:$U16,AA13:AA16)</f>
        <v>-0.27280553893283477</v>
      </c>
      <c r="AW15" s="164"/>
      <c r="AX15" s="166">
        <f t="array" ref="AX15">bdRateExtend($C13:$C16,J13:J16,$U13:$U16,AB13:AB16,"None", FALSE,1)</f>
        <v>-0.30701406681013876</v>
      </c>
      <c r="AY15" s="170"/>
      <c r="AZ15" s="244">
        <f t="array" ref="AZ15">testVMAFRange($C13:$C16,J13:J16,$U13:$U16,AB13:AB16)</f>
        <v>0</v>
      </c>
      <c r="BA15" s="170"/>
      <c r="CL15" s="4">
        <v>30.213949486882122</v>
      </c>
      <c r="CM15" s="4">
        <v>29.981776</v>
      </c>
      <c r="CN15" s="4">
        <v>29.981776</v>
      </c>
      <c r="CO15" s="4">
        <v>35.796316000000004</v>
      </c>
      <c r="CP15" s="4">
        <v>36.221978</v>
      </c>
      <c r="CQ15" s="4">
        <v>30.735197374999998</v>
      </c>
      <c r="CR15" s="4">
        <v>11.572518500000001</v>
      </c>
      <c r="CS15" s="4">
        <v>9.6895610000000012</v>
      </c>
      <c r="CT15" s="4">
        <v>20.929701000000001</v>
      </c>
      <c r="CU15" s="4">
        <v>19.547673</v>
      </c>
      <c r="CV15" s="4">
        <v>25.685990499999999</v>
      </c>
      <c r="CW15" s="4">
        <v>33.321437000000003</v>
      </c>
      <c r="CX15" s="4">
        <v>29.889236499999999</v>
      </c>
      <c r="CY15" s="4">
        <v>35.7758465</v>
      </c>
      <c r="CZ15" s="4">
        <v>36.197131999999996</v>
      </c>
      <c r="DA15" s="4">
        <v>31.144106437326897</v>
      </c>
      <c r="DB15" s="4">
        <v>0.20476450000000002</v>
      </c>
      <c r="DC15" s="4">
        <v>1380.9450000000002</v>
      </c>
      <c r="DE15" s="4">
        <v>24.548509228219007</v>
      </c>
      <c r="DF15" s="4">
        <v>10.9672315</v>
      </c>
      <c r="DH15" s="4">
        <v>27.519662595925851</v>
      </c>
      <c r="DI15" s="4">
        <v>9.4216245000000001</v>
      </c>
      <c r="DK15" s="4">
        <v>71.144169000000005</v>
      </c>
      <c r="DL15" s="4">
        <v>46.008602000000003</v>
      </c>
      <c r="DM15" s="4">
        <v>71.144169000000005</v>
      </c>
      <c r="DN15" s="4">
        <v>43.925660000000001</v>
      </c>
      <c r="DO15" s="4">
        <v>33.172018022161794</v>
      </c>
      <c r="DP15" s="4">
        <v>26.034070624999998</v>
      </c>
      <c r="DQ15" s="4">
        <v>24.548509228219007</v>
      </c>
      <c r="DR15" s="4">
        <v>32.769374499999998</v>
      </c>
      <c r="DS15" s="4">
        <v>30.346239000000001</v>
      </c>
      <c r="DT15" s="4">
        <v>29.910343999999998</v>
      </c>
      <c r="DU15" s="4">
        <v>29.910343999999998</v>
      </c>
      <c r="DV15" s="4">
        <v>35.830219999999997</v>
      </c>
      <c r="DW15" s="4">
        <v>36.194057000000001</v>
      </c>
      <c r="DX15" s="4">
        <v>31.168261982706632</v>
      </c>
      <c r="DZ15" s="4">
        <v>22.551795667814311</v>
      </c>
      <c r="EA15" s="4">
        <v>30.626704750000002</v>
      </c>
      <c r="EB15" s="4">
        <v>30.626704750000002</v>
      </c>
      <c r="EC15" s="4">
        <v>36.517134124999998</v>
      </c>
      <c r="ED15" s="4">
        <v>37.017580125000002</v>
      </c>
      <c r="EE15" s="4">
        <v>31.394286296875002</v>
      </c>
      <c r="EF15" s="4">
        <v>12.220357249999999</v>
      </c>
      <c r="EG15" s="4">
        <v>10.211376250000001</v>
      </c>
      <c r="EH15" s="4">
        <v>28.58457675</v>
      </c>
      <c r="EI15" s="4">
        <v>26.702519374999998</v>
      </c>
      <c r="EJ15" s="4">
        <v>26.425923375</v>
      </c>
      <c r="EK15" s="4">
        <v>34.041111000000001</v>
      </c>
      <c r="EL15" s="4">
        <v>30.522135500000001</v>
      </c>
      <c r="EM15" s="4">
        <v>36.498406500000002</v>
      </c>
      <c r="EN15" s="4">
        <v>36.988063250000003</v>
      </c>
      <c r="EO15" s="4">
        <v>31.790996892121903</v>
      </c>
      <c r="EP15" s="4">
        <v>0.24322912499999999</v>
      </c>
      <c r="EQ15" s="4">
        <v>0</v>
      </c>
      <c r="ER15" s="4">
        <v>15.362959123678824</v>
      </c>
      <c r="ES15" s="4">
        <v>11.150867249999999</v>
      </c>
      <c r="ET15" s="4">
        <v>16.025016216729021</v>
      </c>
      <c r="EU15" s="4">
        <v>9.4177105000000001</v>
      </c>
      <c r="EV15" s="7">
        <v>43.456762975425036</v>
      </c>
      <c r="EW15" s="7">
        <v>44.771940499999999</v>
      </c>
      <c r="EX15" s="7">
        <v>43.456762975425036</v>
      </c>
      <c r="EY15" s="7">
        <v>42.490256000000002</v>
      </c>
      <c r="EZ15" s="7">
        <v>25.272139567957311</v>
      </c>
      <c r="FA15" s="7">
        <v>26.771389249999999</v>
      </c>
      <c r="FB15" s="7">
        <v>19.350395652207762</v>
      </c>
      <c r="FC15" s="7">
        <v>33.703171124999997</v>
      </c>
      <c r="FD15" s="4">
        <v>22.551795667814311</v>
      </c>
      <c r="FE15" s="4">
        <v>30.522135500000001</v>
      </c>
      <c r="FF15" s="4">
        <v>30.522135500000001</v>
      </c>
      <c r="FG15" s="4">
        <v>36.498406500000002</v>
      </c>
      <c r="FH15" s="4">
        <v>36.988063250000003</v>
      </c>
      <c r="FI15" s="4">
        <v>31.790996892121903</v>
      </c>
      <c r="FK15" s="4">
        <v>27.519662595925851</v>
      </c>
      <c r="FL15" s="4">
        <v>30.421104421875</v>
      </c>
      <c r="FM15" s="4">
        <v>27.519662595925851</v>
      </c>
      <c r="FN15" s="4">
        <v>30.833729733527068</v>
      </c>
      <c r="FP15" s="4">
        <v>20.124275052979051</v>
      </c>
      <c r="FQ15" s="4">
        <v>31.084098062500001</v>
      </c>
      <c r="FR15" s="4">
        <v>22.551795667814311</v>
      </c>
      <c r="FS15" s="4">
        <v>31.790996892121903</v>
      </c>
    </row>
    <row r="16" spans="1:175" ht="14" customHeight="1" thickBot="1" x14ac:dyDescent="0.2">
      <c r="A16" s="236"/>
      <c r="B16" s="38">
        <v>235</v>
      </c>
      <c r="C16" s="129">
        <f>Anchor!L193</f>
        <v>43.936942000000002</v>
      </c>
      <c r="D16" s="129">
        <f>Anchor!M193</f>
        <v>30.980753</v>
      </c>
      <c r="E16" s="129">
        <f>Anchor!N193</f>
        <v>36.403789000000003</v>
      </c>
      <c r="F16" s="129">
        <f>Anchor!O193</f>
        <v>36.585799999999999</v>
      </c>
      <c r="G16" s="130">
        <f>('Summary (Full)'!$B$34*D16+'Summary (Full)'!$B$35*E16+'Summary (Full)'!$B$36*F16)/'Summary (Full)'!$B$37</f>
        <v>31.670008187500002</v>
      </c>
      <c r="H16" s="129">
        <f>Anchor!P193</f>
        <v>12.533739000000001</v>
      </c>
      <c r="I16" s="129">
        <f>Anchor!Q193</f>
        <v>10.463606</v>
      </c>
      <c r="J16" s="129">
        <f>Anchor!R193</f>
        <v>29.459261999999999</v>
      </c>
      <c r="K16" s="129">
        <f>Anchor!S193</f>
        <v>27.966766</v>
      </c>
      <c r="L16" s="129">
        <f>Anchor!T193</f>
        <v>26.725860999999998</v>
      </c>
      <c r="M16" s="129">
        <f>Anchor!U193</f>
        <v>33.925722999999998</v>
      </c>
      <c r="N16" s="129">
        <f>Anchor!V193</f>
        <v>30.886509</v>
      </c>
      <c r="O16" s="129">
        <f>Anchor!W193</f>
        <v>36.385877000000001</v>
      </c>
      <c r="P16" s="129">
        <f>Anchor!X193</f>
        <v>36.556775000000002</v>
      </c>
      <c r="Q16" s="131">
        <f>10*LOG10(1/(('Summary (Full)'!$B$41/10^(N16/10)+'Summary (Full)'!$B$42/10^(O16/10)+'Summary (Full)'!$B$43/10^(P16/10))/'Summary (Full)'!$B$44))</f>
        <v>32.085157678140533</v>
      </c>
      <c r="R16" s="129">
        <f>Anchor!Y193</f>
        <v>0.16803699999999999</v>
      </c>
      <c r="S16" s="129">
        <f>Anchor!Z193</f>
        <v>1755.43</v>
      </c>
      <c r="T16" s="132"/>
      <c r="U16" s="129">
        <f>Test!L193</f>
        <v>32.020870000000002</v>
      </c>
      <c r="V16" s="129">
        <f>Test!M193</f>
        <v>31.508884999999999</v>
      </c>
      <c r="W16" s="129">
        <f>Test!N193</f>
        <v>36.977048000000003</v>
      </c>
      <c r="X16" s="129">
        <f>Test!O193</f>
        <v>37.383522999999997</v>
      </c>
      <c r="Y16" s="129">
        <f>('Summary (Full)'!$B$34*V16+'Summary (Full)'!$B$35*W16+'Summary (Full)'!$B$36*X16)/'Summary (Full)'!$B$37</f>
        <v>32.2178100625</v>
      </c>
      <c r="Z16" s="129">
        <f>Test!P193</f>
        <v>12.975132</v>
      </c>
      <c r="AA16" s="129">
        <f>Test!Q193</f>
        <v>10.842312</v>
      </c>
      <c r="AB16" s="129">
        <f>Test!R193</f>
        <v>37.157829999999997</v>
      </c>
      <c r="AC16" s="129">
        <f>Test!S193</f>
        <v>35.094616000000002</v>
      </c>
      <c r="AD16" s="129">
        <f>Test!T193</f>
        <v>27.332909000000001</v>
      </c>
      <c r="AE16" s="129">
        <f>Test!U193</f>
        <v>34.598244000000001</v>
      </c>
      <c r="AF16" s="129">
        <f>Test!V193</f>
        <v>31.400704000000001</v>
      </c>
      <c r="AG16" s="129">
        <f>Test!W193</f>
        <v>36.962488999999998</v>
      </c>
      <c r="AH16" s="129">
        <f>Test!X193</f>
        <v>37.356178999999997</v>
      </c>
      <c r="AI16" s="129">
        <f>10*LOG10(1/(('Summary (Full)'!$B$41/10^(AF16/10)+'Summary (Full)'!$B$42/10^(AG16/10)+'Summary (Full)'!$B$43/10^(AH16/10))/'Summary (Full)'!$B$44))</f>
        <v>32.619668006609864</v>
      </c>
      <c r="AJ16" s="129">
        <f>Test!Y193</f>
        <v>0.17602100000000001</v>
      </c>
      <c r="AK16" s="129">
        <f>Test!Z193</f>
        <v>0</v>
      </c>
      <c r="AL16" s="129">
        <f t="shared" si="2"/>
        <v>1.0475133452751479</v>
      </c>
      <c r="AM16" s="129">
        <f t="shared" si="3"/>
        <v>0</v>
      </c>
      <c r="AO16" s="179"/>
      <c r="AP16" s="165"/>
      <c r="AQ16" s="165"/>
      <c r="AR16" s="165"/>
      <c r="AS16" s="165"/>
      <c r="AT16" s="165"/>
      <c r="AU16" s="165"/>
      <c r="AV16" s="165"/>
      <c r="AW16" s="165"/>
      <c r="AX16" s="165"/>
      <c r="AY16" s="171"/>
      <c r="AZ16" s="165"/>
      <c r="BA16" s="171"/>
      <c r="CL16" s="4">
        <v>30.346239000000001</v>
      </c>
      <c r="CM16" s="4">
        <v>29.996835000000001</v>
      </c>
      <c r="CN16" s="4">
        <v>29.996835000000001</v>
      </c>
      <c r="CO16" s="4">
        <v>35.844192</v>
      </c>
      <c r="CP16" s="4">
        <v>36.217675999999997</v>
      </c>
      <c r="CQ16" s="4">
        <v>30.751097375000001</v>
      </c>
      <c r="CR16" s="4">
        <v>11.455038999999999</v>
      </c>
      <c r="CS16" s="4">
        <v>9.6709359999999993</v>
      </c>
      <c r="CT16" s="4">
        <v>21.472802000000001</v>
      </c>
      <c r="CU16" s="4">
        <v>20.121759000000001</v>
      </c>
      <c r="CV16" s="4">
        <v>25.67418</v>
      </c>
      <c r="CW16" s="4">
        <v>33.222918</v>
      </c>
      <c r="CX16" s="4">
        <v>29.910343999999998</v>
      </c>
      <c r="CY16" s="4">
        <v>35.830219999999997</v>
      </c>
      <c r="CZ16" s="4">
        <v>36.194057000000001</v>
      </c>
      <c r="DA16" s="4">
        <v>31.168261982706632</v>
      </c>
      <c r="DB16" s="4">
        <v>0.202463</v>
      </c>
      <c r="DC16" s="4">
        <v>1416.88</v>
      </c>
      <c r="DE16" s="4">
        <v>26.670073021199613</v>
      </c>
      <c r="DF16" s="4">
        <v>11.33123125</v>
      </c>
      <c r="DH16" s="4">
        <v>30.213949486882122</v>
      </c>
      <c r="DI16" s="4">
        <v>9.6895610000000012</v>
      </c>
      <c r="DK16" s="4">
        <v>79.132576463154336</v>
      </c>
      <c r="DL16" s="4">
        <v>48.635863874999998</v>
      </c>
      <c r="DM16" s="4">
        <v>79.132576463154336</v>
      </c>
      <c r="DN16" s="4">
        <v>46.498850750000003</v>
      </c>
      <c r="DO16" s="4">
        <v>36.419693497547392</v>
      </c>
      <c r="DP16" s="4">
        <v>26.382150750000001</v>
      </c>
      <c r="DQ16" s="4">
        <v>29.999109558285248</v>
      </c>
      <c r="DR16" s="4">
        <v>33.395196374999998</v>
      </c>
      <c r="DS16" s="4">
        <v>33.172018022161794</v>
      </c>
      <c r="DT16" s="4">
        <v>30.211850124999998</v>
      </c>
      <c r="DU16" s="4">
        <v>30.211850124999998</v>
      </c>
      <c r="DV16" s="4">
        <v>36.014630124999996</v>
      </c>
      <c r="DW16" s="4">
        <v>36.377577000000002</v>
      </c>
      <c r="DX16" s="4">
        <v>31.454483141126723</v>
      </c>
      <c r="DZ16" s="4">
        <v>25.272139567957311</v>
      </c>
      <c r="EA16" s="4">
        <v>30.948878499999999</v>
      </c>
      <c r="EB16" s="4">
        <v>30.948878499999999</v>
      </c>
      <c r="EC16" s="4">
        <v>36.79196675</v>
      </c>
      <c r="ED16" s="4">
        <v>37.19532675</v>
      </c>
      <c r="EE16" s="4">
        <v>31.70447453125</v>
      </c>
      <c r="EF16" s="4">
        <v>12.5968985</v>
      </c>
      <c r="EG16" s="4">
        <v>10.4759315</v>
      </c>
      <c r="EH16" s="4">
        <v>31.199116499999999</v>
      </c>
      <c r="EI16" s="4">
        <v>29.23644625</v>
      </c>
      <c r="EJ16" s="4">
        <v>26.771389249999999</v>
      </c>
      <c r="EK16" s="4">
        <v>34.319205000000004</v>
      </c>
      <c r="EL16" s="4">
        <v>30.83625</v>
      </c>
      <c r="EM16" s="4">
        <v>36.772531999999998</v>
      </c>
      <c r="EN16" s="4">
        <v>37.165242500000005</v>
      </c>
      <c r="EO16" s="4">
        <v>32.096158108914139</v>
      </c>
      <c r="EP16" s="4">
        <v>0.22852975</v>
      </c>
      <c r="EQ16" s="4">
        <v>0</v>
      </c>
      <c r="ER16" s="4">
        <v>17.128755573599069</v>
      </c>
      <c r="ES16" s="4">
        <v>11.493018374999998</v>
      </c>
      <c r="ET16" s="4">
        <v>17.958057636445673</v>
      </c>
      <c r="EU16" s="4">
        <v>9.6822657499999991</v>
      </c>
      <c r="EV16" s="7">
        <v>48.793295776066778</v>
      </c>
      <c r="EW16" s="7">
        <v>47.482808750000004</v>
      </c>
      <c r="EX16" s="7">
        <v>48.793295776066778</v>
      </c>
      <c r="EY16" s="7">
        <v>45.144727500000002</v>
      </c>
      <c r="EZ16" s="7">
        <v>28.320628997797829</v>
      </c>
      <c r="FA16" s="7">
        <v>27.116855125000001</v>
      </c>
      <c r="FB16" s="7">
        <v>21.661394000000001</v>
      </c>
      <c r="FC16" s="7">
        <v>33.967396999999998</v>
      </c>
      <c r="FD16" s="4">
        <v>25.272139567957311</v>
      </c>
      <c r="FE16" s="4">
        <v>30.83625</v>
      </c>
      <c r="FF16" s="4">
        <v>30.83625</v>
      </c>
      <c r="FG16" s="4">
        <v>36.772531999999998</v>
      </c>
      <c r="FH16" s="4">
        <v>37.165242500000005</v>
      </c>
      <c r="FI16" s="4">
        <v>32.096158108914139</v>
      </c>
      <c r="FK16" s="4">
        <v>30.346239000000001</v>
      </c>
      <c r="FL16" s="4">
        <v>30.751097375000001</v>
      </c>
      <c r="FM16" s="4">
        <v>30.346239000000001</v>
      </c>
      <c r="FN16" s="4">
        <v>31.168261982706632</v>
      </c>
      <c r="FP16" s="4">
        <v>22.551795667814311</v>
      </c>
      <c r="FQ16" s="4">
        <v>31.394286296875002</v>
      </c>
      <c r="FR16" s="4">
        <v>25.272139567957311</v>
      </c>
      <c r="FS16" s="4">
        <v>32.096158108914139</v>
      </c>
    </row>
    <row r="17" spans="1:175" ht="13" customHeight="1" x14ac:dyDescent="0.15">
      <c r="A17" s="237" t="s">
        <v>83</v>
      </c>
      <c r="B17" s="38">
        <v>110</v>
      </c>
      <c r="C17" s="129">
        <f>Anchor!L194</f>
        <v>3165.4609089999999</v>
      </c>
      <c r="D17" s="129">
        <f>Anchor!M194</f>
        <v>41.266632000000001</v>
      </c>
      <c r="E17" s="129">
        <f>Anchor!N194</f>
        <v>44.802829000000003</v>
      </c>
      <c r="F17" s="129">
        <f>Anchor!O194</f>
        <v>42.445334000000003</v>
      </c>
      <c r="G17" s="130">
        <f>('Summary (Full)'!$B$34*D17+'Summary (Full)'!$B$35*E17+'Summary (Full)'!$B$36*F17)/'Summary (Full)'!$B$37</f>
        <v>41.561313187499998</v>
      </c>
      <c r="H17" s="129">
        <f>Anchor!P194</f>
        <v>27.289194999999999</v>
      </c>
      <c r="I17" s="129">
        <f>Anchor!Q194</f>
        <v>20.380140000000001</v>
      </c>
      <c r="J17" s="129">
        <f>Anchor!R194</f>
        <v>96.068994000000004</v>
      </c>
      <c r="K17" s="129">
        <f>Anchor!S194</f>
        <v>93.339511000000002</v>
      </c>
      <c r="L17" s="129">
        <f>Anchor!T194</f>
        <v>40.975624000000003</v>
      </c>
      <c r="M17" s="129">
        <f>Anchor!U194</f>
        <v>41.896773000000003</v>
      </c>
      <c r="N17" s="129">
        <f>Anchor!V194</f>
        <v>40.838788000000001</v>
      </c>
      <c r="O17" s="129">
        <f>Anchor!W194</f>
        <v>44.663153999999999</v>
      </c>
      <c r="P17" s="129">
        <f>Anchor!X194</f>
        <v>42.294564000000001</v>
      </c>
      <c r="Q17" s="131">
        <f>10*LOG10(1/(('Summary (Full)'!$B$41/10^(N17/10)+'Summary (Full)'!$B$42/10^(O17/10)+'Summary (Full)'!$B$43/10^(P17/10))/'Summary (Full)'!$B$44))</f>
        <v>41.51935654626228</v>
      </c>
      <c r="R17" s="129">
        <f>Anchor!Y194</f>
        <v>1.7769999999999999E-3</v>
      </c>
      <c r="S17" s="129">
        <f>Anchor!Z194</f>
        <v>14684.54</v>
      </c>
      <c r="T17" s="132"/>
      <c r="U17" s="129">
        <f>Test!L194</f>
        <v>3076.8954090000002</v>
      </c>
      <c r="V17" s="129">
        <f>Test!M194</f>
        <v>41.498429000000002</v>
      </c>
      <c r="W17" s="129">
        <f>Test!N194</f>
        <v>44.959851999999998</v>
      </c>
      <c r="X17" s="129">
        <f>Test!O194</f>
        <v>42.562218000000001</v>
      </c>
      <c r="Y17" s="129">
        <f>('Summary (Full)'!$B$34*V17+'Summary (Full)'!$B$35*W17+'Summary (Full)'!$B$36*X17)/'Summary (Full)'!$B$37</f>
        <v>41.781254750000002</v>
      </c>
      <c r="Z17" s="129">
        <f>Test!P194</f>
        <v>27.798483000000001</v>
      </c>
      <c r="AA17" s="129">
        <f>Test!Q194</f>
        <v>20.659915999999999</v>
      </c>
      <c r="AB17" s="129">
        <f>Test!R194</f>
        <v>95.924015999999995</v>
      </c>
      <c r="AC17" s="129">
        <f>Test!S194</f>
        <v>93.889256000000003</v>
      </c>
      <c r="AD17" s="129">
        <f>Test!T194</f>
        <v>41.388753000000001</v>
      </c>
      <c r="AE17" s="129">
        <f>Test!U194</f>
        <v>42.076816999999998</v>
      </c>
      <c r="AF17" s="129">
        <f>Test!V194</f>
        <v>41.076540000000001</v>
      </c>
      <c r="AG17" s="129">
        <f>Test!W194</f>
        <v>44.827903999999997</v>
      </c>
      <c r="AH17" s="129">
        <f>Test!X194</f>
        <v>42.410873000000002</v>
      </c>
      <c r="AI17" s="129">
        <f>10*LOG10(1/(('Summary (Full)'!$B$41/10^(AF17/10)+'Summary (Full)'!$B$42/10^(AG17/10)+'Summary (Full)'!$B$43/10^(AH17/10))/'Summary (Full)'!$B$44))</f>
        <v>41.734050010766921</v>
      </c>
      <c r="AJ17" s="129">
        <f>Test!Y194</f>
        <v>1.438E-3</v>
      </c>
      <c r="AK17" s="129">
        <f>Test!Z194</f>
        <v>0</v>
      </c>
      <c r="AL17" s="129">
        <f t="shared" si="2"/>
        <v>0.80922903770399557</v>
      </c>
      <c r="AM17" s="129">
        <f t="shared" si="3"/>
        <v>0</v>
      </c>
      <c r="AO17" s="245" t="s">
        <v>13</v>
      </c>
      <c r="AP17" s="172">
        <f t="array" ref="AP17">bdRateExtend($C17:$C20,D17:D20,$U17:$U20,V17:V20)</f>
        <v>-0.21380283619893259</v>
      </c>
      <c r="AQ17" s="172">
        <f t="array" ref="AQ17">bdRateExtend($C17:$C22,D17:D22,$U17:$U22,V17:V22)</f>
        <v>-0.26384970308536504</v>
      </c>
      <c r="AR17" s="172">
        <f t="array" ref="AR17">bdRateExtend($C17:$C22,E17:E22,$U17:$U22,W17:W22)</f>
        <v>-0.35215519317775135</v>
      </c>
      <c r="AS17" s="172">
        <f t="array" ref="AS17">bdRateExtend($C17:$C22,F17:F22,$U17:$U22,X17:X22)</f>
        <v>-0.41014286804814359</v>
      </c>
      <c r="AT17" s="172">
        <f t="array" ref="AT17">bdRateExtend($C17:$C20,H17:H20,$U17:$U20,Z17:Z20)</f>
        <v>-0.19813949304393785</v>
      </c>
      <c r="AU17" s="172">
        <f t="array" ref="AU17">bdRateExtend($C17:$C22,H17:H22,$U17:$U22,Z17:Z22)</f>
        <v>-0.23715036622786823</v>
      </c>
      <c r="AV17" s="172">
        <f t="array" ref="AV17">bdRateExtend($C17:$C20,I17:I20,$U17:$U20,AA17:AA20)</f>
        <v>-0.20168810383762892</v>
      </c>
      <c r="AW17" s="172">
        <f t="array" ref="AW17">bdRateExtend($C17:$C22,I17:I22,$U17:$U22,AA17:AA22)</f>
        <v>-0.2464448044148948</v>
      </c>
      <c r="AX17" s="172">
        <f t="array" ref="AX17">bdRateExtend($C17:$C20,J17:J20,$U17:$U20,AB17:AB20,"None", FALSE,1)</f>
        <v>-0.14250380947352337</v>
      </c>
      <c r="AY17" s="188">
        <f t="array" ref="AY17">bdRateExtend($C17:$C22,J17:J22,$U17:$U22,AB17:AB22,"None", FALSE,TRUE)</f>
        <v>-0.26963731491964293</v>
      </c>
      <c r="AZ17" s="241">
        <f t="array" ref="AZ17">testVMAFRange($C17:$C20,J17:J20,$U17:$U20,AB17:AB20)</f>
        <v>0</v>
      </c>
      <c r="BA17" s="190">
        <f t="array" ref="BA17">testVMAFRange($C17:$C22,J17:J22,$U17:$U22,AB17:AB22)</f>
        <v>0</v>
      </c>
      <c r="CL17" s="4">
        <v>33.172018022161794</v>
      </c>
      <c r="CM17" s="4">
        <v>30.310617499999999</v>
      </c>
      <c r="CN17" s="4">
        <v>30.310617499999999</v>
      </c>
      <c r="CO17" s="4">
        <v>36.036398750000004</v>
      </c>
      <c r="CP17" s="4">
        <v>36.403601500000001</v>
      </c>
      <c r="CQ17" s="4">
        <v>31.049290328124997</v>
      </c>
      <c r="CR17" s="4">
        <v>11.956017125000001</v>
      </c>
      <c r="CS17" s="4">
        <v>9.9574975000000006</v>
      </c>
      <c r="CT17" s="4">
        <v>23.772848249999999</v>
      </c>
      <c r="CU17" s="4">
        <v>22.310375749999999</v>
      </c>
      <c r="CV17" s="4">
        <v>26.034070624999998</v>
      </c>
      <c r="CW17" s="4">
        <v>33.593035</v>
      </c>
      <c r="CX17" s="4">
        <v>30.211850124999998</v>
      </c>
      <c r="CY17" s="4">
        <v>36.014630124999996</v>
      </c>
      <c r="CZ17" s="4">
        <v>36.377577000000002</v>
      </c>
      <c r="DA17" s="4">
        <v>31.454483141126723</v>
      </c>
      <c r="DB17" s="4">
        <v>0.19409512500000001</v>
      </c>
      <c r="DC17" s="4">
        <v>1473.4937500000001</v>
      </c>
      <c r="DE17" s="4">
        <v>28.97498941151483</v>
      </c>
      <c r="DF17" s="4">
        <v>11.695231</v>
      </c>
      <c r="DH17" s="4">
        <v>33.172018022161794</v>
      </c>
      <c r="DI17" s="4">
        <v>9.9574975000000006</v>
      </c>
      <c r="DK17" s="4">
        <v>88.569493154747107</v>
      </c>
      <c r="DL17" s="4">
        <v>51.43065275</v>
      </c>
      <c r="DM17" s="4">
        <v>88.569493154747107</v>
      </c>
      <c r="DN17" s="4">
        <v>49.275265374999996</v>
      </c>
      <c r="DO17" s="4">
        <v>39.985329610310409</v>
      </c>
      <c r="DP17" s="4">
        <v>26.730230875</v>
      </c>
      <c r="DQ17" s="4">
        <v>32.618425999999999</v>
      </c>
      <c r="DR17" s="4">
        <v>33.672792999999999</v>
      </c>
      <c r="DS17" s="4">
        <v>36.419693497547392</v>
      </c>
      <c r="DT17" s="4">
        <v>30.53446375</v>
      </c>
      <c r="DU17" s="4">
        <v>30.53446375</v>
      </c>
      <c r="DV17" s="4">
        <v>36.25341375</v>
      </c>
      <c r="DW17" s="4">
        <v>36.558022000000001</v>
      </c>
      <c r="DX17" s="4">
        <v>31.764859844926548</v>
      </c>
      <c r="DZ17" s="4">
        <v>28.320628997797829</v>
      </c>
      <c r="EA17" s="4">
        <v>31.27105225</v>
      </c>
      <c r="EB17" s="4">
        <v>31.27105225</v>
      </c>
      <c r="EC17" s="4">
        <v>37.066799374999995</v>
      </c>
      <c r="ED17" s="4">
        <v>37.373073375000004</v>
      </c>
      <c r="EE17" s="4">
        <v>32.014662765625005</v>
      </c>
      <c r="EF17" s="4">
        <v>12.973439749999999</v>
      </c>
      <c r="EG17" s="4">
        <v>10.740486749999999</v>
      </c>
      <c r="EH17" s="4">
        <v>33.813656250000001</v>
      </c>
      <c r="EI17" s="4">
        <v>31.770373124999999</v>
      </c>
      <c r="EJ17" s="4">
        <v>27.116855125000001</v>
      </c>
      <c r="EK17" s="4">
        <v>34.597299</v>
      </c>
      <c r="EL17" s="4">
        <v>31.150364500000002</v>
      </c>
      <c r="EM17" s="4">
        <v>37.046657499999995</v>
      </c>
      <c r="EN17" s="4">
        <v>37.34242175</v>
      </c>
      <c r="EO17" s="4">
        <v>32.401319325706382</v>
      </c>
      <c r="EP17" s="4">
        <v>0.21383037500000002</v>
      </c>
      <c r="EQ17" s="4">
        <v>0</v>
      </c>
      <c r="ER17" s="4">
        <v>19.097510130577287</v>
      </c>
      <c r="ES17" s="4">
        <v>11.835169499999999</v>
      </c>
      <c r="ET17" s="4">
        <v>20.124275052979051</v>
      </c>
      <c r="EU17" s="4">
        <v>9.9468209999999999</v>
      </c>
      <c r="EV17" s="7">
        <v>54.785159999999998</v>
      </c>
      <c r="EW17" s="7">
        <v>50.193677000000001</v>
      </c>
      <c r="EX17" s="7">
        <v>54.785159999999998</v>
      </c>
      <c r="EY17" s="7">
        <v>47.799199000000002</v>
      </c>
      <c r="EZ17" s="7">
        <v>30.700753291511369</v>
      </c>
      <c r="FA17" s="7">
        <v>27.372751000000001</v>
      </c>
      <c r="FB17" s="7">
        <v>25.272139567957311</v>
      </c>
      <c r="FC17" s="7">
        <v>34.319205000000004</v>
      </c>
      <c r="FD17" s="4">
        <v>27.343005585833286</v>
      </c>
      <c r="FE17" s="4">
        <v>31.050713249999998</v>
      </c>
      <c r="FF17" s="4">
        <v>31.050713249999998</v>
      </c>
      <c r="FG17" s="4">
        <v>36.852006250000002</v>
      </c>
      <c r="FH17" s="4">
        <v>37.251187999999999</v>
      </c>
      <c r="FI17" s="4">
        <v>32.29565897039322</v>
      </c>
      <c r="FK17" s="4">
        <v>33.172018022161794</v>
      </c>
      <c r="FL17" s="4">
        <v>31.049290328124997</v>
      </c>
      <c r="FM17" s="4">
        <v>33.172018022161794</v>
      </c>
      <c r="FN17" s="4">
        <v>31.454483141126723</v>
      </c>
      <c r="FP17" s="4">
        <v>25.272139567957311</v>
      </c>
      <c r="FQ17" s="4">
        <v>31.70447453125</v>
      </c>
      <c r="FR17" s="4">
        <v>28.320628997797829</v>
      </c>
      <c r="FS17" s="4">
        <v>32.401319325706382</v>
      </c>
    </row>
    <row r="18" spans="1:175" x14ac:dyDescent="0.15">
      <c r="A18" s="235"/>
      <c r="B18" s="38">
        <v>135</v>
      </c>
      <c r="C18" s="129">
        <f>Anchor!L195</f>
        <v>1134.407841</v>
      </c>
      <c r="D18" s="129">
        <f>Anchor!M195</f>
        <v>39.738159000000003</v>
      </c>
      <c r="E18" s="129">
        <f>Anchor!N195</f>
        <v>43.803497</v>
      </c>
      <c r="F18" s="129">
        <f>Anchor!O195</f>
        <v>41.886432999999997</v>
      </c>
      <c r="G18" s="130">
        <f>('Summary (Full)'!$B$34*D18+'Summary (Full)'!$B$35*E18+'Summary (Full)'!$B$36*F18)/'Summary (Full)'!$B$37</f>
        <v>40.126509750000004</v>
      </c>
      <c r="H18" s="129">
        <f>Anchor!P195</f>
        <v>23.677175999999999</v>
      </c>
      <c r="I18" s="129">
        <f>Anchor!Q195</f>
        <v>18.225377000000002</v>
      </c>
      <c r="J18" s="129">
        <f>Anchor!R195</f>
        <v>90.829272000000003</v>
      </c>
      <c r="K18" s="129">
        <f>Anchor!S195</f>
        <v>87.899687999999998</v>
      </c>
      <c r="L18" s="129">
        <f>Anchor!T195</f>
        <v>38.177692</v>
      </c>
      <c r="M18" s="129">
        <f>Anchor!U195</f>
        <v>40.912711000000002</v>
      </c>
      <c r="N18" s="129">
        <f>Anchor!V195</f>
        <v>39.310963000000001</v>
      </c>
      <c r="O18" s="129">
        <f>Anchor!W195</f>
        <v>43.688848</v>
      </c>
      <c r="P18" s="129">
        <f>Anchor!X195</f>
        <v>41.759033000000002</v>
      </c>
      <c r="Q18" s="131">
        <f>10*LOG10(1/(('Summary (Full)'!$B$41/10^(N18/10)+'Summary (Full)'!$B$42/10^(O18/10)+'Summary (Full)'!$B$43/10^(P18/10))/'Summary (Full)'!$B$44))</f>
        <v>40.160451124887786</v>
      </c>
      <c r="R18" s="129">
        <f>Anchor!Y195</f>
        <v>5.5779999999999996E-3</v>
      </c>
      <c r="S18" s="129">
        <f>Anchor!Z195</f>
        <v>14981.3</v>
      </c>
      <c r="T18" s="132"/>
      <c r="U18" s="129">
        <f>Test!L195</f>
        <v>1057.527875</v>
      </c>
      <c r="V18" s="129">
        <f>Test!M195</f>
        <v>40.000610000000002</v>
      </c>
      <c r="W18" s="129">
        <f>Test!N195</f>
        <v>44.100928000000003</v>
      </c>
      <c r="X18" s="129">
        <f>Test!O195</f>
        <v>42.103924999999997</v>
      </c>
      <c r="Y18" s="129">
        <f>('Summary (Full)'!$B$34*V18+'Summary (Full)'!$B$35*W18+'Summary (Full)'!$B$36*X18)/'Summary (Full)'!$B$37</f>
        <v>40.3883370625</v>
      </c>
      <c r="Z18" s="129">
        <f>Test!P195</f>
        <v>24.163544999999999</v>
      </c>
      <c r="AA18" s="129">
        <f>Test!Q195</f>
        <v>18.531921000000001</v>
      </c>
      <c r="AB18" s="129">
        <f>Test!R195</f>
        <v>90.832989999999995</v>
      </c>
      <c r="AC18" s="129">
        <f>Test!S195</f>
        <v>88.633101999999994</v>
      </c>
      <c r="AD18" s="129">
        <f>Test!T195</f>
        <v>38.584930999999997</v>
      </c>
      <c r="AE18" s="129">
        <f>Test!U195</f>
        <v>41.165182999999999</v>
      </c>
      <c r="AF18" s="129">
        <f>Test!V195</f>
        <v>39.581961999999997</v>
      </c>
      <c r="AG18" s="129">
        <f>Test!W195</f>
        <v>43.981859999999998</v>
      </c>
      <c r="AH18" s="129">
        <f>Test!X195</f>
        <v>41.968625000000003</v>
      </c>
      <c r="AI18" s="129">
        <f>10*LOG10(1/(('Summary (Full)'!$B$41/10^(AF18/10)+'Summary (Full)'!$B$42/10^(AG18/10)+'Summary (Full)'!$B$43/10^(AH18/10))/'Summary (Full)'!$B$44))</f>
        <v>40.425944456694687</v>
      </c>
      <c r="AJ18" s="129">
        <f>Test!Y195</f>
        <v>4.7660000000000003E-3</v>
      </c>
      <c r="AK18" s="129">
        <f>Test!Z195</f>
        <v>0</v>
      </c>
      <c r="AL18" s="129">
        <f t="shared" si="2"/>
        <v>0.85442811043384737</v>
      </c>
      <c r="AM18" s="129">
        <f t="shared" si="3"/>
        <v>0</v>
      </c>
      <c r="AO18" s="179"/>
      <c r="AP18" s="165"/>
      <c r="AQ18" s="164"/>
      <c r="AR18" s="164"/>
      <c r="AS18" s="164"/>
      <c r="AT18" s="165"/>
      <c r="AU18" s="164"/>
      <c r="AV18" s="165"/>
      <c r="AW18" s="164"/>
      <c r="AX18" s="165"/>
      <c r="AY18" s="170"/>
      <c r="AZ18" s="165"/>
      <c r="BA18" s="170"/>
      <c r="CL18" s="4">
        <v>36.419693497547392</v>
      </c>
      <c r="CM18" s="4">
        <v>30.639459000000002</v>
      </c>
      <c r="CN18" s="4">
        <v>30.639459000000002</v>
      </c>
      <c r="CO18" s="4">
        <v>36.276481500000003</v>
      </c>
      <c r="CP18" s="4">
        <v>36.585225000000001</v>
      </c>
      <c r="CQ18" s="4">
        <v>31.363383281249998</v>
      </c>
      <c r="CR18" s="4">
        <v>12.33951575</v>
      </c>
      <c r="CS18" s="4">
        <v>10.225434</v>
      </c>
      <c r="CT18" s="4">
        <v>26.6159955</v>
      </c>
      <c r="CU18" s="4">
        <v>25.073078500000001</v>
      </c>
      <c r="CV18" s="4">
        <v>26.382150750000001</v>
      </c>
      <c r="CW18" s="4">
        <v>33.864632999999998</v>
      </c>
      <c r="CX18" s="4">
        <v>30.53446375</v>
      </c>
      <c r="CY18" s="4">
        <v>36.25341375</v>
      </c>
      <c r="CZ18" s="4">
        <v>36.558022000000001</v>
      </c>
      <c r="DA18" s="4">
        <v>31.764859844926548</v>
      </c>
      <c r="DB18" s="4">
        <v>0.18342575</v>
      </c>
      <c r="DC18" s="4">
        <v>1566.0425</v>
      </c>
      <c r="DE18" s="4">
        <v>31.47910434028627</v>
      </c>
      <c r="DF18" s="4">
        <v>12.059230749999999</v>
      </c>
      <c r="DH18" s="4">
        <v>36.419693497547392</v>
      </c>
      <c r="DI18" s="4">
        <v>10.225434</v>
      </c>
      <c r="DK18" s="4">
        <v>97.910606999999999</v>
      </c>
      <c r="DL18" s="4">
        <v>54.163276000000003</v>
      </c>
      <c r="DM18" s="4">
        <v>97.910606999999999</v>
      </c>
      <c r="DN18" s="4">
        <v>51.943376999999998</v>
      </c>
      <c r="DO18" s="4">
        <v>43.900055999999999</v>
      </c>
      <c r="DP18" s="4">
        <v>27.078310999999999</v>
      </c>
      <c r="DQ18" s="4">
        <v>35.837082665691874</v>
      </c>
      <c r="DR18" s="4">
        <v>33.909790000000001</v>
      </c>
      <c r="DS18" s="4">
        <v>39.985329610310409</v>
      </c>
      <c r="DT18" s="4">
        <v>30.857077374999999</v>
      </c>
      <c r="DU18" s="4">
        <v>30.857077374999999</v>
      </c>
      <c r="DV18" s="4">
        <v>36.492197375000003</v>
      </c>
      <c r="DW18" s="4">
        <v>36.738467</v>
      </c>
      <c r="DX18" s="4">
        <v>32.075236548726373</v>
      </c>
      <c r="DZ18" s="4">
        <v>30.700753291511369</v>
      </c>
      <c r="EA18" s="4">
        <v>31.502966624999999</v>
      </c>
      <c r="EB18" s="4">
        <v>31.502966624999999</v>
      </c>
      <c r="EC18" s="4">
        <v>37.150861999999996</v>
      </c>
      <c r="ED18" s="4">
        <v>37.463336625000004</v>
      </c>
      <c r="EE18" s="4">
        <v>32.228483210937497</v>
      </c>
      <c r="EF18" s="4">
        <v>13.057130749999999</v>
      </c>
      <c r="EG18" s="4">
        <v>10.869255000000001</v>
      </c>
      <c r="EH18" s="4">
        <v>36.639335750000001</v>
      </c>
      <c r="EI18" s="4">
        <v>34.526841500000003</v>
      </c>
      <c r="EJ18" s="4">
        <v>27.372751000000001</v>
      </c>
      <c r="EK18" s="4">
        <v>34.699143999999997</v>
      </c>
      <c r="EL18" s="4">
        <v>31.382786874999997</v>
      </c>
      <c r="EM18" s="4">
        <v>37.132233874999997</v>
      </c>
      <c r="EN18" s="4">
        <v>37.434865000000002</v>
      </c>
      <c r="EO18" s="4">
        <v>32.616206500696691</v>
      </c>
      <c r="EP18" s="4">
        <v>0.19678850000000001</v>
      </c>
      <c r="EQ18" s="4">
        <v>0</v>
      </c>
      <c r="ER18" s="4">
        <v>21.292550507851562</v>
      </c>
      <c r="ES18" s="4">
        <v>12.177320625</v>
      </c>
      <c r="ET18" s="4">
        <v>22.551795667814311</v>
      </c>
      <c r="EU18" s="4">
        <v>10.211376250000001</v>
      </c>
      <c r="EV18" s="7">
        <v>63.791813258247593</v>
      </c>
      <c r="EW18" s="7">
        <v>53.414007249999997</v>
      </c>
      <c r="EX18" s="7">
        <v>63.791813258247593</v>
      </c>
      <c r="EY18" s="7">
        <v>50.955398500000001</v>
      </c>
      <c r="EZ18" s="7">
        <v>34.470835684376432</v>
      </c>
      <c r="FA18" s="7">
        <v>27.755834999999998</v>
      </c>
      <c r="FB18" s="7">
        <v>28.320628997797829</v>
      </c>
      <c r="FC18" s="7">
        <v>34.597299</v>
      </c>
      <c r="FD18" s="4">
        <v>28.320628997797829</v>
      </c>
      <c r="FE18" s="4">
        <v>31.150364500000002</v>
      </c>
      <c r="FF18" s="4">
        <v>31.150364500000002</v>
      </c>
      <c r="FG18" s="4">
        <v>37.046657499999995</v>
      </c>
      <c r="FH18" s="4">
        <v>37.34242175</v>
      </c>
      <c r="FI18" s="4">
        <v>32.401319325706382</v>
      </c>
      <c r="FK18" s="4">
        <v>36.419693497547392</v>
      </c>
      <c r="FL18" s="4">
        <v>31.363383281249998</v>
      </c>
      <c r="FM18" s="4">
        <v>36.419693497547392</v>
      </c>
      <c r="FN18" s="4">
        <v>31.764859844926548</v>
      </c>
      <c r="FP18" s="4">
        <v>28.320628997797829</v>
      </c>
      <c r="FQ18" s="4">
        <v>32.014662765625005</v>
      </c>
      <c r="FR18" s="4">
        <v>30.700753291511369</v>
      </c>
      <c r="FS18" s="4">
        <v>32.616206500696691</v>
      </c>
    </row>
    <row r="19" spans="1:175" ht="13" customHeight="1" x14ac:dyDescent="0.15">
      <c r="A19" s="235"/>
      <c r="B19" s="38">
        <v>160</v>
      </c>
      <c r="C19" s="129">
        <f>Anchor!L196</f>
        <v>415.087266</v>
      </c>
      <c r="D19" s="129">
        <f>Anchor!M196</f>
        <v>37.768202000000002</v>
      </c>
      <c r="E19" s="129">
        <f>Anchor!N196</f>
        <v>42.207895999999998</v>
      </c>
      <c r="F19" s="129">
        <f>Anchor!O196</f>
        <v>40.896951999999999</v>
      </c>
      <c r="G19" s="130">
        <f>('Summary (Full)'!$B$34*D19+'Summary (Full)'!$B$35*E19+'Summary (Full)'!$B$36*F19)/'Summary (Full)'!$B$37</f>
        <v>38.241229750000002</v>
      </c>
      <c r="H19" s="129">
        <f>Anchor!P196</f>
        <v>20.403585</v>
      </c>
      <c r="I19" s="129">
        <f>Anchor!Q196</f>
        <v>16.089113999999999</v>
      </c>
      <c r="J19" s="129">
        <f>Anchor!R196</f>
        <v>81.362900999999994</v>
      </c>
      <c r="K19" s="129">
        <f>Anchor!S196</f>
        <v>78.596889000000004</v>
      </c>
      <c r="L19" s="129">
        <f>Anchor!T196</f>
        <v>35.196756999999998</v>
      </c>
      <c r="M19" s="129">
        <f>Anchor!U196</f>
        <v>39.501052999999999</v>
      </c>
      <c r="N19" s="129">
        <f>Anchor!V196</f>
        <v>37.416733000000001</v>
      </c>
      <c r="O19" s="129">
        <f>Anchor!W196</f>
        <v>42.130949000000001</v>
      </c>
      <c r="P19" s="129">
        <f>Anchor!X196</f>
        <v>40.805039999999998</v>
      </c>
      <c r="Q19" s="131">
        <f>10*LOG10(1/(('Summary (Full)'!$B$41/10^(N19/10)+'Summary (Full)'!$B$42/10^(O19/10)+'Summary (Full)'!$B$43/10^(P19/10))/'Summary (Full)'!$B$44))</f>
        <v>38.389401845389628</v>
      </c>
      <c r="R19" s="129">
        <f>Anchor!Y196</f>
        <v>1.6347E-2</v>
      </c>
      <c r="S19" s="129">
        <f>Anchor!Z196</f>
        <v>8351.11</v>
      </c>
      <c r="T19" s="132"/>
      <c r="U19" s="129">
        <f>Test!L196</f>
        <v>370.17653000000001</v>
      </c>
      <c r="V19" s="129">
        <f>Test!M196</f>
        <v>38.04851</v>
      </c>
      <c r="W19" s="129">
        <f>Test!N196</f>
        <v>42.721733999999998</v>
      </c>
      <c r="X19" s="129">
        <f>Test!O196</f>
        <v>41.285614000000002</v>
      </c>
      <c r="Y19" s="129">
        <f>('Summary (Full)'!$B$34*V19+'Summary (Full)'!$B$35*W19+'Summary (Full)'!$B$36*X19)/'Summary (Full)'!$B$37</f>
        <v>38.542905499999996</v>
      </c>
      <c r="Z19" s="129">
        <f>Test!P196</f>
        <v>20.768568999999999</v>
      </c>
      <c r="AA19" s="129">
        <f>Test!Q196</f>
        <v>16.350562</v>
      </c>
      <c r="AB19" s="129">
        <f>Test!R196</f>
        <v>82.048874999999995</v>
      </c>
      <c r="AC19" s="129">
        <f>Test!S196</f>
        <v>79.719997000000006</v>
      </c>
      <c r="AD19" s="129">
        <f>Test!T196</f>
        <v>35.569085000000001</v>
      </c>
      <c r="AE19" s="129">
        <f>Test!U196</f>
        <v>39.863902000000003</v>
      </c>
      <c r="AF19" s="129">
        <f>Test!V196</f>
        <v>37.693941000000002</v>
      </c>
      <c r="AG19" s="129">
        <f>Test!W196</f>
        <v>42.638693000000004</v>
      </c>
      <c r="AH19" s="129">
        <f>Test!X196</f>
        <v>41.181797000000003</v>
      </c>
      <c r="AI19" s="129">
        <f>10*LOG10(1/(('Summary (Full)'!$B$41/10^(AF19/10)+'Summary (Full)'!$B$42/10^(AG19/10)+'Summary (Full)'!$B$43/10^(AH19/10))/'Summary (Full)'!$B$44))</f>
        <v>38.691899141158189</v>
      </c>
      <c r="AJ19" s="129">
        <f>Test!Y196</f>
        <v>1.7323000000000002E-2</v>
      </c>
      <c r="AK19" s="129">
        <f>Test!Z196</f>
        <v>0</v>
      </c>
      <c r="AL19" s="129">
        <f t="shared" si="2"/>
        <v>1.059705144674864</v>
      </c>
      <c r="AM19" s="129">
        <f t="shared" si="3"/>
        <v>0</v>
      </c>
      <c r="AO19" s="242" t="s">
        <v>14</v>
      </c>
      <c r="AP19" s="166">
        <f t="array" ref="AP19">bdRateExtend($C18:$C21,D18:D21,$U18:$U21,V18:V21)</f>
        <v>-0.23893521365839288</v>
      </c>
      <c r="AQ19" s="164"/>
      <c r="AR19" s="164"/>
      <c r="AS19" s="164"/>
      <c r="AT19" s="166">
        <f t="array" ref="AT19">bdRateExtend($C18:$C21,H18:H21,$U18:$U21,Z18:Z21)</f>
        <v>-0.2259249984002043</v>
      </c>
      <c r="AU19" s="164"/>
      <c r="AV19" s="166">
        <f t="array" ref="AV19">bdRateExtend($C18:$C21,I18:I21,$U18:$U21,AA18:AA21)</f>
        <v>-0.23065095095040677</v>
      </c>
      <c r="AW19" s="164"/>
      <c r="AX19" s="166">
        <f t="array" ref="AX19">bdRateExtend($C18:$C21,J18:J21,$U18:$U21,AB18:AB21,"None", FALSE,1)</f>
        <v>-0.22133041703848089</v>
      </c>
      <c r="AY19" s="170"/>
      <c r="AZ19" s="244">
        <f t="array" ref="AZ19">testVMAFRange($C18:$C21,J18:J21,$U18:$U21,AB18:AB21)</f>
        <v>0</v>
      </c>
      <c r="BA19" s="170"/>
      <c r="CL19" s="4">
        <v>39.985329610310409</v>
      </c>
      <c r="CM19" s="4">
        <v>30.968300500000002</v>
      </c>
      <c r="CN19" s="4">
        <v>30.968300500000002</v>
      </c>
      <c r="CO19" s="4">
        <v>36.516564250000002</v>
      </c>
      <c r="CP19" s="4">
        <v>36.766848500000002</v>
      </c>
      <c r="CQ19" s="4">
        <v>31.677476234375</v>
      </c>
      <c r="CR19" s="4">
        <v>12.723014375</v>
      </c>
      <c r="CS19" s="4">
        <v>10.493370500000001</v>
      </c>
      <c r="CT19" s="4">
        <v>29.459142749999998</v>
      </c>
      <c r="CU19" s="4">
        <v>27.83578125</v>
      </c>
      <c r="CV19" s="4">
        <v>26.730230875</v>
      </c>
      <c r="CW19" s="4">
        <v>34.136231000000002</v>
      </c>
      <c r="CX19" s="4">
        <v>30.857077374999999</v>
      </c>
      <c r="CY19" s="4">
        <v>36.492197375000003</v>
      </c>
      <c r="CZ19" s="4">
        <v>36.738467</v>
      </c>
      <c r="DA19" s="4">
        <v>32.075236548726373</v>
      </c>
      <c r="DB19" s="4">
        <v>0.17275637500000002</v>
      </c>
      <c r="DC19" s="4">
        <v>1658.5912500000002</v>
      </c>
      <c r="DE19" s="4">
        <v>34.199633207556097</v>
      </c>
      <c r="DF19" s="4">
        <v>12.423230499999999</v>
      </c>
      <c r="DH19" s="4">
        <v>39.985329610310409</v>
      </c>
      <c r="DI19" s="4">
        <v>10.493370500000001</v>
      </c>
      <c r="DK19" s="4">
        <v>121.12095502565369</v>
      </c>
      <c r="DL19" s="4">
        <v>59.144911375</v>
      </c>
      <c r="DM19" s="4">
        <v>99.647945000000007</v>
      </c>
      <c r="DN19" s="4">
        <v>52.40164</v>
      </c>
      <c r="DO19" s="4">
        <v>48.530040956473684</v>
      </c>
      <c r="DP19" s="4">
        <v>27.451674125</v>
      </c>
      <c r="DQ19" s="4">
        <v>39.373343581558252</v>
      </c>
      <c r="DR19" s="4">
        <v>34.146787000000003</v>
      </c>
      <c r="DS19" s="4">
        <v>43.900055999999999</v>
      </c>
      <c r="DT19" s="4">
        <v>31.179690999999998</v>
      </c>
      <c r="DU19" s="4">
        <v>31.179690999999998</v>
      </c>
      <c r="DV19" s="4">
        <v>36.730981</v>
      </c>
      <c r="DW19" s="4">
        <v>36.918911999999999</v>
      </c>
      <c r="DX19" s="4">
        <v>32.385613252526198</v>
      </c>
      <c r="DZ19" s="4">
        <v>34.470835684376432</v>
      </c>
      <c r="EA19" s="4">
        <v>31.843469499999998</v>
      </c>
      <c r="EB19" s="4">
        <v>31.843469499999998</v>
      </c>
      <c r="EC19" s="4">
        <v>37.432510999999998</v>
      </c>
      <c r="ED19" s="4">
        <v>37.648815499999998</v>
      </c>
      <c r="EE19" s="4">
        <v>32.555618718749997</v>
      </c>
      <c r="EF19" s="4">
        <v>13.436772999999999</v>
      </c>
      <c r="EG19" s="4">
        <v>11.140073000000001</v>
      </c>
      <c r="EH19" s="4">
        <v>39.350203999999998</v>
      </c>
      <c r="EI19" s="4">
        <v>37.181313000000003</v>
      </c>
      <c r="EJ19" s="4">
        <v>27.755834999999998</v>
      </c>
      <c r="EK19" s="4">
        <v>34.978791999999999</v>
      </c>
      <c r="EL19" s="4">
        <v>31.7148605</v>
      </c>
      <c r="EM19" s="4">
        <v>37.412461499999999</v>
      </c>
      <c r="EN19" s="4">
        <v>37.618542000000005</v>
      </c>
      <c r="EO19" s="4">
        <v>32.936754031000163</v>
      </c>
      <c r="EP19" s="4">
        <v>0.18448000000000001</v>
      </c>
      <c r="EQ19" s="4">
        <v>0</v>
      </c>
      <c r="ER19" s="4">
        <v>23.739885672504947</v>
      </c>
      <c r="ES19" s="4">
        <v>12.519471749999999</v>
      </c>
      <c r="ET19" s="4">
        <v>25.272139567957311</v>
      </c>
      <c r="EU19" s="4">
        <v>10.4759315</v>
      </c>
      <c r="EV19" s="7">
        <v>71.557240382428631</v>
      </c>
      <c r="EW19" s="7">
        <v>56.123370124999994</v>
      </c>
      <c r="EX19" s="7">
        <v>71.557240382428631</v>
      </c>
      <c r="EY19" s="7">
        <v>53.598862249999996</v>
      </c>
      <c r="EZ19" s="7">
        <v>38.703887865442795</v>
      </c>
      <c r="FA19" s="7">
        <v>28.138918999999998</v>
      </c>
      <c r="FB19" s="7">
        <v>31.736847000000001</v>
      </c>
      <c r="FC19" s="7">
        <v>34.875393000000003</v>
      </c>
      <c r="FD19" s="4">
        <v>30.700753291511369</v>
      </c>
      <c r="FE19" s="4">
        <v>31.382786874999997</v>
      </c>
      <c r="FF19" s="4">
        <v>31.382786874999997</v>
      </c>
      <c r="FG19" s="4">
        <v>37.132233874999997</v>
      </c>
      <c r="FH19" s="4">
        <v>37.434865000000002</v>
      </c>
      <c r="FI19" s="4">
        <v>32.616206500696691</v>
      </c>
      <c r="FK19" s="4">
        <v>39.985329610310409</v>
      </c>
      <c r="FL19" s="4">
        <v>31.677476234375</v>
      </c>
      <c r="FM19" s="4">
        <v>39.985329610310409</v>
      </c>
      <c r="FN19" s="4">
        <v>32.075236548726373</v>
      </c>
      <c r="FP19" s="4">
        <v>31.736847000000001</v>
      </c>
      <c r="FQ19" s="4">
        <v>32.324851000000002</v>
      </c>
      <c r="FR19" s="4">
        <v>31.736847000000001</v>
      </c>
      <c r="FS19" s="4">
        <v>32.706480542498618</v>
      </c>
    </row>
    <row r="20" spans="1:175" x14ac:dyDescent="0.15">
      <c r="A20" s="235"/>
      <c r="B20" s="38">
        <v>185</v>
      </c>
      <c r="C20" s="129">
        <f>Anchor!L197</f>
        <v>166.67377500000001</v>
      </c>
      <c r="D20" s="129">
        <f>Anchor!M197</f>
        <v>35.482425999999997</v>
      </c>
      <c r="E20" s="129">
        <f>Anchor!N197</f>
        <v>40.196869999999997</v>
      </c>
      <c r="F20" s="129">
        <f>Anchor!O197</f>
        <v>39.447507999999999</v>
      </c>
      <c r="G20" s="130">
        <f>('Summary (Full)'!$B$34*D20+'Summary (Full)'!$B$35*E20+'Summary (Full)'!$B$36*F20)/'Summary (Full)'!$B$37</f>
        <v>36.024896374999997</v>
      </c>
      <c r="H20" s="129">
        <f>Anchor!P197</f>
        <v>17.502300000000002</v>
      </c>
      <c r="I20" s="129">
        <f>Anchor!Q197</f>
        <v>14.063865</v>
      </c>
      <c r="J20" s="129">
        <f>Anchor!R197</f>
        <v>67.026696999999999</v>
      </c>
      <c r="K20" s="129">
        <f>Anchor!S197</f>
        <v>64.511185999999995</v>
      </c>
      <c r="L20" s="129">
        <f>Anchor!T197</f>
        <v>32.106658000000003</v>
      </c>
      <c r="M20" s="129">
        <f>Anchor!U197</f>
        <v>37.713557999999999</v>
      </c>
      <c r="N20" s="129">
        <f>Anchor!V197</f>
        <v>35.240336999999997</v>
      </c>
      <c r="O20" s="129">
        <f>Anchor!W197</f>
        <v>40.148440999999998</v>
      </c>
      <c r="P20" s="129">
        <f>Anchor!X197</f>
        <v>39.386011000000003</v>
      </c>
      <c r="Q20" s="131">
        <f>10*LOG10(1/(('Summary (Full)'!$B$41/10^(N20/10)+'Summary (Full)'!$B$42/10^(O20/10)+'Summary (Full)'!$B$43/10^(P20/10))/'Summary (Full)'!$B$44))</f>
        <v>36.293516830040794</v>
      </c>
      <c r="R20" s="129">
        <f>Anchor!Y197</f>
        <v>5.3192000000000003E-2</v>
      </c>
      <c r="S20" s="129">
        <f>Anchor!Z197</f>
        <v>5080.87</v>
      </c>
      <c r="T20" s="132"/>
      <c r="U20" s="129">
        <f>Test!L197</f>
        <v>141.22417300000001</v>
      </c>
      <c r="V20" s="129">
        <f>Test!M197</f>
        <v>35.772511999999999</v>
      </c>
      <c r="W20" s="129">
        <f>Test!N197</f>
        <v>40.810364999999997</v>
      </c>
      <c r="X20" s="129">
        <f>Test!O197</f>
        <v>40.025106999999998</v>
      </c>
      <c r="Y20" s="129">
        <f>('Summary (Full)'!$B$34*V20+'Summary (Full)'!$B$35*W20+'Summary (Full)'!$B$36*X20)/'Summary (Full)'!$B$37</f>
        <v>36.353165000000004</v>
      </c>
      <c r="Z20" s="129">
        <f>Test!P197</f>
        <v>17.832232999999999</v>
      </c>
      <c r="AA20" s="129">
        <f>Test!Q197</f>
        <v>14.296033</v>
      </c>
      <c r="AB20" s="129">
        <f>Test!R197</f>
        <v>68.864799000000005</v>
      </c>
      <c r="AC20" s="129">
        <f>Test!S197</f>
        <v>66.391416000000007</v>
      </c>
      <c r="AD20" s="129">
        <f>Test!T197</f>
        <v>32.468491</v>
      </c>
      <c r="AE20" s="129">
        <f>Test!U197</f>
        <v>38.173572999999998</v>
      </c>
      <c r="AF20" s="129">
        <f>Test!V197</f>
        <v>35.520766999999999</v>
      </c>
      <c r="AG20" s="129">
        <f>Test!W197</f>
        <v>40.755274999999997</v>
      </c>
      <c r="AH20" s="129">
        <f>Test!X197</f>
        <v>39.957563</v>
      </c>
      <c r="AI20" s="129">
        <f>10*LOG10(1/(('Summary (Full)'!$B$41/10^(AF20/10)+'Summary (Full)'!$B$42/10^(AG20/10)+'Summary (Full)'!$B$43/10^(AH20/10))/'Summary (Full)'!$B$44))</f>
        <v>36.618774556493008</v>
      </c>
      <c r="AJ20" s="129">
        <f>Test!Y197</f>
        <v>5.8563999999999998E-2</v>
      </c>
      <c r="AK20" s="129">
        <f>Test!Z197</f>
        <v>0</v>
      </c>
      <c r="AL20" s="129">
        <f t="shared" si="2"/>
        <v>1.1009926304707474</v>
      </c>
      <c r="AM20" s="129">
        <f t="shared" si="3"/>
        <v>0</v>
      </c>
      <c r="AO20" s="179"/>
      <c r="AP20" s="165"/>
      <c r="AQ20" s="164"/>
      <c r="AR20" s="164"/>
      <c r="AS20" s="164"/>
      <c r="AT20" s="165"/>
      <c r="AU20" s="164"/>
      <c r="AV20" s="165"/>
      <c r="AW20" s="164"/>
      <c r="AX20" s="165"/>
      <c r="AY20" s="170"/>
      <c r="AZ20" s="165"/>
      <c r="BA20" s="170"/>
      <c r="CL20" s="4">
        <v>43.900055999999999</v>
      </c>
      <c r="CM20" s="4">
        <v>31.297142000000001</v>
      </c>
      <c r="CN20" s="4">
        <v>31.297142000000001</v>
      </c>
      <c r="CO20" s="4">
        <v>36.756647000000001</v>
      </c>
      <c r="CP20" s="4">
        <v>36.948472000000002</v>
      </c>
      <c r="CQ20" s="4">
        <v>31.991569187499998</v>
      </c>
      <c r="CR20" s="4">
        <v>13.106513</v>
      </c>
      <c r="CS20" s="4">
        <v>10.761307</v>
      </c>
      <c r="CT20" s="4">
        <v>32.302289999999999</v>
      </c>
      <c r="CU20" s="4">
        <v>30.598483999999999</v>
      </c>
      <c r="CV20" s="4">
        <v>27.078310999999999</v>
      </c>
      <c r="CW20" s="4">
        <v>34.407829</v>
      </c>
      <c r="CX20" s="4">
        <v>31.179690999999998</v>
      </c>
      <c r="CY20" s="4">
        <v>36.730981</v>
      </c>
      <c r="CZ20" s="4">
        <v>36.918911999999999</v>
      </c>
      <c r="DA20" s="4">
        <v>32.385613252526198</v>
      </c>
      <c r="DB20" s="4">
        <v>0.16208700000000001</v>
      </c>
      <c r="DC20" s="4">
        <v>1751.14</v>
      </c>
      <c r="DE20" s="4">
        <v>37.155279225480612</v>
      </c>
      <c r="DF20" s="4">
        <v>12.78723025</v>
      </c>
      <c r="DH20" s="4">
        <v>43.900055999999999</v>
      </c>
      <c r="DI20" s="4">
        <v>10.761307</v>
      </c>
      <c r="DK20" s="4">
        <v>134.72099498214405</v>
      </c>
      <c r="DL20" s="4">
        <v>61.772173250000002</v>
      </c>
      <c r="DM20" s="4">
        <v>121.12095502565369</v>
      </c>
      <c r="DN20" s="4">
        <v>56.791613749999996</v>
      </c>
      <c r="DO20" s="4">
        <v>53.648334189756262</v>
      </c>
      <c r="DP20" s="4">
        <v>27.825037250000001</v>
      </c>
      <c r="DQ20" s="4">
        <v>43.258548672979849</v>
      </c>
      <c r="DR20" s="4">
        <v>34.383783999999999</v>
      </c>
      <c r="DS20" s="4">
        <v>48.530040956473684</v>
      </c>
      <c r="DT20" s="4">
        <v>31.478213874999998</v>
      </c>
      <c r="DU20" s="4">
        <v>31.478213874999998</v>
      </c>
      <c r="DV20" s="4">
        <v>36.996822999999999</v>
      </c>
      <c r="DW20" s="4">
        <v>37.119319625000003</v>
      </c>
      <c r="DX20" s="4">
        <v>32.675824996371638</v>
      </c>
      <c r="DZ20" s="4">
        <v>38.703887865442795</v>
      </c>
      <c r="EA20" s="4">
        <v>32.183972374999996</v>
      </c>
      <c r="EB20" s="4">
        <v>32.183972374999996</v>
      </c>
      <c r="EC20" s="4">
        <v>37.71416</v>
      </c>
      <c r="ED20" s="4">
        <v>37.834294374999999</v>
      </c>
      <c r="EE20" s="4">
        <v>32.882754226562497</v>
      </c>
      <c r="EF20" s="4">
        <v>13.81641525</v>
      </c>
      <c r="EG20" s="4">
        <v>11.410890999999999</v>
      </c>
      <c r="EH20" s="4">
        <v>42.061072250000002</v>
      </c>
      <c r="EI20" s="4">
        <v>39.835784500000003</v>
      </c>
      <c r="EJ20" s="4">
        <v>28.138918999999998</v>
      </c>
      <c r="EK20" s="4">
        <v>35.25844</v>
      </c>
      <c r="EL20" s="4">
        <v>32.046934125</v>
      </c>
      <c r="EM20" s="4">
        <v>37.692689125000001</v>
      </c>
      <c r="EN20" s="4">
        <v>37.802219000000001</v>
      </c>
      <c r="EO20" s="4">
        <v>33.257301561303635</v>
      </c>
      <c r="EP20" s="4">
        <v>0.17217150000000001</v>
      </c>
      <c r="EQ20" s="4">
        <v>0</v>
      </c>
      <c r="ER20" s="4">
        <v>26.468514024930304</v>
      </c>
      <c r="ES20" s="4">
        <v>12.861622874999998</v>
      </c>
      <c r="ET20" s="4">
        <v>28.320628997797829</v>
      </c>
      <c r="EU20" s="4">
        <v>10.740486749999999</v>
      </c>
      <c r="EV20" s="7">
        <v>80.267959000000005</v>
      </c>
      <c r="EW20" s="7">
        <v>58.832732999999998</v>
      </c>
      <c r="EX20" s="7">
        <v>80.267959000000005</v>
      </c>
      <c r="EY20" s="7">
        <v>56.242325999999998</v>
      </c>
      <c r="EZ20" s="7">
        <v>43.456762975425036</v>
      </c>
      <c r="FA20" s="7">
        <v>28.522002999999998</v>
      </c>
      <c r="FB20" s="7">
        <v>35.638127284635225</v>
      </c>
      <c r="FC20" s="7">
        <v>35.127799625000002</v>
      </c>
      <c r="FD20" s="4">
        <v>34.470835684376432</v>
      </c>
      <c r="FE20" s="4">
        <v>31.7148605</v>
      </c>
      <c r="FF20" s="4">
        <v>31.7148605</v>
      </c>
      <c r="FG20" s="4">
        <v>37.412461499999999</v>
      </c>
      <c r="FH20" s="4">
        <v>37.618542000000005</v>
      </c>
      <c r="FI20" s="4">
        <v>32.936754031000163</v>
      </c>
      <c r="FK20" s="4">
        <v>43.900055999999999</v>
      </c>
      <c r="FL20" s="4">
        <v>31.991569187499998</v>
      </c>
      <c r="FM20" s="4">
        <v>43.900055999999999</v>
      </c>
      <c r="FN20" s="4">
        <v>32.385613252526198</v>
      </c>
      <c r="FP20" s="4">
        <v>34.470835684376432</v>
      </c>
      <c r="FQ20" s="4">
        <v>32.555618718749997</v>
      </c>
      <c r="FR20" s="4">
        <v>34.470835684376432</v>
      </c>
      <c r="FS20" s="4">
        <v>32.936754031000163</v>
      </c>
    </row>
    <row r="21" spans="1:175" ht="13" customHeight="1" x14ac:dyDescent="0.15">
      <c r="A21" s="235"/>
      <c r="B21" s="38">
        <v>210</v>
      </c>
      <c r="C21" s="129">
        <f>Anchor!L198</f>
        <v>71.144169000000005</v>
      </c>
      <c r="D21" s="129">
        <f>Anchor!M198</f>
        <v>32.832051</v>
      </c>
      <c r="E21" s="129">
        <f>Anchor!N198</f>
        <v>37.943302000000003</v>
      </c>
      <c r="F21" s="129">
        <f>Anchor!O198</f>
        <v>37.737113000000001</v>
      </c>
      <c r="G21" s="130">
        <f>('Summary (Full)'!$B$34*D21+'Summary (Full)'!$B$35*E21+'Summary (Full)'!$B$36*F21)/'Summary (Full)'!$B$37</f>
        <v>33.458070562499998</v>
      </c>
      <c r="H21" s="129">
        <f>Anchor!P198</f>
        <v>14.667259</v>
      </c>
      <c r="I21" s="129">
        <f>Anchor!Q198</f>
        <v>11.957227</v>
      </c>
      <c r="J21" s="129">
        <f>Anchor!R198</f>
        <v>46.008602000000003</v>
      </c>
      <c r="K21" s="129">
        <f>Anchor!S198</f>
        <v>43.925660000000001</v>
      </c>
      <c r="L21" s="129">
        <f>Anchor!T198</f>
        <v>28.832253999999999</v>
      </c>
      <c r="M21" s="129">
        <f>Anchor!U198</f>
        <v>35.602311999999998</v>
      </c>
      <c r="N21" s="129">
        <f>Anchor!V198</f>
        <v>32.681747999999999</v>
      </c>
      <c r="O21" s="129">
        <f>Anchor!W198</f>
        <v>37.909132999999997</v>
      </c>
      <c r="P21" s="129">
        <f>Anchor!X198</f>
        <v>37.693424999999998</v>
      </c>
      <c r="Q21" s="131">
        <f>10*LOG10(1/(('Summary (Full)'!$B$41/10^(N21/10)+'Summary (Full)'!$B$42/10^(O21/10)+'Summary (Full)'!$B$43/10^(P21/10))/'Summary (Full)'!$B$44))</f>
        <v>33.821095956054464</v>
      </c>
      <c r="R21" s="129">
        <f>Anchor!Y198</f>
        <v>0.127474</v>
      </c>
      <c r="S21" s="129">
        <f>Anchor!Z198</f>
        <v>3323.55</v>
      </c>
      <c r="T21" s="132"/>
      <c r="U21" s="129">
        <f>Test!L198</f>
        <v>54.785159999999998</v>
      </c>
      <c r="V21" s="129">
        <f>Test!M198</f>
        <v>33.205480999999999</v>
      </c>
      <c r="W21" s="129">
        <f>Test!N198</f>
        <v>38.559106999999997</v>
      </c>
      <c r="X21" s="129">
        <f>Test!O198</f>
        <v>38.390731000000002</v>
      </c>
      <c r="Y21" s="129">
        <f>('Summary (Full)'!$B$34*V21+'Summary (Full)'!$B$35*W21+'Summary (Full)'!$B$36*X21)/'Summary (Full)'!$B$37</f>
        <v>33.864160749999996</v>
      </c>
      <c r="Z21" s="129">
        <f>Test!P198</f>
        <v>14.955342</v>
      </c>
      <c r="AA21" s="129">
        <f>Test!Q198</f>
        <v>12.223345</v>
      </c>
      <c r="AB21" s="129">
        <f>Test!R198</f>
        <v>50.193677000000001</v>
      </c>
      <c r="AC21" s="129">
        <f>Test!S198</f>
        <v>47.799199000000002</v>
      </c>
      <c r="AD21" s="129">
        <f>Test!T198</f>
        <v>29.288170999999998</v>
      </c>
      <c r="AE21" s="129">
        <f>Test!U198</f>
        <v>36.097383999999998</v>
      </c>
      <c r="AF21" s="129">
        <f>Test!V198</f>
        <v>33.043154999999999</v>
      </c>
      <c r="AG21" s="129">
        <f>Test!W198</f>
        <v>38.533372</v>
      </c>
      <c r="AH21" s="129">
        <f>Test!X198</f>
        <v>38.353250000000003</v>
      </c>
      <c r="AI21" s="129">
        <f>10*LOG10(1/(('Summary (Full)'!$B$41/10^(AF21/10)+'Summary (Full)'!$B$42/10^(AG21/10)+'Summary (Full)'!$B$43/10^(AH21/10))/'Summary (Full)'!$B$44))</f>
        <v>34.21894415221405</v>
      </c>
      <c r="AJ21" s="129">
        <f>Test!Y198</f>
        <v>0.13524600000000001</v>
      </c>
      <c r="AK21" s="129">
        <f>Test!Z198</f>
        <v>0</v>
      </c>
      <c r="AL21" s="129">
        <f t="shared" si="2"/>
        <v>1.0609692956995151</v>
      </c>
      <c r="AM21" s="129">
        <f t="shared" si="3"/>
        <v>0</v>
      </c>
      <c r="AO21" s="242" t="s">
        <v>15</v>
      </c>
      <c r="AP21" s="166">
        <f t="array" ref="AP21">bdRateExtend($C19:$C22,D19:D22,$U19:$U22,V19:V22)</f>
        <v>-0.28973705594180221</v>
      </c>
      <c r="AQ21" s="164"/>
      <c r="AR21" s="164"/>
      <c r="AS21" s="164"/>
      <c r="AT21" s="166">
        <f t="array" ref="AT21">bdRateExtend($C19:$C22,H19:H22,$U19:$U22,Z19:Z22)</f>
        <v>-0.27346071858024901</v>
      </c>
      <c r="AU21" s="164"/>
      <c r="AV21" s="166">
        <f t="array" ref="AV21">bdRateExtend($C19:$C22,I19:I22,$U19:$U22,AA19:AA22)</f>
        <v>-0.28202296242104041</v>
      </c>
      <c r="AW21" s="164"/>
      <c r="AX21" s="166">
        <f t="array" ref="AX21">bdRateExtend($C19:$C22,J19:J22,$U19:$U22,AB19:AB22,"None", FALSE,1)</f>
        <v>-0.31234572838588348</v>
      </c>
      <c r="AY21" s="170"/>
      <c r="AZ21" s="244">
        <f t="array" ref="AZ21">testVMAFRange($C19:$C22,J19:J22,$U19:$U22,AB19:AB22)</f>
        <v>0</v>
      </c>
      <c r="BA21" s="170"/>
      <c r="CL21" s="4">
        <v>48.530040956473684</v>
      </c>
      <c r="CM21" s="4">
        <v>31.608729125</v>
      </c>
      <c r="CN21" s="4">
        <v>31.608729125</v>
      </c>
      <c r="CO21" s="4">
        <v>37.024174000000002</v>
      </c>
      <c r="CP21" s="4">
        <v>37.151717000000005</v>
      </c>
      <c r="CQ21" s="4">
        <v>32.293631171874999</v>
      </c>
      <c r="CR21" s="4">
        <v>13.474686374999999</v>
      </c>
      <c r="CS21" s="4">
        <v>11.023310125</v>
      </c>
      <c r="CT21" s="4">
        <v>35.034913250000002</v>
      </c>
      <c r="CU21" s="4">
        <v>33.266595625000001</v>
      </c>
      <c r="CV21" s="4">
        <v>27.451674125</v>
      </c>
      <c r="CW21" s="4">
        <v>34.672426250000001</v>
      </c>
      <c r="CX21" s="4">
        <v>31.478213874999998</v>
      </c>
      <c r="CY21" s="4">
        <v>36.996822999999999</v>
      </c>
      <c r="CZ21" s="4">
        <v>37.119319625000003</v>
      </c>
      <c r="DA21" s="4">
        <v>32.675824996371638</v>
      </c>
      <c r="DB21" s="4">
        <v>0.15343137500000001</v>
      </c>
      <c r="DC21" s="4">
        <v>1835.5662500000001</v>
      </c>
      <c r="DE21" s="4">
        <v>40.366362000000002</v>
      </c>
      <c r="DF21" s="4">
        <v>13.15123</v>
      </c>
      <c r="DH21" s="4">
        <v>48.530040956473684</v>
      </c>
      <c r="DI21" s="4">
        <v>11.023310125</v>
      </c>
      <c r="DK21" s="4">
        <v>149.8481124520093</v>
      </c>
      <c r="DL21" s="4">
        <v>64.399435124999997</v>
      </c>
      <c r="DM21" s="4">
        <v>134.72099498214405</v>
      </c>
      <c r="DN21" s="4">
        <v>59.364804499999998</v>
      </c>
      <c r="DO21" s="4">
        <v>59.30643586139071</v>
      </c>
      <c r="DP21" s="4">
        <v>28.198400374999999</v>
      </c>
      <c r="DQ21" s="4">
        <v>47.527130364642169</v>
      </c>
      <c r="DR21" s="4">
        <v>34.620781000000001</v>
      </c>
      <c r="DS21" s="4">
        <v>53.648334189756262</v>
      </c>
      <c r="DT21" s="4">
        <v>31.776736749999998</v>
      </c>
      <c r="DU21" s="4">
        <v>31.776736749999998</v>
      </c>
      <c r="DV21" s="4">
        <v>37.262664999999998</v>
      </c>
      <c r="DW21" s="4">
        <v>37.31972725</v>
      </c>
      <c r="DX21" s="4">
        <v>32.966036740217078</v>
      </c>
      <c r="DZ21" s="4">
        <v>43.456762975425036</v>
      </c>
      <c r="EA21" s="4">
        <v>32.524475250000002</v>
      </c>
      <c r="EB21" s="4">
        <v>32.524475250000002</v>
      </c>
      <c r="EC21" s="4">
        <v>37.995808999999994</v>
      </c>
      <c r="ED21" s="4">
        <v>38.01977325</v>
      </c>
      <c r="EE21" s="4">
        <v>33.209889734374997</v>
      </c>
      <c r="EF21" s="4">
        <v>14.1960575</v>
      </c>
      <c r="EG21" s="4">
        <v>11.681709</v>
      </c>
      <c r="EH21" s="4">
        <v>44.771940499999999</v>
      </c>
      <c r="EI21" s="4">
        <v>42.490256000000002</v>
      </c>
      <c r="EJ21" s="4">
        <v>28.522002999999998</v>
      </c>
      <c r="EK21" s="4">
        <v>35.538088000000002</v>
      </c>
      <c r="EL21" s="4">
        <v>32.37900775</v>
      </c>
      <c r="EM21" s="4">
        <v>37.972916749999996</v>
      </c>
      <c r="EN21" s="4">
        <v>37.985896000000004</v>
      </c>
      <c r="EO21" s="4">
        <v>33.577849091607106</v>
      </c>
      <c r="EP21" s="4">
        <v>0.15986300000000001</v>
      </c>
      <c r="EQ21" s="4">
        <v>0</v>
      </c>
      <c r="ER21" s="4">
        <v>29.510767000000001</v>
      </c>
      <c r="ES21" s="4">
        <v>13.203773999999999</v>
      </c>
      <c r="ET21" s="4">
        <v>31.736847000000001</v>
      </c>
      <c r="EU21" s="4">
        <v>11.005042</v>
      </c>
      <c r="EV21" s="7">
        <v>90.499457004137511</v>
      </c>
      <c r="EW21" s="7">
        <v>60.941640499999998</v>
      </c>
      <c r="EX21" s="7">
        <v>90.499457004137511</v>
      </c>
      <c r="EY21" s="7">
        <v>58.372057874999996</v>
      </c>
      <c r="EZ21" s="7">
        <v>48.793295776066778</v>
      </c>
      <c r="FA21" s="7">
        <v>28.905086999999998</v>
      </c>
      <c r="FB21" s="7">
        <v>40.018975935317776</v>
      </c>
      <c r="FC21" s="7">
        <v>35.380206250000001</v>
      </c>
      <c r="FD21" s="4">
        <v>38.703887865442795</v>
      </c>
      <c r="FE21" s="4">
        <v>32.046934125</v>
      </c>
      <c r="FF21" s="4">
        <v>32.046934125</v>
      </c>
      <c r="FG21" s="4">
        <v>37.692689125000001</v>
      </c>
      <c r="FH21" s="4">
        <v>37.802219000000001</v>
      </c>
      <c r="FI21" s="4">
        <v>33.257301561303635</v>
      </c>
      <c r="FK21" s="4">
        <v>48.530040956473684</v>
      </c>
      <c r="FL21" s="4">
        <v>32.293631171874999</v>
      </c>
      <c r="FM21" s="4">
        <v>48.530040956473684</v>
      </c>
      <c r="FN21" s="4">
        <v>32.675824996371638</v>
      </c>
      <c r="FP21" s="4">
        <v>38.703887865442795</v>
      </c>
      <c r="FQ21" s="4">
        <v>32.882754226562497</v>
      </c>
      <c r="FR21" s="4">
        <v>38.703887865442795</v>
      </c>
      <c r="FS21" s="4">
        <v>33.257301561303635</v>
      </c>
    </row>
    <row r="22" spans="1:175" ht="14" customHeight="1" thickBot="1" x14ac:dyDescent="0.2">
      <c r="A22" s="236"/>
      <c r="B22" s="38">
        <v>235</v>
      </c>
      <c r="C22" s="129">
        <f>Anchor!L199</f>
        <v>30.346239000000001</v>
      </c>
      <c r="D22" s="129">
        <f>Anchor!M199</f>
        <v>29.996835000000001</v>
      </c>
      <c r="E22" s="129">
        <f>Anchor!N199</f>
        <v>35.844192</v>
      </c>
      <c r="F22" s="129">
        <f>Anchor!O199</f>
        <v>36.217675999999997</v>
      </c>
      <c r="G22" s="130">
        <f>('Summary (Full)'!$B$34*D22+'Summary (Full)'!$B$35*E22+'Summary (Full)'!$B$36*F22)/'Summary (Full)'!$B$37</f>
        <v>30.751097375000001</v>
      </c>
      <c r="H22" s="129">
        <f>Anchor!P199</f>
        <v>11.455038999999999</v>
      </c>
      <c r="I22" s="129">
        <f>Anchor!Q199</f>
        <v>9.6709359999999993</v>
      </c>
      <c r="J22" s="129">
        <f>Anchor!R199</f>
        <v>21.472802000000001</v>
      </c>
      <c r="K22" s="129">
        <f>Anchor!S199</f>
        <v>20.121759000000001</v>
      </c>
      <c r="L22" s="129">
        <f>Anchor!T199</f>
        <v>25.67418</v>
      </c>
      <c r="M22" s="129">
        <f>Anchor!U199</f>
        <v>33.222918</v>
      </c>
      <c r="N22" s="129">
        <f>Anchor!V199</f>
        <v>29.910343999999998</v>
      </c>
      <c r="O22" s="129">
        <f>Anchor!W199</f>
        <v>35.830219999999997</v>
      </c>
      <c r="P22" s="129">
        <f>Anchor!X199</f>
        <v>36.194057000000001</v>
      </c>
      <c r="Q22" s="131">
        <f>10*LOG10(1/(('Summary (Full)'!$B$41/10^(N22/10)+'Summary (Full)'!$B$42/10^(O22/10)+'Summary (Full)'!$B$43/10^(P22/10))/'Summary (Full)'!$B$44))</f>
        <v>31.168261982706632</v>
      </c>
      <c r="R22" s="129">
        <f>Anchor!Y199</f>
        <v>0.202463</v>
      </c>
      <c r="S22" s="129">
        <f>Anchor!Z199</f>
        <v>1416.88</v>
      </c>
      <c r="T22" s="132"/>
      <c r="U22" s="129">
        <f>Test!L199</f>
        <v>21.689057999999999</v>
      </c>
      <c r="V22" s="129">
        <f>Test!M199</f>
        <v>30.481458</v>
      </c>
      <c r="W22" s="129">
        <f>Test!N199</f>
        <v>36.305914999999999</v>
      </c>
      <c r="X22" s="129">
        <f>Test!O199</f>
        <v>36.9069</v>
      </c>
      <c r="Y22" s="129">
        <f>('Summary (Full)'!$B$34*V22+'Summary (Full)'!$B$35*W22+'Summary (Full)'!$B$36*X22)/'Summary (Full)'!$B$37</f>
        <v>31.247076687500002</v>
      </c>
      <c r="Z22" s="129">
        <f>Test!P199</f>
        <v>11.918203999999999</v>
      </c>
      <c r="AA22" s="129">
        <f>Test!Q199</f>
        <v>10.056801</v>
      </c>
      <c r="AB22" s="129">
        <f>Test!R199</f>
        <v>28.506730999999998</v>
      </c>
      <c r="AC22" s="129">
        <f>Test!S199</f>
        <v>26.563427000000001</v>
      </c>
      <c r="AD22" s="129">
        <f>Test!T199</f>
        <v>26.223499</v>
      </c>
      <c r="AE22" s="129">
        <f>Test!U199</f>
        <v>33.860199999999999</v>
      </c>
      <c r="AF22" s="129">
        <f>Test!V199</f>
        <v>30.386565999999998</v>
      </c>
      <c r="AG22" s="129">
        <f>Test!W199</f>
        <v>36.291550999999998</v>
      </c>
      <c r="AH22" s="129">
        <f>Test!X199</f>
        <v>36.883834</v>
      </c>
      <c r="AI22" s="129">
        <f>10*LOG10(1/(('Summary (Full)'!$B$41/10^(AF22/10)+'Summary (Full)'!$B$42/10^(AG22/10)+'Summary (Full)'!$B$43/10^(AH22/10))/'Summary (Full)'!$B$44))</f>
        <v>31.65456390978628</v>
      </c>
      <c r="AJ22" s="129">
        <f>Test!Y199</f>
        <v>0.23371400000000001</v>
      </c>
      <c r="AK22" s="129">
        <f>Test!Z199</f>
        <v>0</v>
      </c>
      <c r="AL22" s="129">
        <f t="shared" si="2"/>
        <v>1.1543541289025649</v>
      </c>
      <c r="AM22" s="129">
        <f t="shared" si="3"/>
        <v>0</v>
      </c>
      <c r="AO22" s="179"/>
      <c r="AP22" s="165"/>
      <c r="AQ22" s="165"/>
      <c r="AR22" s="165"/>
      <c r="AS22" s="165"/>
      <c r="AT22" s="165"/>
      <c r="AU22" s="165"/>
      <c r="AV22" s="165"/>
      <c r="AW22" s="165"/>
      <c r="AX22" s="165"/>
      <c r="AY22" s="171"/>
      <c r="AZ22" s="165"/>
      <c r="BA22" s="171"/>
      <c r="CL22" s="4">
        <v>53.648334189756262</v>
      </c>
      <c r="CM22" s="4">
        <v>31.920316249999999</v>
      </c>
      <c r="CN22" s="4">
        <v>31.920316249999999</v>
      </c>
      <c r="CO22" s="4">
        <v>37.291701000000003</v>
      </c>
      <c r="CP22" s="4">
        <v>37.354962</v>
      </c>
      <c r="CQ22" s="4">
        <v>32.59569315625</v>
      </c>
      <c r="CR22" s="4">
        <v>13.842859749999999</v>
      </c>
      <c r="CS22" s="4">
        <v>11.28531325</v>
      </c>
      <c r="CT22" s="4">
        <v>37.767536499999999</v>
      </c>
      <c r="CU22" s="4">
        <v>35.934707250000002</v>
      </c>
      <c r="CV22" s="4">
        <v>27.825037250000001</v>
      </c>
      <c r="CW22" s="4">
        <v>34.937023500000002</v>
      </c>
      <c r="CX22" s="4">
        <v>31.776736749999998</v>
      </c>
      <c r="CY22" s="4">
        <v>37.262664999999998</v>
      </c>
      <c r="CZ22" s="4">
        <v>37.31972725</v>
      </c>
      <c r="DA22" s="4">
        <v>32.966036740217078</v>
      </c>
      <c r="DB22" s="4">
        <v>0.14477575000000001</v>
      </c>
      <c r="DC22" s="4">
        <v>1919.9925000000001</v>
      </c>
      <c r="DE22" s="4">
        <v>44.060800829906611</v>
      </c>
      <c r="DF22" s="4">
        <v>13.462844375</v>
      </c>
      <c r="DH22" s="4">
        <v>53.648334189756262</v>
      </c>
      <c r="DI22" s="4">
        <v>11.28531325</v>
      </c>
      <c r="DK22" s="4">
        <v>166.67377500000001</v>
      </c>
      <c r="DL22" s="4">
        <v>67.026696999999999</v>
      </c>
      <c r="DM22" s="4">
        <v>149.8481124520093</v>
      </c>
      <c r="DN22" s="4">
        <v>61.937995249999993</v>
      </c>
      <c r="DO22" s="4">
        <v>65.561277674355864</v>
      </c>
      <c r="DP22" s="4">
        <v>28.571763499999999</v>
      </c>
      <c r="DQ22" s="4">
        <v>53.648334189756262</v>
      </c>
      <c r="DR22" s="4">
        <v>34.937023500000002</v>
      </c>
      <c r="DS22" s="4">
        <v>57.495082528047206</v>
      </c>
      <c r="DT22" s="4">
        <v>31.988896999999998</v>
      </c>
      <c r="DU22" s="4">
        <v>31.988896999999998</v>
      </c>
      <c r="DV22" s="4">
        <v>37.389404749999997</v>
      </c>
      <c r="DW22" s="4">
        <v>37.318582999999997</v>
      </c>
      <c r="DX22" s="4">
        <v>33.157887462717504</v>
      </c>
      <c r="DZ22" s="4">
        <v>48.793295776066778</v>
      </c>
      <c r="EA22" s="4">
        <v>32.864978125</v>
      </c>
      <c r="EB22" s="4">
        <v>32.864978125</v>
      </c>
      <c r="EC22" s="4">
        <v>38.277457999999996</v>
      </c>
      <c r="ED22" s="4">
        <v>38.205252125000001</v>
      </c>
      <c r="EE22" s="4">
        <v>33.537025242187497</v>
      </c>
      <c r="EF22" s="4">
        <v>14.57569975</v>
      </c>
      <c r="EG22" s="4">
        <v>11.952527</v>
      </c>
      <c r="EH22" s="4">
        <v>47.482808750000004</v>
      </c>
      <c r="EI22" s="4">
        <v>45.144727500000002</v>
      </c>
      <c r="EJ22" s="4">
        <v>28.905086999999998</v>
      </c>
      <c r="EK22" s="4">
        <v>35.817735999999996</v>
      </c>
      <c r="EL22" s="4">
        <v>32.711081374999999</v>
      </c>
      <c r="EM22" s="4">
        <v>38.253144374999998</v>
      </c>
      <c r="EN22" s="4">
        <v>38.169573</v>
      </c>
      <c r="EO22" s="4">
        <v>33.898396621910578</v>
      </c>
      <c r="EP22" s="4">
        <v>0.14755450000000001</v>
      </c>
      <c r="EQ22" s="4">
        <v>0</v>
      </c>
      <c r="ER22" s="4">
        <v>32.755851002487418</v>
      </c>
      <c r="ES22" s="4">
        <v>13.531216375</v>
      </c>
      <c r="ET22" s="4">
        <v>35.638127284635225</v>
      </c>
      <c r="EU22" s="4">
        <v>11.25676125</v>
      </c>
      <c r="EV22" s="7">
        <v>102.03513107943532</v>
      </c>
      <c r="EW22" s="7">
        <v>63.050547999999999</v>
      </c>
      <c r="EX22" s="7">
        <v>102.03513107943532</v>
      </c>
      <c r="EY22" s="7">
        <v>60.50178975</v>
      </c>
      <c r="EZ22" s="7">
        <v>54.785159999999998</v>
      </c>
      <c r="FA22" s="7">
        <v>29.288170999999998</v>
      </c>
      <c r="FB22" s="7">
        <v>44.938344322093798</v>
      </c>
      <c r="FC22" s="7">
        <v>35.632612875</v>
      </c>
      <c r="FD22" s="4">
        <v>43.456762975425036</v>
      </c>
      <c r="FE22" s="4">
        <v>32.37900775</v>
      </c>
      <c r="FF22" s="4">
        <v>32.37900775</v>
      </c>
      <c r="FG22" s="4">
        <v>37.972916749999996</v>
      </c>
      <c r="FH22" s="4">
        <v>37.985896000000004</v>
      </c>
      <c r="FI22" s="4">
        <v>33.577849091607106</v>
      </c>
      <c r="FK22" s="4">
        <v>53.648334189756262</v>
      </c>
      <c r="FL22" s="4">
        <v>32.59569315625</v>
      </c>
      <c r="FM22" s="4">
        <v>53.648334189756262</v>
      </c>
      <c r="FN22" s="4">
        <v>32.966036740217078</v>
      </c>
      <c r="FP22" s="4">
        <v>43.456762975425036</v>
      </c>
      <c r="FQ22" s="4">
        <v>33.209889734374997</v>
      </c>
      <c r="FR22" s="4">
        <v>43.456762975425036</v>
      </c>
      <c r="FS22" s="4">
        <v>33.577849091607106</v>
      </c>
    </row>
    <row r="23" spans="1:175" ht="13" customHeight="1" x14ac:dyDescent="0.15">
      <c r="A23" s="234" t="s">
        <v>84</v>
      </c>
      <c r="B23" s="38">
        <v>110</v>
      </c>
      <c r="C23" s="129">
        <f>Anchor!L200</f>
        <v>1506.3235529999999</v>
      </c>
      <c r="D23" s="129">
        <f>Anchor!M200</f>
        <v>38.081620000000001</v>
      </c>
      <c r="E23" s="129">
        <f>Anchor!N200</f>
        <v>42.845488000000003</v>
      </c>
      <c r="F23" s="129">
        <f>Anchor!O200</f>
        <v>41.464619999999996</v>
      </c>
      <c r="G23" s="130">
        <f>('Summary (Full)'!$B$34*D23+'Summary (Full)'!$B$35*E23+'Summary (Full)'!$B$36*F23)/'Summary (Full)'!$B$37</f>
        <v>38.590799250000003</v>
      </c>
      <c r="H23" s="129">
        <f>Anchor!P200</f>
        <v>24.793496999999999</v>
      </c>
      <c r="I23" s="129">
        <f>Anchor!Q200</f>
        <v>18.003007</v>
      </c>
      <c r="J23" s="129">
        <f>Anchor!R200</f>
        <v>86.653908000000001</v>
      </c>
      <c r="K23" s="129">
        <f>Anchor!S200</f>
        <v>83.945674999999994</v>
      </c>
      <c r="L23" s="129">
        <f>Anchor!T200</f>
        <v>36.609372999999998</v>
      </c>
      <c r="M23" s="129">
        <f>Anchor!U200</f>
        <v>40.161864000000001</v>
      </c>
      <c r="N23" s="129">
        <f>Anchor!V200</f>
        <v>37.569625000000002</v>
      </c>
      <c r="O23" s="129">
        <f>Anchor!W200</f>
        <v>42.734175999999998</v>
      </c>
      <c r="P23" s="129">
        <f>Anchor!X200</f>
        <v>41.332816999999999</v>
      </c>
      <c r="Q23" s="131">
        <f>10*LOG10(1/(('Summary (Full)'!$B$41/10^(N23/10)+'Summary (Full)'!$B$42/10^(O23/10)+'Summary (Full)'!$B$43/10^(P23/10))/'Summary (Full)'!$B$44))</f>
        <v>38.607222513939952</v>
      </c>
      <c r="R23" s="129">
        <f>Anchor!Y200</f>
        <v>2.3110000000000001E-3</v>
      </c>
      <c r="S23" s="129">
        <f>Anchor!Z200</f>
        <v>10306.91</v>
      </c>
      <c r="T23" s="132"/>
      <c r="U23" s="129">
        <f>Test!L200</f>
        <v>1455.870672</v>
      </c>
      <c r="V23" s="129">
        <f>Test!M200</f>
        <v>38.251232999999999</v>
      </c>
      <c r="W23" s="129">
        <f>Test!N200</f>
        <v>42.920945000000003</v>
      </c>
      <c r="X23" s="129">
        <f>Test!O200</f>
        <v>41.514400999999999</v>
      </c>
      <c r="Y23" s="129">
        <f>('Summary (Full)'!$B$34*V23+'Summary (Full)'!$B$35*W23+'Summary (Full)'!$B$36*X23)/'Summary (Full)'!$B$37</f>
        <v>38.747037999999996</v>
      </c>
      <c r="Z23" s="129">
        <f>Test!P200</f>
        <v>25.220953999999999</v>
      </c>
      <c r="AA23" s="129">
        <f>Test!Q200</f>
        <v>18.234165000000001</v>
      </c>
      <c r="AB23" s="129">
        <f>Test!R200</f>
        <v>87.052351999999999</v>
      </c>
      <c r="AC23" s="129">
        <f>Test!S200</f>
        <v>84.737675999999993</v>
      </c>
      <c r="AD23" s="129">
        <f>Test!T200</f>
        <v>36.921725000000002</v>
      </c>
      <c r="AE23" s="129">
        <f>Test!U200</f>
        <v>40.284689</v>
      </c>
      <c r="AF23" s="129">
        <f>Test!V200</f>
        <v>37.731954000000002</v>
      </c>
      <c r="AG23" s="129">
        <f>Test!W200</f>
        <v>42.812859000000003</v>
      </c>
      <c r="AH23" s="129">
        <f>Test!X200</f>
        <v>41.380578999999997</v>
      </c>
      <c r="AI23" s="129">
        <f>10*LOG10(1/(('Summary (Full)'!$B$41/10^(AF23/10)+'Summary (Full)'!$B$42/10^(AG23/10)+'Summary (Full)'!$B$43/10^(AH23/10))/'Summary (Full)'!$B$44))</f>
        <v>38.753807970837251</v>
      </c>
      <c r="AJ23" s="129">
        <f>Test!Y200</f>
        <v>2.0590000000000001E-3</v>
      </c>
      <c r="AK23" s="129">
        <f>Test!Z200</f>
        <v>0</v>
      </c>
      <c r="AL23" s="129">
        <f t="shared" si="2"/>
        <v>0.89095629597576809</v>
      </c>
      <c r="AM23" s="129">
        <f t="shared" si="3"/>
        <v>0</v>
      </c>
      <c r="AO23" s="245" t="s">
        <v>13</v>
      </c>
      <c r="AP23" s="172">
        <f t="array" ref="AP23">bdRateExtend($C23:$C26,D23:D26,$U23:$U26,V23:V26)</f>
        <v>-0.22317029677093725</v>
      </c>
      <c r="AQ23" s="172">
        <f t="array" ref="AQ23">bdRateExtend($C23:$C28,D23:D28,$U23:$U28,V23:V28)</f>
        <v>-0.29095275323931802</v>
      </c>
      <c r="AR23" s="172">
        <f t="array" ref="AR23">bdRateExtend($C23:$C28,E23:E28,$U23:$U28,W23:W28)</f>
        <v>-0.3474069377695832</v>
      </c>
      <c r="AS23" s="172">
        <f t="array" ref="AS23">bdRateExtend($C23:$C28,F23:F28,$U23:$U28,X23:X28)</f>
        <v>-0.38736595330558043</v>
      </c>
      <c r="AT23" s="172">
        <f t="array" ref="AT23">bdRateExtend($C23:$C26,H23:H26,$U23:$U26,Z23:Z26)</f>
        <v>-0.19823882924515357</v>
      </c>
      <c r="AU23" s="172">
        <f t="array" ref="AU23">bdRateExtend($C23:$C28,H23:H28,$U23:$U28,Z23:Z28)</f>
        <v>-0.25320686180048313</v>
      </c>
      <c r="AV23" s="172">
        <f t="array" ref="AV23">bdRateExtend($C23:$C26,I23:I26,$U23:$U26,AA23:AA26)</f>
        <v>-0.20552370320568114</v>
      </c>
      <c r="AW23" s="172">
        <f t="array" ref="AW23">bdRateExtend($C23:$C28,I23:I28,$U23:$U28,AA23:AA28)</f>
        <v>-0.26945404376901971</v>
      </c>
      <c r="AX23" s="172">
        <f t="array" ref="AX23">bdRateExtend($C23:$C26,J23:J26,$U23:$U26,AB23:AB26,"None", FALSE,1)</f>
        <v>-0.19117272918216821</v>
      </c>
      <c r="AY23" s="188">
        <f t="array" ref="AY23">bdRateExtend($C23:$C28,J23:J28,$U23:$U28,AB23:AB28,"None", FALSE,TRUE)</f>
        <v>-0.30108271073737547</v>
      </c>
      <c r="AZ23" s="241">
        <f t="array" ref="AZ23">testVMAFRange($C23:$C26,J23:J26,$U23:$U26,AB23:AB26)</f>
        <v>0</v>
      </c>
      <c r="BA23" s="190">
        <f t="array" ref="BA23">testVMAFRange($C23:$C28,J23:J28,$U23:$U28,AB23:AB28)</f>
        <v>0</v>
      </c>
      <c r="CL23" s="4">
        <v>59.30643586139071</v>
      </c>
      <c r="CM23" s="4">
        <v>32.231903375000002</v>
      </c>
      <c r="CN23" s="4">
        <v>32.231903375000002</v>
      </c>
      <c r="CO23" s="4">
        <v>37.559228000000004</v>
      </c>
      <c r="CP23" s="4">
        <v>37.558207000000003</v>
      </c>
      <c r="CQ23" s="4">
        <v>32.897755140625002</v>
      </c>
      <c r="CR23" s="4">
        <v>14.211033125</v>
      </c>
      <c r="CS23" s="4">
        <v>11.547316374999999</v>
      </c>
      <c r="CT23" s="4">
        <v>40.500159750000002</v>
      </c>
      <c r="CU23" s="4">
        <v>38.602818874999997</v>
      </c>
      <c r="CV23" s="4">
        <v>28.198400374999999</v>
      </c>
      <c r="CW23" s="4">
        <v>35.201620750000004</v>
      </c>
      <c r="CX23" s="4">
        <v>32.075259625000001</v>
      </c>
      <c r="CY23" s="4">
        <v>37.528506999999998</v>
      </c>
      <c r="CZ23" s="4">
        <v>37.520134874999997</v>
      </c>
      <c r="DA23" s="4">
        <v>33.256248484062517</v>
      </c>
      <c r="DB23" s="4">
        <v>0.13612012500000001</v>
      </c>
      <c r="DC23" s="4">
        <v>2004.4187500000003</v>
      </c>
      <c r="DE23" s="4">
        <v>48.093364712249709</v>
      </c>
      <c r="DF23" s="4">
        <v>13.774458750000001</v>
      </c>
      <c r="DH23" s="4">
        <v>59.30643586139071</v>
      </c>
      <c r="DI23" s="4">
        <v>11.547316374999999</v>
      </c>
      <c r="DK23" s="4">
        <v>186.81050273290285</v>
      </c>
      <c r="DL23" s="4">
        <v>68.818722499999993</v>
      </c>
      <c r="DM23" s="4">
        <v>166.67377500000001</v>
      </c>
      <c r="DN23" s="4">
        <v>64.511185999999995</v>
      </c>
      <c r="DO23" s="4">
        <v>72.475795718694144</v>
      </c>
      <c r="DP23" s="4">
        <v>28.945126625</v>
      </c>
      <c r="DQ23" s="4">
        <v>59.30643586139071</v>
      </c>
      <c r="DR23" s="4">
        <v>35.201620750000004</v>
      </c>
      <c r="DS23" s="4">
        <v>63.956546717629578</v>
      </c>
      <c r="DT23" s="4">
        <v>32.335322499999997</v>
      </c>
      <c r="DU23" s="4">
        <v>32.335322499999997</v>
      </c>
      <c r="DV23" s="4">
        <v>37.649268874999997</v>
      </c>
      <c r="DW23" s="4">
        <v>37.506003999999997</v>
      </c>
      <c r="DX23" s="4">
        <v>33.489491709385987</v>
      </c>
      <c r="DZ23" s="4">
        <v>54.785159999999998</v>
      </c>
      <c r="EA23" s="4">
        <v>33.205480999999999</v>
      </c>
      <c r="EB23" s="4">
        <v>33.205480999999999</v>
      </c>
      <c r="EC23" s="4">
        <v>38.559106999999997</v>
      </c>
      <c r="ED23" s="4">
        <v>38.390731000000002</v>
      </c>
      <c r="EE23" s="4">
        <v>33.864160749999996</v>
      </c>
      <c r="EF23" s="4">
        <v>14.955342</v>
      </c>
      <c r="EG23" s="4">
        <v>12.223345</v>
      </c>
      <c r="EH23" s="4">
        <v>50.193677000000001</v>
      </c>
      <c r="EI23" s="4">
        <v>47.799199000000002</v>
      </c>
      <c r="EJ23" s="4">
        <v>29.288170999999998</v>
      </c>
      <c r="EK23" s="4">
        <v>36.097383999999998</v>
      </c>
      <c r="EL23" s="4">
        <v>33.043154999999999</v>
      </c>
      <c r="EM23" s="4">
        <v>38.533372</v>
      </c>
      <c r="EN23" s="4">
        <v>38.353250000000003</v>
      </c>
      <c r="EO23" s="4">
        <v>34.21894415221405</v>
      </c>
      <c r="EP23" s="4">
        <v>0.13524600000000001</v>
      </c>
      <c r="EQ23" s="4">
        <v>0</v>
      </c>
      <c r="ER23" s="4">
        <v>36.357773245851448</v>
      </c>
      <c r="ES23" s="4">
        <v>13.85865875</v>
      </c>
      <c r="ET23" s="4">
        <v>40.018975935317776</v>
      </c>
      <c r="EU23" s="4">
        <v>11.508480499999999</v>
      </c>
      <c r="EV23" s="7">
        <v>115.04122034590279</v>
      </c>
      <c r="EW23" s="7">
        <v>65.159455499999993</v>
      </c>
      <c r="EX23" s="7">
        <v>115.04122034590279</v>
      </c>
      <c r="EY23" s="7">
        <v>62.631521624999998</v>
      </c>
      <c r="EZ23" s="7">
        <v>61.669254381730333</v>
      </c>
      <c r="FA23" s="7">
        <v>29.685710999999998</v>
      </c>
      <c r="FB23" s="7">
        <v>48.793295776066778</v>
      </c>
      <c r="FC23" s="7">
        <v>35.817735999999996</v>
      </c>
      <c r="FD23" s="4">
        <v>48.793295776066778</v>
      </c>
      <c r="FE23" s="4">
        <v>32.711081374999999</v>
      </c>
      <c r="FF23" s="4">
        <v>32.711081374999999</v>
      </c>
      <c r="FG23" s="4">
        <v>38.253144374999998</v>
      </c>
      <c r="FH23" s="4">
        <v>38.169573</v>
      </c>
      <c r="FI23" s="4">
        <v>33.898396621910578</v>
      </c>
      <c r="FK23" s="4">
        <v>59.30643586139071</v>
      </c>
      <c r="FL23" s="4">
        <v>32.897755140625002</v>
      </c>
      <c r="FM23" s="4">
        <v>59.30643586139071</v>
      </c>
      <c r="FN23" s="4">
        <v>33.256248484062517</v>
      </c>
      <c r="FP23" s="4">
        <v>48.793295776066778</v>
      </c>
      <c r="FQ23" s="4">
        <v>33.537025242187497</v>
      </c>
      <c r="FR23" s="4">
        <v>48.793295776066778</v>
      </c>
      <c r="FS23" s="4">
        <v>33.898396621910578</v>
      </c>
    </row>
    <row r="24" spans="1:175" x14ac:dyDescent="0.15">
      <c r="A24" s="235"/>
      <c r="B24" s="38">
        <v>135</v>
      </c>
      <c r="C24" s="129">
        <f>Anchor!L201</f>
        <v>573.03746599999999</v>
      </c>
      <c r="D24" s="129">
        <f>Anchor!M201</f>
        <v>37.119227000000002</v>
      </c>
      <c r="E24" s="129">
        <f>Anchor!N201</f>
        <v>42.052720000000001</v>
      </c>
      <c r="F24" s="129">
        <f>Anchor!O201</f>
        <v>40.955632999999999</v>
      </c>
      <c r="G24" s="130">
        <f>('Summary (Full)'!$B$34*D24+'Summary (Full)'!$B$35*E24+'Summary (Full)'!$B$36*F24)/'Summary (Full)'!$B$37</f>
        <v>37.667345687500003</v>
      </c>
      <c r="H24" s="129">
        <f>Anchor!P201</f>
        <v>21.657851999999998</v>
      </c>
      <c r="I24" s="129">
        <f>Anchor!Q201</f>
        <v>16.396197999999998</v>
      </c>
      <c r="J24" s="129">
        <f>Anchor!R201</f>
        <v>80.309978999999998</v>
      </c>
      <c r="K24" s="129">
        <f>Anchor!S201</f>
        <v>77.556375000000003</v>
      </c>
      <c r="L24" s="129">
        <f>Anchor!T201</f>
        <v>34.884135000000001</v>
      </c>
      <c r="M24" s="129">
        <f>Anchor!U201</f>
        <v>39.376497999999998</v>
      </c>
      <c r="N24" s="129">
        <f>Anchor!V201</f>
        <v>36.653477000000002</v>
      </c>
      <c r="O24" s="129">
        <f>Anchor!W201</f>
        <v>41.959527999999999</v>
      </c>
      <c r="P24" s="129">
        <f>Anchor!X201</f>
        <v>40.847029999999997</v>
      </c>
      <c r="Q24" s="131">
        <f>10*LOG10(1/(('Summary (Full)'!$B$41/10^(N24/10)+'Summary (Full)'!$B$42/10^(O24/10)+'Summary (Full)'!$B$43/10^(P24/10))/'Summary (Full)'!$B$44))</f>
        <v>37.736742129045304</v>
      </c>
      <c r="R24" s="129">
        <f>Anchor!Y201</f>
        <v>8.6440000000000006E-3</v>
      </c>
      <c r="S24" s="129">
        <f>Anchor!Z201</f>
        <v>6568.44</v>
      </c>
      <c r="T24" s="132"/>
      <c r="U24" s="129">
        <f>Test!L201</f>
        <v>525.11312999999996</v>
      </c>
      <c r="V24" s="129">
        <f>Test!M201</f>
        <v>37.307423999999997</v>
      </c>
      <c r="W24" s="129">
        <f>Test!N201</f>
        <v>42.212257000000001</v>
      </c>
      <c r="X24" s="129">
        <f>Test!O201</f>
        <v>41.088825</v>
      </c>
      <c r="Y24" s="129">
        <f>('Summary (Full)'!$B$34*V24+'Summary (Full)'!$B$35*W24+'Summary (Full)'!$B$36*X24)/'Summary (Full)'!$B$37</f>
        <v>37.850313625000005</v>
      </c>
      <c r="Z24" s="129">
        <f>Test!P201</f>
        <v>22.038495000000001</v>
      </c>
      <c r="AA24" s="129">
        <f>Test!Q201</f>
        <v>16.620474000000002</v>
      </c>
      <c r="AB24" s="129">
        <f>Test!R201</f>
        <v>80.919032000000001</v>
      </c>
      <c r="AC24" s="129">
        <f>Test!S201</f>
        <v>78.560528000000005</v>
      </c>
      <c r="AD24" s="129">
        <f>Test!T201</f>
        <v>35.192068999999996</v>
      </c>
      <c r="AE24" s="129">
        <f>Test!U201</f>
        <v>39.543852000000001</v>
      </c>
      <c r="AF24" s="129">
        <f>Test!V201</f>
        <v>36.835456999999998</v>
      </c>
      <c r="AG24" s="129">
        <f>Test!W201</f>
        <v>42.118845999999998</v>
      </c>
      <c r="AH24" s="129">
        <f>Test!X201</f>
        <v>40.972053000000002</v>
      </c>
      <c r="AI24" s="129">
        <f>10*LOG10(1/(('Summary (Full)'!$B$41/10^(AF24/10)+'Summary (Full)'!$B$42/10^(AG24/10)+'Summary (Full)'!$B$43/10^(AH24/10))/'Summary (Full)'!$B$44))</f>
        <v>37.91262527893403</v>
      </c>
      <c r="AJ24" s="129">
        <f>Test!Y201</f>
        <v>7.2300000000000003E-3</v>
      </c>
      <c r="AK24" s="129">
        <f>Test!Z201</f>
        <v>0</v>
      </c>
      <c r="AL24" s="129">
        <f t="shared" si="2"/>
        <v>0.83641832484960665</v>
      </c>
      <c r="AM24" s="129">
        <f t="shared" si="3"/>
        <v>0</v>
      </c>
      <c r="AO24" s="179"/>
      <c r="AP24" s="165"/>
      <c r="AQ24" s="164"/>
      <c r="AR24" s="164"/>
      <c r="AS24" s="164"/>
      <c r="AT24" s="165"/>
      <c r="AU24" s="164"/>
      <c r="AV24" s="165"/>
      <c r="AW24" s="164"/>
      <c r="AX24" s="165"/>
      <c r="AY24" s="170"/>
      <c r="AZ24" s="165"/>
      <c r="BA24" s="170"/>
      <c r="CL24" s="4">
        <v>63.956546717629578</v>
      </c>
      <c r="CM24" s="4">
        <v>32.477649</v>
      </c>
      <c r="CN24" s="4">
        <v>32.477649</v>
      </c>
      <c r="CO24" s="4">
        <v>37.680913250000003</v>
      </c>
      <c r="CP24" s="4">
        <v>37.547183375000003</v>
      </c>
      <c r="CQ24" s="4">
        <v>33.119698914062496</v>
      </c>
      <c r="CR24" s="4">
        <v>14.265731499999999</v>
      </c>
      <c r="CS24" s="4">
        <v>11.671440624999999</v>
      </c>
      <c r="CT24" s="4">
        <v>42.941627000000004</v>
      </c>
      <c r="CU24" s="4">
        <v>40.950172375000001</v>
      </c>
      <c r="CV24" s="4">
        <v>28.437494749999999</v>
      </c>
      <c r="CW24" s="4">
        <v>35.304887749999999</v>
      </c>
      <c r="CX24" s="4">
        <v>32.335322499999997</v>
      </c>
      <c r="CY24" s="4">
        <v>37.649268874999997</v>
      </c>
      <c r="CZ24" s="4">
        <v>37.506003999999997</v>
      </c>
      <c r="DA24" s="4">
        <v>33.489491709385987</v>
      </c>
      <c r="DB24" s="4">
        <v>0.136847625</v>
      </c>
      <c r="DC24" s="4">
        <v>3085.2162500000004</v>
      </c>
      <c r="DE24" s="4">
        <v>52.494999768036834</v>
      </c>
      <c r="DF24" s="4">
        <v>14.086073125</v>
      </c>
      <c r="DH24" s="4">
        <v>65.561277674355864</v>
      </c>
      <c r="DI24" s="4">
        <v>11.809319500000001</v>
      </c>
      <c r="DK24" s="4">
        <v>242.55043800000001</v>
      </c>
      <c r="DL24" s="4">
        <v>73.648612</v>
      </c>
      <c r="DM24" s="4">
        <v>242.55043800000001</v>
      </c>
      <c r="DN24" s="4">
        <v>71.174289999999999</v>
      </c>
      <c r="DO24" s="4">
        <v>80.119563733159055</v>
      </c>
      <c r="DP24" s="4">
        <v>29.318489749999998</v>
      </c>
      <c r="DQ24" s="4">
        <v>65.561277674355864</v>
      </c>
      <c r="DR24" s="4">
        <v>35.466217999999998</v>
      </c>
      <c r="DS24" s="4">
        <v>71.144169000000005</v>
      </c>
      <c r="DT24" s="4">
        <v>32.681747999999999</v>
      </c>
      <c r="DU24" s="4">
        <v>32.681747999999999</v>
      </c>
      <c r="DV24" s="4">
        <v>37.909132999999997</v>
      </c>
      <c r="DW24" s="4">
        <v>37.693424999999998</v>
      </c>
      <c r="DX24" s="4">
        <v>33.821095956054464</v>
      </c>
      <c r="DZ24" s="4">
        <v>61.669254381730333</v>
      </c>
      <c r="EA24" s="4">
        <v>33.526359874999997</v>
      </c>
      <c r="EB24" s="4">
        <v>33.526359874999997</v>
      </c>
      <c r="EC24" s="4">
        <v>38.840514249999998</v>
      </c>
      <c r="ED24" s="4">
        <v>38.595027999999999</v>
      </c>
      <c r="EE24" s="4">
        <v>34.175286281249996</v>
      </c>
      <c r="EF24" s="4">
        <v>15.314953375</v>
      </c>
      <c r="EG24" s="4">
        <v>12.482431</v>
      </c>
      <c r="EH24" s="4">
        <v>52.527567250000004</v>
      </c>
      <c r="EI24" s="4">
        <v>50.123226125000002</v>
      </c>
      <c r="EJ24" s="4">
        <v>29.685710999999998</v>
      </c>
      <c r="EK24" s="4">
        <v>36.356907624999998</v>
      </c>
      <c r="EL24" s="4">
        <v>33.352856500000001</v>
      </c>
      <c r="EM24" s="4">
        <v>38.811109875</v>
      </c>
      <c r="EN24" s="4">
        <v>38.553789125000002</v>
      </c>
      <c r="EO24" s="4">
        <v>34.518922952748923</v>
      </c>
      <c r="EP24" s="4">
        <v>0.12566074999999999</v>
      </c>
      <c r="EQ24" s="4">
        <v>0</v>
      </c>
      <c r="ER24" s="4">
        <v>40.355772631166573</v>
      </c>
      <c r="ES24" s="4">
        <v>14.186101125</v>
      </c>
      <c r="ET24" s="4">
        <v>44.938344322093798</v>
      </c>
      <c r="EU24" s="4">
        <v>11.76019975</v>
      </c>
      <c r="EV24" s="7">
        <v>138.26774800000001</v>
      </c>
      <c r="EW24" s="7">
        <v>68.617654000000002</v>
      </c>
      <c r="EX24" s="7">
        <v>138.26774800000001</v>
      </c>
      <c r="EY24" s="7">
        <v>66.111284999999995</v>
      </c>
      <c r="EZ24" s="7">
        <v>69.418377823457462</v>
      </c>
      <c r="FA24" s="7">
        <v>30.083250999999997</v>
      </c>
      <c r="FB24" s="7">
        <v>54.785159999999998</v>
      </c>
      <c r="FC24" s="7">
        <v>36.097383999999998</v>
      </c>
      <c r="FD24" s="4">
        <v>54.785159999999998</v>
      </c>
      <c r="FE24" s="4">
        <v>33.043154999999999</v>
      </c>
      <c r="FF24" s="4">
        <v>33.043154999999999</v>
      </c>
      <c r="FG24" s="4">
        <v>38.533372</v>
      </c>
      <c r="FH24" s="4">
        <v>38.353250000000003</v>
      </c>
      <c r="FI24" s="4">
        <v>34.21894415221405</v>
      </c>
      <c r="FK24" s="4">
        <v>65.561277674355864</v>
      </c>
      <c r="FL24" s="4">
        <v>33.199817124999996</v>
      </c>
      <c r="FM24" s="4">
        <v>63.956546717629578</v>
      </c>
      <c r="FN24" s="4">
        <v>33.489491709385987</v>
      </c>
      <c r="FP24" s="4">
        <v>54.785159999999998</v>
      </c>
      <c r="FQ24" s="4">
        <v>33.864160749999996</v>
      </c>
      <c r="FR24" s="4">
        <v>54.785159999999998</v>
      </c>
      <c r="FS24" s="4">
        <v>34.21894415221405</v>
      </c>
    </row>
    <row r="25" spans="1:175" ht="13" customHeight="1" x14ac:dyDescent="0.15">
      <c r="A25" s="235"/>
      <c r="B25" s="38">
        <v>160</v>
      </c>
      <c r="C25" s="129">
        <f>Anchor!L202</f>
        <v>228.127951</v>
      </c>
      <c r="D25" s="129">
        <f>Anchor!M202</f>
        <v>35.715640999999998</v>
      </c>
      <c r="E25" s="129">
        <f>Anchor!N202</f>
        <v>40.681404000000001</v>
      </c>
      <c r="F25" s="129">
        <f>Anchor!O202</f>
        <v>39.959946000000002</v>
      </c>
      <c r="G25" s="130">
        <f>('Summary (Full)'!$B$34*D25+'Summary (Full)'!$B$35*E25+'Summary (Full)'!$B$36*F25)/'Summary (Full)'!$B$37</f>
        <v>36.291270249999997</v>
      </c>
      <c r="H25" s="129">
        <f>Anchor!P202</f>
        <v>18.783090000000001</v>
      </c>
      <c r="I25" s="129">
        <f>Anchor!Q202</f>
        <v>14.677987999999999</v>
      </c>
      <c r="J25" s="129">
        <f>Anchor!R202</f>
        <v>69.789676</v>
      </c>
      <c r="K25" s="129">
        <f>Anchor!S202</f>
        <v>67.283412999999996</v>
      </c>
      <c r="L25" s="129">
        <f>Anchor!T202</f>
        <v>32.687921000000003</v>
      </c>
      <c r="M25" s="129">
        <f>Anchor!U202</f>
        <v>38.163649999999997</v>
      </c>
      <c r="N25" s="129">
        <f>Anchor!V202</f>
        <v>35.360588</v>
      </c>
      <c r="O25" s="129">
        <f>Anchor!W202</f>
        <v>40.617508999999998</v>
      </c>
      <c r="P25" s="129">
        <f>Anchor!X202</f>
        <v>39.881512000000001</v>
      </c>
      <c r="Q25" s="131">
        <f>10*LOG10(1/(('Summary (Full)'!$B$41/10^(N25/10)+'Summary (Full)'!$B$42/10^(O25/10)+'Summary (Full)'!$B$43/10^(P25/10))/'Summary (Full)'!$B$44))</f>
        <v>36.466477512937821</v>
      </c>
      <c r="R25" s="129">
        <f>Anchor!Y202</f>
        <v>2.7914999999999999E-2</v>
      </c>
      <c r="S25" s="129">
        <f>Anchor!Z202</f>
        <v>3680.02</v>
      </c>
      <c r="T25" s="132"/>
      <c r="U25" s="129">
        <f>Test!L202</f>
        <v>200.33607900000001</v>
      </c>
      <c r="V25" s="129">
        <f>Test!M202</f>
        <v>35.926488999999997</v>
      </c>
      <c r="W25" s="129">
        <f>Test!N202</f>
        <v>41.011857999999997</v>
      </c>
      <c r="X25" s="129">
        <f>Test!O202</f>
        <v>40.251565999999997</v>
      </c>
      <c r="Y25" s="129">
        <f>('Summary (Full)'!$B$34*V25+'Summary (Full)'!$B$35*W25+'Summary (Full)'!$B$36*X25)/'Summary (Full)'!$B$37</f>
        <v>36.514641874999995</v>
      </c>
      <c r="Z25" s="129">
        <f>Test!P202</f>
        <v>19.116578000000001</v>
      </c>
      <c r="AA25" s="129">
        <f>Test!Q202</f>
        <v>14.891838999999999</v>
      </c>
      <c r="AB25" s="129">
        <f>Test!R202</f>
        <v>71.081179000000006</v>
      </c>
      <c r="AC25" s="129">
        <f>Test!S202</f>
        <v>68.680190999999994</v>
      </c>
      <c r="AD25" s="129">
        <f>Test!T202</f>
        <v>32.998133000000003</v>
      </c>
      <c r="AE25" s="129">
        <f>Test!U202</f>
        <v>38.444631000000001</v>
      </c>
      <c r="AF25" s="129">
        <f>Test!V202</f>
        <v>35.560127000000001</v>
      </c>
      <c r="AG25" s="129">
        <f>Test!W202</f>
        <v>40.944442000000002</v>
      </c>
      <c r="AH25" s="129">
        <f>Test!X202</f>
        <v>40.165013999999999</v>
      </c>
      <c r="AI25" s="129">
        <f>10*LOG10(1/(('Summary (Full)'!$B$41/10^(AF25/10)+'Summary (Full)'!$B$42/10^(AG25/10)+'Summary (Full)'!$B$43/10^(AH25/10))/'Summary (Full)'!$B$44))</f>
        <v>36.68039865567421</v>
      </c>
      <c r="AJ25" s="129">
        <f>Test!Y202</f>
        <v>2.6453000000000001E-2</v>
      </c>
      <c r="AK25" s="129">
        <f>Test!Z202</f>
        <v>0</v>
      </c>
      <c r="AL25" s="129">
        <f t="shared" si="2"/>
        <v>0.94762672398352144</v>
      </c>
      <c r="AM25" s="129">
        <f t="shared" si="3"/>
        <v>0</v>
      </c>
      <c r="AO25" s="242" t="s">
        <v>14</v>
      </c>
      <c r="AP25" s="166">
        <f t="array" ref="AP25">bdRateExtend($C24:$C27,D24:D27,$U24:$U27,V24:V27)</f>
        <v>-0.24952827225291763</v>
      </c>
      <c r="AQ25" s="164"/>
      <c r="AR25" s="164"/>
      <c r="AS25" s="164"/>
      <c r="AT25" s="166">
        <f t="array" ref="AT25">bdRateExtend($C24:$C27,H24:H27,$U24:$U27,Z24:Z27)</f>
        <v>-0.23258483518800688</v>
      </c>
      <c r="AU25" s="164"/>
      <c r="AV25" s="166">
        <f t="array" ref="AV25">bdRateExtend($C24:$C27,I24:I27,$U24:$U27,AA24:AA27)</f>
        <v>-0.23904163567755532</v>
      </c>
      <c r="AW25" s="164"/>
      <c r="AX25" s="166">
        <f t="array" ref="AX25">bdRateExtend($C24:$C27,J24:J27,$U24:$U27,AB24:AB27,"None", FALSE,1)</f>
        <v>-0.2476747806261268</v>
      </c>
      <c r="AY25" s="170"/>
      <c r="AZ25" s="244">
        <f t="array" ref="AZ25">testVMAFRange($C24:$C27,J24:J27,$U24:$U27,AB24:AB27)</f>
        <v>0</v>
      </c>
      <c r="BA25" s="170"/>
      <c r="CL25" s="4">
        <v>71.144169000000005</v>
      </c>
      <c r="CM25" s="4">
        <v>32.832051</v>
      </c>
      <c r="CN25" s="4">
        <v>32.832051</v>
      </c>
      <c r="CO25" s="4">
        <v>37.943302000000003</v>
      </c>
      <c r="CP25" s="4">
        <v>37.737113000000001</v>
      </c>
      <c r="CQ25" s="4">
        <v>33.458070562499998</v>
      </c>
      <c r="CR25" s="4">
        <v>14.667259</v>
      </c>
      <c r="CS25" s="4">
        <v>11.957227</v>
      </c>
      <c r="CT25" s="4">
        <v>46.008602000000003</v>
      </c>
      <c r="CU25" s="4">
        <v>43.925660000000001</v>
      </c>
      <c r="CV25" s="4">
        <v>28.832253999999999</v>
      </c>
      <c r="CW25" s="4">
        <v>35.602311999999998</v>
      </c>
      <c r="CX25" s="4">
        <v>32.681747999999999</v>
      </c>
      <c r="CY25" s="4">
        <v>37.909132999999997</v>
      </c>
      <c r="CZ25" s="4">
        <v>37.693424999999998</v>
      </c>
      <c r="DA25" s="4">
        <v>33.821095956054464</v>
      </c>
      <c r="DB25" s="4">
        <v>0.127474</v>
      </c>
      <c r="DC25" s="4">
        <v>3323.55</v>
      </c>
      <c r="DE25" s="4">
        <v>57.299484391124047</v>
      </c>
      <c r="DF25" s="4">
        <v>14.3976875</v>
      </c>
      <c r="DH25" s="4">
        <v>72.475795718694144</v>
      </c>
      <c r="DI25" s="4">
        <v>12.071322625000001</v>
      </c>
      <c r="DK25" s="4">
        <v>273.11510522161109</v>
      </c>
      <c r="DL25" s="4">
        <v>75.258410749999996</v>
      </c>
      <c r="DM25" s="4">
        <v>273.11510522161109</v>
      </c>
      <c r="DN25" s="4">
        <v>72.752900999999994</v>
      </c>
      <c r="DO25" s="4">
        <v>88.569493154747107</v>
      </c>
      <c r="DP25" s="4">
        <v>29.691852874999999</v>
      </c>
      <c r="DQ25" s="4">
        <v>72.475795718694144</v>
      </c>
      <c r="DR25" s="4">
        <v>35.730815249999999</v>
      </c>
      <c r="DS25" s="4">
        <v>79.132576463154336</v>
      </c>
      <c r="DT25" s="4">
        <v>33.001571624999997</v>
      </c>
      <c r="DU25" s="4">
        <v>33.001571624999997</v>
      </c>
      <c r="DV25" s="4">
        <v>38.189046499999996</v>
      </c>
      <c r="DW25" s="4">
        <v>37.904998249999998</v>
      </c>
      <c r="DX25" s="4">
        <v>34.130148565302754</v>
      </c>
      <c r="DZ25" s="4">
        <v>69.418377823457462</v>
      </c>
      <c r="EA25" s="4">
        <v>33.847238750000002</v>
      </c>
      <c r="EB25" s="4">
        <v>33.847238750000002</v>
      </c>
      <c r="EC25" s="4">
        <v>39.121921499999999</v>
      </c>
      <c r="ED25" s="4">
        <v>38.799325000000003</v>
      </c>
      <c r="EE25" s="4">
        <v>34.486411812499995</v>
      </c>
      <c r="EF25" s="4">
        <v>15.67456475</v>
      </c>
      <c r="EG25" s="4">
        <v>12.741517</v>
      </c>
      <c r="EH25" s="4">
        <v>54.8614575</v>
      </c>
      <c r="EI25" s="4">
        <v>52.447253250000003</v>
      </c>
      <c r="EJ25" s="4">
        <v>30.083250999999997</v>
      </c>
      <c r="EK25" s="4">
        <v>36.616431249999998</v>
      </c>
      <c r="EL25" s="4">
        <v>33.662557999999997</v>
      </c>
      <c r="EM25" s="4">
        <v>39.088847749999999</v>
      </c>
      <c r="EN25" s="4">
        <v>38.75432825</v>
      </c>
      <c r="EO25" s="4">
        <v>34.818901753283789</v>
      </c>
      <c r="EP25" s="4">
        <v>0.1160755</v>
      </c>
      <c r="EQ25" s="4">
        <v>0</v>
      </c>
      <c r="ER25" s="4">
        <v>42.790825859543091</v>
      </c>
      <c r="ES25" s="4">
        <v>14.372371249999999</v>
      </c>
      <c r="ET25" s="4">
        <v>48.793295776066778</v>
      </c>
      <c r="EU25" s="4">
        <v>11.952527</v>
      </c>
      <c r="EV25" s="7">
        <v>164.87877035311877</v>
      </c>
      <c r="EW25" s="7">
        <v>71.486177999999995</v>
      </c>
      <c r="EX25" s="7">
        <v>164.87877035311877</v>
      </c>
      <c r="EY25" s="7">
        <v>69.020717250000004</v>
      </c>
      <c r="EZ25" s="7">
        <v>78.14122657964063</v>
      </c>
      <c r="FA25" s="7">
        <v>30.480791</v>
      </c>
      <c r="FB25" s="7">
        <v>61.669254381730333</v>
      </c>
      <c r="FC25" s="7">
        <v>36.356907624999998</v>
      </c>
      <c r="FD25" s="4">
        <v>61.669254381730333</v>
      </c>
      <c r="FE25" s="4">
        <v>33.352856500000001</v>
      </c>
      <c r="FF25" s="4">
        <v>33.352856500000001</v>
      </c>
      <c r="FG25" s="4">
        <v>38.811109875</v>
      </c>
      <c r="FH25" s="4">
        <v>38.553789125000002</v>
      </c>
      <c r="FI25" s="4">
        <v>34.518922952748923</v>
      </c>
      <c r="FK25" s="4">
        <v>71.144169000000005</v>
      </c>
      <c r="FL25" s="4">
        <v>33.458070562499998</v>
      </c>
      <c r="FM25" s="4">
        <v>71.144169000000005</v>
      </c>
      <c r="FN25" s="4">
        <v>33.821095956054464</v>
      </c>
      <c r="FP25" s="4">
        <v>61.669254381730333</v>
      </c>
      <c r="FQ25" s="4">
        <v>34.175286281249996</v>
      </c>
      <c r="FR25" s="4">
        <v>61.669254381730333</v>
      </c>
      <c r="FS25" s="4">
        <v>34.518922952748923</v>
      </c>
    </row>
    <row r="26" spans="1:175" x14ac:dyDescent="0.15">
      <c r="A26" s="235"/>
      <c r="B26" s="38">
        <v>185</v>
      </c>
      <c r="C26" s="129">
        <f>Anchor!L203</f>
        <v>97.910606999999999</v>
      </c>
      <c r="D26" s="129">
        <f>Anchor!M203</f>
        <v>33.789839000000001</v>
      </c>
      <c r="E26" s="129">
        <f>Anchor!N203</f>
        <v>38.896863000000003</v>
      </c>
      <c r="F26" s="129">
        <f>Anchor!O203</f>
        <v>38.574432000000002</v>
      </c>
      <c r="G26" s="130">
        <f>('Summary (Full)'!$B$34*D26+'Summary (Full)'!$B$35*E26+'Summary (Full)'!$B$36*F26)/'Summary (Full)'!$B$37</f>
        <v>34.4080650625</v>
      </c>
      <c r="H26" s="129">
        <f>Anchor!P203</f>
        <v>16.0519</v>
      </c>
      <c r="I26" s="129">
        <f>Anchor!Q203</f>
        <v>12.857332</v>
      </c>
      <c r="J26" s="129">
        <f>Anchor!R203</f>
        <v>54.163276000000003</v>
      </c>
      <c r="K26" s="129">
        <f>Anchor!S203</f>
        <v>51.943376999999998</v>
      </c>
      <c r="L26" s="129">
        <f>Anchor!T203</f>
        <v>30.065215999999999</v>
      </c>
      <c r="M26" s="129">
        <f>Anchor!U203</f>
        <v>36.524607000000003</v>
      </c>
      <c r="N26" s="129">
        <f>Anchor!V203</f>
        <v>33.567874000000003</v>
      </c>
      <c r="O26" s="129">
        <f>Anchor!W203</f>
        <v>38.857717000000001</v>
      </c>
      <c r="P26" s="129">
        <f>Anchor!X203</f>
        <v>38.522173000000002</v>
      </c>
      <c r="Q26" s="131">
        <f>10*LOG10(1/(('Summary (Full)'!$B$41/10^(N26/10)+'Summary (Full)'!$B$42/10^(O26/10)+'Summary (Full)'!$B$43/10^(P26/10))/'Summary (Full)'!$B$44))</f>
        <v>34.707307203289716</v>
      </c>
      <c r="R26" s="129">
        <f>Anchor!Y203</f>
        <v>9.2841999999999994E-2</v>
      </c>
      <c r="S26" s="129">
        <f>Anchor!Z203</f>
        <v>2426.5500000000002</v>
      </c>
      <c r="T26" s="132"/>
      <c r="U26" s="129">
        <f>Test!L203</f>
        <v>80.236605999999995</v>
      </c>
      <c r="V26" s="129">
        <f>Test!M203</f>
        <v>33.989486999999997</v>
      </c>
      <c r="W26" s="129">
        <f>Test!N203</f>
        <v>39.353490999999998</v>
      </c>
      <c r="X26" s="129">
        <f>Test!O203</f>
        <v>38.988394</v>
      </c>
      <c r="Y26" s="129">
        <f>('Summary (Full)'!$B$34*V26+'Summary (Full)'!$B$35*W26+'Summary (Full)'!$B$36*X26)/'Summary (Full)'!$B$37</f>
        <v>34.637168937499993</v>
      </c>
      <c r="Z26" s="129">
        <f>Test!P203</f>
        <v>16.273892</v>
      </c>
      <c r="AA26" s="129">
        <f>Test!Q203</f>
        <v>13.018796</v>
      </c>
      <c r="AB26" s="129">
        <f>Test!R203</f>
        <v>55.887926</v>
      </c>
      <c r="AC26" s="129">
        <f>Test!S203</f>
        <v>53.510845000000003</v>
      </c>
      <c r="AD26" s="129">
        <f>Test!T203</f>
        <v>30.340599000000001</v>
      </c>
      <c r="AE26" s="129">
        <f>Test!U203</f>
        <v>36.894646000000002</v>
      </c>
      <c r="AF26" s="129">
        <f>Test!V203</f>
        <v>33.758073000000003</v>
      </c>
      <c r="AG26" s="129">
        <f>Test!W203</f>
        <v>39.315576999999998</v>
      </c>
      <c r="AH26" s="129">
        <f>Test!X203</f>
        <v>38.932436000000003</v>
      </c>
      <c r="AI26" s="129">
        <f>10*LOG10(1/(('Summary (Full)'!$B$41/10^(AF26/10)+'Summary (Full)'!$B$42/10^(AG26/10)+'Summary (Full)'!$B$43/10^(AH26/10))/'Summary (Full)'!$B$44))</f>
        <v>34.929115891449378</v>
      </c>
      <c r="AJ26" s="129">
        <f>Test!Y203</f>
        <v>9.8497000000000001E-2</v>
      </c>
      <c r="AK26" s="129">
        <f>Test!Z203</f>
        <v>0</v>
      </c>
      <c r="AL26" s="129">
        <f t="shared" si="2"/>
        <v>1.0609099330044593</v>
      </c>
      <c r="AM26" s="129">
        <f t="shared" si="3"/>
        <v>0</v>
      </c>
      <c r="AO26" s="179"/>
      <c r="AP26" s="165"/>
      <c r="AQ26" s="164"/>
      <c r="AR26" s="164"/>
      <c r="AS26" s="164"/>
      <c r="AT26" s="165"/>
      <c r="AU26" s="164"/>
      <c r="AV26" s="165"/>
      <c r="AW26" s="164"/>
      <c r="AX26" s="165"/>
      <c r="AY26" s="170"/>
      <c r="AZ26" s="165"/>
      <c r="BA26" s="170"/>
      <c r="CL26" s="4">
        <v>79.132576463154336</v>
      </c>
      <c r="CM26" s="4">
        <v>33.163347874999999</v>
      </c>
      <c r="CN26" s="4">
        <v>33.163347874999999</v>
      </c>
      <c r="CO26" s="4">
        <v>38.224997999999999</v>
      </c>
      <c r="CP26" s="4">
        <v>37.950912375000001</v>
      </c>
      <c r="CQ26" s="4">
        <v>33.778923789062496</v>
      </c>
      <c r="CR26" s="4">
        <v>15.021639125</v>
      </c>
      <c r="CS26" s="4">
        <v>12.22055675</v>
      </c>
      <c r="CT26" s="4">
        <v>48.635863874999998</v>
      </c>
      <c r="CU26" s="4">
        <v>46.498850750000003</v>
      </c>
      <c r="CV26" s="4">
        <v>29.241554499999999</v>
      </c>
      <c r="CW26" s="4">
        <v>35.866217749999997</v>
      </c>
      <c r="CX26" s="4">
        <v>33.001571624999997</v>
      </c>
      <c r="CY26" s="4">
        <v>38.189046499999996</v>
      </c>
      <c r="CZ26" s="4">
        <v>37.904998249999998</v>
      </c>
      <c r="DA26" s="4">
        <v>34.130148565302754</v>
      </c>
      <c r="DB26" s="4">
        <v>0.11818875000000001</v>
      </c>
      <c r="DC26" s="4">
        <v>3543.2150000000001</v>
      </c>
      <c r="DE26" s="4">
        <v>62.543688465501511</v>
      </c>
      <c r="DF26" s="4">
        <v>14.709301875</v>
      </c>
      <c r="DH26" s="4">
        <v>80.119563733159055</v>
      </c>
      <c r="DI26" s="4">
        <v>12.33332575</v>
      </c>
      <c r="DK26" s="4">
        <v>307.53133787460604</v>
      </c>
      <c r="DL26" s="4">
        <v>76.868209500000006</v>
      </c>
      <c r="DM26" s="4">
        <v>307.53133787460604</v>
      </c>
      <c r="DN26" s="4">
        <v>74.331512000000004</v>
      </c>
      <c r="DO26" s="4">
        <v>97.910606999999999</v>
      </c>
      <c r="DP26" s="4">
        <v>30.065215999999999</v>
      </c>
      <c r="DQ26" s="4">
        <v>80.119563733159055</v>
      </c>
      <c r="DR26" s="4">
        <v>35.9954125</v>
      </c>
      <c r="DS26" s="4">
        <v>88.017960511942633</v>
      </c>
      <c r="DT26" s="4">
        <v>33.321395249999995</v>
      </c>
      <c r="DU26" s="4">
        <v>33.321395249999995</v>
      </c>
      <c r="DV26" s="4">
        <v>38.468959999999996</v>
      </c>
      <c r="DW26" s="4">
        <v>38.116571499999999</v>
      </c>
      <c r="DX26" s="4">
        <v>34.439201174551044</v>
      </c>
      <c r="DZ26" s="4">
        <v>71.557240382428631</v>
      </c>
      <c r="EA26" s="4">
        <v>33.934276499999996</v>
      </c>
      <c r="EB26" s="4">
        <v>33.934276499999996</v>
      </c>
      <c r="EC26" s="4">
        <v>39.151818499999997</v>
      </c>
      <c r="ED26" s="4">
        <v>38.876608124999997</v>
      </c>
      <c r="EE26" s="4">
        <v>34.569268601562499</v>
      </c>
      <c r="EF26" s="4">
        <v>15.636202125000001</v>
      </c>
      <c r="EG26" s="4">
        <v>12.767445875</v>
      </c>
      <c r="EH26" s="4">
        <v>56.123370124999994</v>
      </c>
      <c r="EI26" s="4">
        <v>53.598862249999996</v>
      </c>
      <c r="EJ26" s="4">
        <v>30.144135250000001</v>
      </c>
      <c r="EK26" s="4">
        <v>36.643370124999997</v>
      </c>
      <c r="EL26" s="4">
        <v>33.760914124999999</v>
      </c>
      <c r="EM26" s="4">
        <v>39.124089875000003</v>
      </c>
      <c r="EN26" s="4">
        <v>38.831800874999999</v>
      </c>
      <c r="EO26" s="4">
        <v>34.912204239841941</v>
      </c>
      <c r="EP26" s="4">
        <v>9.4272375000000005E-2</v>
      </c>
      <c r="EQ26" s="4">
        <v>0</v>
      </c>
      <c r="ER26" s="4">
        <v>47.932275426544244</v>
      </c>
      <c r="ES26" s="4">
        <v>14.744215624999999</v>
      </c>
      <c r="ET26" s="4">
        <v>54.785159999999998</v>
      </c>
      <c r="EU26" s="4">
        <v>12.223345</v>
      </c>
      <c r="EV26" s="7">
        <v>185.89533575242825</v>
      </c>
      <c r="EW26" s="7">
        <v>73.595085499999996</v>
      </c>
      <c r="EX26" s="7">
        <v>185.89533575242825</v>
      </c>
      <c r="EY26" s="7">
        <v>71.150449124999994</v>
      </c>
      <c r="EZ26" s="7">
        <v>87.960155261758558</v>
      </c>
      <c r="FA26" s="7">
        <v>30.878330999999999</v>
      </c>
      <c r="FB26" s="7">
        <v>69.418377823457462</v>
      </c>
      <c r="FC26" s="7">
        <v>36.616431249999998</v>
      </c>
      <c r="FD26" s="4">
        <v>71.557240382428631</v>
      </c>
      <c r="FE26" s="4">
        <v>33.760914124999999</v>
      </c>
      <c r="FF26" s="4">
        <v>33.760914124999999</v>
      </c>
      <c r="FG26" s="4">
        <v>39.124089875000003</v>
      </c>
      <c r="FH26" s="4">
        <v>38.831800874999999</v>
      </c>
      <c r="FI26" s="4">
        <v>34.912204239841941</v>
      </c>
      <c r="FK26" s="4">
        <v>79.132576463154336</v>
      </c>
      <c r="FL26" s="4">
        <v>33.778923789062496</v>
      </c>
      <c r="FM26" s="4">
        <v>79.132576463154336</v>
      </c>
      <c r="FN26" s="4">
        <v>34.130148565302754</v>
      </c>
      <c r="FP26" s="4">
        <v>69.418377823457462</v>
      </c>
      <c r="FQ26" s="4">
        <v>34.486411812499995</v>
      </c>
      <c r="FR26" s="4">
        <v>71.557240382428631</v>
      </c>
      <c r="FS26" s="4">
        <v>34.912204239841941</v>
      </c>
    </row>
    <row r="27" spans="1:175" ht="13" customHeight="1" x14ac:dyDescent="0.15">
      <c r="A27" s="235"/>
      <c r="B27" s="38">
        <v>210</v>
      </c>
      <c r="C27" s="129">
        <f>Anchor!L204</f>
        <v>43.900055999999999</v>
      </c>
      <c r="D27" s="129">
        <f>Anchor!M204</f>
        <v>31.297142000000001</v>
      </c>
      <c r="E27" s="129">
        <f>Anchor!N204</f>
        <v>36.756647000000001</v>
      </c>
      <c r="F27" s="129">
        <f>Anchor!O204</f>
        <v>36.948472000000002</v>
      </c>
      <c r="G27" s="130">
        <f>('Summary (Full)'!$B$34*D27+'Summary (Full)'!$B$35*E27+'Summary (Full)'!$B$36*F27)/'Summary (Full)'!$B$37</f>
        <v>31.991569187499998</v>
      </c>
      <c r="H27" s="129">
        <f>Anchor!P204</f>
        <v>13.106513</v>
      </c>
      <c r="I27" s="129">
        <f>Anchor!Q204</f>
        <v>10.761307</v>
      </c>
      <c r="J27" s="129">
        <f>Anchor!R204</f>
        <v>32.302289999999999</v>
      </c>
      <c r="K27" s="129">
        <f>Anchor!S204</f>
        <v>30.598483999999999</v>
      </c>
      <c r="L27" s="129">
        <f>Anchor!T204</f>
        <v>27.078310999999999</v>
      </c>
      <c r="M27" s="129">
        <f>Anchor!U204</f>
        <v>34.407829</v>
      </c>
      <c r="N27" s="129">
        <f>Anchor!V204</f>
        <v>31.179690999999998</v>
      </c>
      <c r="O27" s="129">
        <f>Anchor!W204</f>
        <v>36.730981</v>
      </c>
      <c r="P27" s="129">
        <f>Anchor!X204</f>
        <v>36.918911999999999</v>
      </c>
      <c r="Q27" s="131">
        <f>10*LOG10(1/(('Summary (Full)'!$B$41/10^(N27/10)+'Summary (Full)'!$B$42/10^(O27/10)+'Summary (Full)'!$B$43/10^(P27/10))/'Summary (Full)'!$B$44))</f>
        <v>32.385613252526198</v>
      </c>
      <c r="R27" s="129">
        <f>Anchor!Y204</f>
        <v>0.16208700000000001</v>
      </c>
      <c r="S27" s="129">
        <f>Anchor!Z204</f>
        <v>1751.14</v>
      </c>
      <c r="T27" s="132"/>
      <c r="U27" s="129">
        <f>Test!L204</f>
        <v>31.736847000000001</v>
      </c>
      <c r="V27" s="129">
        <f>Test!M204</f>
        <v>31.593226000000001</v>
      </c>
      <c r="W27" s="129">
        <f>Test!N204</f>
        <v>37.341631999999997</v>
      </c>
      <c r="X27" s="129">
        <f>Test!O204</f>
        <v>37.550820000000002</v>
      </c>
      <c r="Y27" s="129">
        <f>('Summary (Full)'!$B$34*V27+'Summary (Full)'!$B$35*W27+'Summary (Full)'!$B$36*X27)/'Summary (Full)'!$B$37</f>
        <v>32.324851000000002</v>
      </c>
      <c r="Z27" s="129">
        <f>Test!P204</f>
        <v>13.349981</v>
      </c>
      <c r="AA27" s="129">
        <f>Test!Q204</f>
        <v>11.005042</v>
      </c>
      <c r="AB27" s="129">
        <f>Test!R204</f>
        <v>36.428196</v>
      </c>
      <c r="AC27" s="129">
        <f>Test!S204</f>
        <v>34.304299999999998</v>
      </c>
      <c r="AD27" s="129">
        <f>Test!T204</f>
        <v>27.462320999999999</v>
      </c>
      <c r="AE27" s="129">
        <f>Test!U204</f>
        <v>34.875393000000003</v>
      </c>
      <c r="AF27" s="129">
        <f>Test!V204</f>
        <v>31.464479000000001</v>
      </c>
      <c r="AG27" s="129">
        <f>Test!W204</f>
        <v>37.320782999999999</v>
      </c>
      <c r="AH27" s="129">
        <f>Test!X204</f>
        <v>37.519601000000002</v>
      </c>
      <c r="AI27" s="129">
        <f>10*LOG10(1/(('Summary (Full)'!$B$41/10^(AF27/10)+'Summary (Full)'!$B$42/10^(AG27/10)+'Summary (Full)'!$B$43/10^(AH27/10))/'Summary (Full)'!$B$44))</f>
        <v>32.706480542498618</v>
      </c>
      <c r="AJ27" s="129">
        <f>Test!Y204</f>
        <v>0.199131</v>
      </c>
      <c r="AK27" s="129">
        <f>Test!Z204</f>
        <v>0</v>
      </c>
      <c r="AL27" s="129">
        <f t="shared" si="2"/>
        <v>1.2285439301116068</v>
      </c>
      <c r="AM27" s="129">
        <f t="shared" si="3"/>
        <v>0</v>
      </c>
      <c r="AO27" s="242" t="s">
        <v>15</v>
      </c>
      <c r="AP27" s="166">
        <f t="array" ref="AP27">bdRateExtend($C25:$C28,D25:D28,$U25:$U28,V25:V28)</f>
        <v>-0.31443459335094281</v>
      </c>
      <c r="AQ27" s="164"/>
      <c r="AR27" s="164"/>
      <c r="AS27" s="164"/>
      <c r="AT27" s="166">
        <f t="array" ref="AT27">bdRateExtend($C25:$C28,H25:H28,$U25:$U28,Z25:Z28)</f>
        <v>-0.2957964215481339</v>
      </c>
      <c r="AU27" s="164"/>
      <c r="AV27" s="166">
        <f t="array" ref="AV27">bdRateExtend($C25:$C28,I25:I28,$U25:$U28,AA25:AA28)</f>
        <v>-0.30789433235346864</v>
      </c>
      <c r="AW27" s="164"/>
      <c r="AX27" s="166">
        <f t="array" ref="AX27">bdRateExtend($C25:$C28,J25:J28,$U25:$U28,AB25:AB28,"None", FALSE,1)</f>
        <v>-0.33871845988678817</v>
      </c>
      <c r="AY27" s="170"/>
      <c r="AZ27" s="244">
        <f t="array" ref="AZ27">testVMAFRange($C25:$C28,J25:J28,$U25:$U28,AB25:AB28)</f>
        <v>0</v>
      </c>
      <c r="BA27" s="170"/>
      <c r="CL27" s="4">
        <v>88.017960511942633</v>
      </c>
      <c r="CM27" s="4">
        <v>33.494644749999999</v>
      </c>
      <c r="CN27" s="4">
        <v>33.494644749999999</v>
      </c>
      <c r="CO27" s="4">
        <v>38.506694000000003</v>
      </c>
      <c r="CP27" s="4">
        <v>38.164711750000002</v>
      </c>
      <c r="CQ27" s="4">
        <v>34.099777015624994</v>
      </c>
      <c r="CR27" s="4">
        <v>15.376019250000001</v>
      </c>
      <c r="CS27" s="4">
        <v>12.483886500000001</v>
      </c>
      <c r="CT27" s="4">
        <v>51.26312575</v>
      </c>
      <c r="CU27" s="4">
        <v>49.072041499999997</v>
      </c>
      <c r="CV27" s="4">
        <v>29.650855</v>
      </c>
      <c r="CW27" s="4">
        <v>36.130123499999996</v>
      </c>
      <c r="CX27" s="4">
        <v>33.321395249999995</v>
      </c>
      <c r="CY27" s="4">
        <v>38.468959999999996</v>
      </c>
      <c r="CZ27" s="4">
        <v>38.116571499999999</v>
      </c>
      <c r="DA27" s="4">
        <v>34.439201174551044</v>
      </c>
      <c r="DB27" s="4">
        <v>0.1089035</v>
      </c>
      <c r="DC27" s="4">
        <v>3762.88</v>
      </c>
      <c r="DE27" s="4">
        <v>68.26785630684742</v>
      </c>
      <c r="DF27" s="4">
        <v>15.020916249999999</v>
      </c>
      <c r="DH27" s="4">
        <v>88.569493154747107</v>
      </c>
      <c r="DI27" s="4">
        <v>12.595328875</v>
      </c>
      <c r="DK27" s="4">
        <v>370.34406827525669</v>
      </c>
      <c r="DL27" s="4">
        <v>79.5708755</v>
      </c>
      <c r="DM27" s="4">
        <v>346.28448579658243</v>
      </c>
      <c r="DN27" s="4">
        <v>75.910122999999999</v>
      </c>
      <c r="DO27" s="4">
        <v>108.8938346118272</v>
      </c>
      <c r="DP27" s="4">
        <v>30.469456000000001</v>
      </c>
      <c r="DQ27" s="4">
        <v>88.569493154747107</v>
      </c>
      <c r="DR27" s="4">
        <v>36.260009750000002</v>
      </c>
      <c r="DS27" s="4">
        <v>97.901037966192263</v>
      </c>
      <c r="DT27" s="4">
        <v>33.641218875</v>
      </c>
      <c r="DU27" s="4">
        <v>33.641218875</v>
      </c>
      <c r="DV27" s="4">
        <v>38.748873499999995</v>
      </c>
      <c r="DW27" s="4">
        <v>38.32814475</v>
      </c>
      <c r="DX27" s="4">
        <v>34.748253783799335</v>
      </c>
      <c r="DZ27" s="4">
        <v>80.267959000000005</v>
      </c>
      <c r="EA27" s="4">
        <v>34.280760999999998</v>
      </c>
      <c r="EB27" s="4">
        <v>34.280760999999998</v>
      </c>
      <c r="EC27" s="4">
        <v>39.462499999999999</v>
      </c>
      <c r="ED27" s="4">
        <v>39.089905999999999</v>
      </c>
      <c r="EE27" s="4">
        <v>34.905191250000001</v>
      </c>
      <c r="EF27" s="4">
        <v>16.016355000000001</v>
      </c>
      <c r="EG27" s="4">
        <v>13.042465</v>
      </c>
      <c r="EH27" s="4">
        <v>58.832732999999998</v>
      </c>
      <c r="EI27" s="4">
        <v>56.242325999999998</v>
      </c>
      <c r="EJ27" s="4">
        <v>30.545739000000001</v>
      </c>
      <c r="EK27" s="4">
        <v>36.935530999999997</v>
      </c>
      <c r="EL27" s="4">
        <v>34.098087</v>
      </c>
      <c r="EM27" s="4">
        <v>39.43289</v>
      </c>
      <c r="EN27" s="4">
        <v>39.042603999999997</v>
      </c>
      <c r="EO27" s="4">
        <v>35.239709416017952</v>
      </c>
      <c r="EP27" s="4">
        <v>8.2594000000000001E-2</v>
      </c>
      <c r="EQ27" s="4">
        <v>0</v>
      </c>
      <c r="ER27" s="4">
        <v>53.691485999999998</v>
      </c>
      <c r="ES27" s="4">
        <v>15.116059999999999</v>
      </c>
      <c r="ET27" s="4">
        <v>61.669254381730333</v>
      </c>
      <c r="EU27" s="4">
        <v>12.482431</v>
      </c>
      <c r="EV27" s="7">
        <v>209.59081499999999</v>
      </c>
      <c r="EW27" s="7">
        <v>75.703992999999997</v>
      </c>
      <c r="EX27" s="7">
        <v>209.59081499999999</v>
      </c>
      <c r="EY27" s="7">
        <v>73.280180999999999</v>
      </c>
      <c r="EZ27" s="7">
        <v>99.01289309539095</v>
      </c>
      <c r="FA27" s="7">
        <v>31.275870999999999</v>
      </c>
      <c r="FB27" s="7">
        <v>78.14122657964063</v>
      </c>
      <c r="FC27" s="7">
        <v>36.875954874999998</v>
      </c>
      <c r="FD27" s="4">
        <v>80.267959000000005</v>
      </c>
      <c r="FE27" s="4">
        <v>34.098087</v>
      </c>
      <c r="FF27" s="4">
        <v>34.098087</v>
      </c>
      <c r="FG27" s="4">
        <v>39.43289</v>
      </c>
      <c r="FH27" s="4">
        <v>39.042603999999997</v>
      </c>
      <c r="FI27" s="4">
        <v>35.239709416017952</v>
      </c>
      <c r="FK27" s="4">
        <v>88.017960511942633</v>
      </c>
      <c r="FL27" s="4">
        <v>34.099777015624994</v>
      </c>
      <c r="FM27" s="4">
        <v>88.017960511942633</v>
      </c>
      <c r="FN27" s="4">
        <v>34.439201174551044</v>
      </c>
      <c r="FP27" s="4">
        <v>71.557240382428631</v>
      </c>
      <c r="FQ27" s="4">
        <v>34.569268601562499</v>
      </c>
      <c r="FR27" s="4">
        <v>80.267959000000005</v>
      </c>
      <c r="FS27" s="4">
        <v>35.239709416017952</v>
      </c>
    </row>
    <row r="28" spans="1:175" ht="14" customHeight="1" thickBot="1" x14ac:dyDescent="0.2">
      <c r="A28" s="236"/>
      <c r="B28" s="38">
        <v>235</v>
      </c>
      <c r="C28" s="129">
        <f>Anchor!L205</f>
        <v>20.794568999999999</v>
      </c>
      <c r="D28" s="129">
        <f>Anchor!M205</f>
        <v>28.666409999999999</v>
      </c>
      <c r="E28" s="129">
        <f>Anchor!N205</f>
        <v>34.835985000000001</v>
      </c>
      <c r="F28" s="129">
        <f>Anchor!O205</f>
        <v>35.495483999999998</v>
      </c>
      <c r="G28" s="130">
        <f>('Summary (Full)'!$B$34*D28+'Summary (Full)'!$B$35*E28+'Summary (Full)'!$B$36*F28)/'Summary (Full)'!$B$37</f>
        <v>29.478825562499999</v>
      </c>
      <c r="H28" s="129">
        <f>Anchor!P205</f>
        <v>10.038524000000001</v>
      </c>
      <c r="I28" s="129">
        <f>Anchor!Q205</f>
        <v>8.6178150000000002</v>
      </c>
      <c r="J28" s="129">
        <f>Anchor!R205</f>
        <v>9.5571120000000001</v>
      </c>
      <c r="K28" s="129">
        <f>Anchor!S205</f>
        <v>8.4968620000000001</v>
      </c>
      <c r="L28" s="129">
        <f>Anchor!T205</f>
        <v>24.293669999999999</v>
      </c>
      <c r="M28" s="129">
        <f>Anchor!U205</f>
        <v>32.235045</v>
      </c>
      <c r="N28" s="129">
        <f>Anchor!V205</f>
        <v>28.598782</v>
      </c>
      <c r="O28" s="129">
        <f>Anchor!W205</f>
        <v>34.820712</v>
      </c>
      <c r="P28" s="129">
        <f>Anchor!X205</f>
        <v>35.475352000000001</v>
      </c>
      <c r="Q28" s="131">
        <f>10*LOG10(1/(('Summary (Full)'!$B$41/10^(N28/10)+'Summary (Full)'!$B$42/10^(O28/10)+'Summary (Full)'!$B$43/10^(P28/10))/'Summary (Full)'!$B$44))</f>
        <v>29.902599622127592</v>
      </c>
      <c r="R28" s="129">
        <f>Anchor!Y205</f>
        <v>0.247442</v>
      </c>
      <c r="S28" s="129">
        <f>Anchor!Z205</f>
        <v>1010.75</v>
      </c>
      <c r="T28" s="132"/>
      <c r="U28" s="129">
        <f>Test!L205</f>
        <v>12.760764999999999</v>
      </c>
      <c r="V28" s="129">
        <f>Test!M205</f>
        <v>29.015836</v>
      </c>
      <c r="W28" s="129">
        <f>Test!N205</f>
        <v>35.142971000000003</v>
      </c>
      <c r="X28" s="129">
        <f>Test!O205</f>
        <v>36.128847</v>
      </c>
      <c r="Y28" s="129">
        <f>('Summary (Full)'!$B$34*V28+'Summary (Full)'!$B$35*W28+'Summary (Full)'!$B$36*X28)/'Summary (Full)'!$B$37</f>
        <v>29.843345124999999</v>
      </c>
      <c r="Z28" s="129">
        <f>Test!P205</f>
        <v>10.337650999999999</v>
      </c>
      <c r="AA28" s="129">
        <f>Test!Q205</f>
        <v>8.8886000000000003</v>
      </c>
      <c r="AB28" s="129">
        <f>Test!R205</f>
        <v>15.511877999999999</v>
      </c>
      <c r="AC28" s="129">
        <f>Test!S205</f>
        <v>14.032885</v>
      </c>
      <c r="AD28" s="129">
        <f>Test!T205</f>
        <v>24.698594</v>
      </c>
      <c r="AE28" s="129">
        <f>Test!U205</f>
        <v>32.650641</v>
      </c>
      <c r="AF28" s="129">
        <f>Test!V205</f>
        <v>28.951563</v>
      </c>
      <c r="AG28" s="129">
        <f>Test!W205</f>
        <v>35.127778999999997</v>
      </c>
      <c r="AH28" s="129">
        <f>Test!X205</f>
        <v>36.102167000000001</v>
      </c>
      <c r="AI28" s="129">
        <f>10*LOG10(1/(('Summary (Full)'!$B$41/10^(AF28/10)+'Summary (Full)'!$B$42/10^(AG28/10)+'Summary (Full)'!$B$43/10^(AH28/10))/'Summary (Full)'!$B$44))</f>
        <v>30.26519080816071</v>
      </c>
      <c r="AJ28" s="129">
        <f>Test!Y205</f>
        <v>0.31672600000000001</v>
      </c>
      <c r="AK28" s="129">
        <f>Test!Z205</f>
        <v>0</v>
      </c>
      <c r="AL28" s="129">
        <f t="shared" si="2"/>
        <v>1.2800009699242652</v>
      </c>
      <c r="AM28" s="129">
        <f t="shared" si="3"/>
        <v>0</v>
      </c>
      <c r="AO28" s="179"/>
      <c r="AP28" s="165"/>
      <c r="AQ28" s="165"/>
      <c r="AR28" s="165"/>
      <c r="AS28" s="165"/>
      <c r="AT28" s="165"/>
      <c r="AU28" s="165"/>
      <c r="AV28" s="165"/>
      <c r="AW28" s="165"/>
      <c r="AX28" s="165"/>
      <c r="AY28" s="171"/>
      <c r="AZ28" s="165"/>
      <c r="BA28" s="171"/>
      <c r="CL28" s="4">
        <v>97.901037966192263</v>
      </c>
      <c r="CM28" s="4">
        <v>33.825941624999999</v>
      </c>
      <c r="CN28" s="4">
        <v>33.825941624999999</v>
      </c>
      <c r="CO28" s="4">
        <v>38.78839</v>
      </c>
      <c r="CP28" s="4">
        <v>38.378511125000003</v>
      </c>
      <c r="CQ28" s="4">
        <v>34.420630242187499</v>
      </c>
      <c r="CR28" s="4">
        <v>15.730399375000001</v>
      </c>
      <c r="CS28" s="4">
        <v>12.747216249999999</v>
      </c>
      <c r="CT28" s="4">
        <v>53.890387625000002</v>
      </c>
      <c r="CU28" s="4">
        <v>51.645232249999999</v>
      </c>
      <c r="CV28" s="4">
        <v>30.0601555</v>
      </c>
      <c r="CW28" s="4">
        <v>36.394029249999996</v>
      </c>
      <c r="CX28" s="4">
        <v>33.641218875</v>
      </c>
      <c r="CY28" s="4">
        <v>38.748873499999995</v>
      </c>
      <c r="CZ28" s="4">
        <v>38.32814475</v>
      </c>
      <c r="DA28" s="4">
        <v>34.748253783799335</v>
      </c>
      <c r="DB28" s="4">
        <v>9.9618250000000005E-2</v>
      </c>
      <c r="DC28" s="4">
        <v>3982.5450000000001</v>
      </c>
      <c r="DE28" s="4">
        <v>74.515915499659954</v>
      </c>
      <c r="DF28" s="4">
        <v>15.332530625</v>
      </c>
      <c r="DH28" s="4">
        <v>97.910606999999999</v>
      </c>
      <c r="DI28" s="4">
        <v>12.857332</v>
      </c>
      <c r="DK28" s="4">
        <v>415.087266</v>
      </c>
      <c r="DL28" s="4">
        <v>81.362900999999994</v>
      </c>
      <c r="DM28" s="4">
        <v>415.087266</v>
      </c>
      <c r="DN28" s="4">
        <v>78.596889000000004</v>
      </c>
      <c r="DO28" s="4">
        <v>121.12095502565369</v>
      </c>
      <c r="DP28" s="4">
        <v>30.878756500000001</v>
      </c>
      <c r="DQ28" s="4">
        <v>97.910606999999999</v>
      </c>
      <c r="DR28" s="4">
        <v>36.524607000000003</v>
      </c>
      <c r="DS28" s="4">
        <v>99.647945000000007</v>
      </c>
      <c r="DT28" s="4">
        <v>33.692065999999997</v>
      </c>
      <c r="DU28" s="4">
        <v>33.692065999999997</v>
      </c>
      <c r="DV28" s="4">
        <v>38.764552999999999</v>
      </c>
      <c r="DW28" s="4">
        <v>38.300787</v>
      </c>
      <c r="DX28" s="4">
        <v>34.792483705414135</v>
      </c>
      <c r="DZ28" s="4">
        <v>90.499457004137511</v>
      </c>
      <c r="EA28" s="4">
        <v>34.606105374999999</v>
      </c>
      <c r="EB28" s="4">
        <v>34.606105374999999</v>
      </c>
      <c r="EC28" s="4">
        <v>39.758709875000001</v>
      </c>
      <c r="ED28" s="4">
        <v>39.295482874999998</v>
      </c>
      <c r="EE28" s="4">
        <v>35.22122925</v>
      </c>
      <c r="EF28" s="4">
        <v>16.382252250000001</v>
      </c>
      <c r="EG28" s="4">
        <v>13.304658625</v>
      </c>
      <c r="EH28" s="4">
        <v>60.941640499999998</v>
      </c>
      <c r="EI28" s="4">
        <v>58.372057874999996</v>
      </c>
      <c r="EJ28" s="4">
        <v>30.950329875000001</v>
      </c>
      <c r="EK28" s="4">
        <v>37.194140374999996</v>
      </c>
      <c r="EL28" s="4">
        <v>34.413384874999998</v>
      </c>
      <c r="EM28" s="4">
        <v>39.726158124999998</v>
      </c>
      <c r="EN28" s="4">
        <v>39.245255499999999</v>
      </c>
      <c r="EO28" s="4">
        <v>35.544981692998512</v>
      </c>
      <c r="EP28" s="4">
        <v>7.5698500000000002E-2</v>
      </c>
      <c r="EQ28" s="4">
        <v>0</v>
      </c>
      <c r="ER28" s="4">
        <v>59.980605416139674</v>
      </c>
      <c r="ES28" s="4">
        <v>15.462616624999999</v>
      </c>
      <c r="ET28" s="4">
        <v>69.418377823457462</v>
      </c>
      <c r="EU28" s="4">
        <v>12.741517</v>
      </c>
      <c r="EV28" s="7">
        <v>237.5707565899817</v>
      </c>
      <c r="EW28" s="7">
        <v>77.1434845</v>
      </c>
      <c r="EX28" s="7">
        <v>237.5707565899817</v>
      </c>
      <c r="EY28" s="7">
        <v>74.740014125000002</v>
      </c>
      <c r="EZ28" s="7">
        <v>111.45447583562289</v>
      </c>
      <c r="FA28" s="7">
        <v>31.673411000000002</v>
      </c>
      <c r="FB28" s="7">
        <v>80.267959000000005</v>
      </c>
      <c r="FC28" s="7">
        <v>36.935530999999997</v>
      </c>
      <c r="FD28" s="4">
        <v>90.499457004137511</v>
      </c>
      <c r="FE28" s="4">
        <v>34.413384874999998</v>
      </c>
      <c r="FF28" s="4">
        <v>34.413384874999998</v>
      </c>
      <c r="FG28" s="4">
        <v>39.726158124999998</v>
      </c>
      <c r="FH28" s="4">
        <v>39.245255499999999</v>
      </c>
      <c r="FI28" s="4">
        <v>35.544981692998512</v>
      </c>
      <c r="FK28" s="4">
        <v>97.901037966192263</v>
      </c>
      <c r="FL28" s="4">
        <v>34.420630242187499</v>
      </c>
      <c r="FM28" s="4">
        <v>97.901037966192263</v>
      </c>
      <c r="FN28" s="4">
        <v>34.748253783799335</v>
      </c>
      <c r="FP28" s="4">
        <v>80.267959000000005</v>
      </c>
      <c r="FQ28" s="4">
        <v>34.905191250000001</v>
      </c>
      <c r="FR28" s="4">
        <v>90.499457004137511</v>
      </c>
      <c r="FS28" s="4">
        <v>35.544981692998512</v>
      </c>
    </row>
    <row r="29" spans="1:175" ht="13" customHeight="1" x14ac:dyDescent="0.15">
      <c r="A29" s="234" t="s">
        <v>85</v>
      </c>
      <c r="B29" s="38">
        <v>110</v>
      </c>
      <c r="C29" s="129">
        <f>Anchor!L206</f>
        <v>903.70523600000001</v>
      </c>
      <c r="D29" s="129">
        <f>Anchor!M206</f>
        <v>35.581477999999997</v>
      </c>
      <c r="E29" s="129">
        <f>Anchor!N206</f>
        <v>41.279231000000003</v>
      </c>
      <c r="F29" s="129">
        <f>Anchor!O206</f>
        <v>40.695315000000001</v>
      </c>
      <c r="G29" s="130">
        <f>('Summary (Full)'!$B$34*D29+'Summary (Full)'!$B$35*E29+'Summary (Full)'!$B$36*F29)/'Summary (Full)'!$B$37</f>
        <v>36.257202374999999</v>
      </c>
      <c r="H29" s="129">
        <f>Anchor!P206</f>
        <v>23.236889000000001</v>
      </c>
      <c r="I29" s="129">
        <f>Anchor!Q206</f>
        <v>15.769429000000001</v>
      </c>
      <c r="J29" s="129">
        <f>Anchor!R206</f>
        <v>72.810007999999996</v>
      </c>
      <c r="K29" s="129">
        <f>Anchor!S206</f>
        <v>70.457854999999995</v>
      </c>
      <c r="L29" s="129">
        <f>Anchor!T206</f>
        <v>32.576284999999999</v>
      </c>
      <c r="M29" s="129">
        <f>Anchor!U206</f>
        <v>38.715420000000002</v>
      </c>
      <c r="N29" s="129">
        <f>Anchor!V206</f>
        <v>35.172524000000003</v>
      </c>
      <c r="O29" s="129">
        <f>Anchor!W206</f>
        <v>41.200361999999998</v>
      </c>
      <c r="P29" s="129">
        <f>Anchor!X206</f>
        <v>40.588082</v>
      </c>
      <c r="Q29" s="131">
        <f>10*LOG10(1/(('Summary (Full)'!$B$41/10^(N29/10)+'Summary (Full)'!$B$42/10^(O29/10)+'Summary (Full)'!$B$43/10^(P29/10))/'Summary (Full)'!$B$44))</f>
        <v>36.386391285563718</v>
      </c>
      <c r="R29" s="129">
        <f>Anchor!Y206</f>
        <v>4.1079999999999997E-3</v>
      </c>
      <c r="S29" s="129">
        <f>Anchor!Z206</f>
        <v>6098.47</v>
      </c>
      <c r="T29" s="132"/>
      <c r="U29" s="129">
        <f>Test!L206</f>
        <v>835.77016200000003</v>
      </c>
      <c r="V29" s="129">
        <f>Test!M206</f>
        <v>35.697682</v>
      </c>
      <c r="W29" s="129">
        <f>Test!N206</f>
        <v>41.325743000000003</v>
      </c>
      <c r="X29" s="129">
        <f>Test!O206</f>
        <v>40.727240999999999</v>
      </c>
      <c r="Y29" s="129">
        <f>('Summary (Full)'!$B$34*V29+'Summary (Full)'!$B$35*W29+'Summary (Full)'!$B$36*X29)/'Summary (Full)'!$B$37</f>
        <v>36.363783250000004</v>
      </c>
      <c r="Z29" s="129">
        <f>Test!P206</f>
        <v>23.680035</v>
      </c>
      <c r="AA29" s="129">
        <f>Test!Q206</f>
        <v>15.946536</v>
      </c>
      <c r="AB29" s="129">
        <f>Test!R206</f>
        <v>73.819132999999994</v>
      </c>
      <c r="AC29" s="129">
        <f>Test!S206</f>
        <v>71.510216999999997</v>
      </c>
      <c r="AD29" s="129">
        <f>Test!T206</f>
        <v>32.757556999999998</v>
      </c>
      <c r="AE29" s="129">
        <f>Test!U206</f>
        <v>38.809165999999998</v>
      </c>
      <c r="AF29" s="129">
        <f>Test!V206</f>
        <v>35.286664999999999</v>
      </c>
      <c r="AG29" s="129">
        <f>Test!W206</f>
        <v>41.248770999999998</v>
      </c>
      <c r="AH29" s="129">
        <f>Test!X206</f>
        <v>40.619295999999999</v>
      </c>
      <c r="AI29" s="129">
        <f>10*LOG10(1/(('Summary (Full)'!$B$41/10^(AF29/10)+'Summary (Full)'!$B$42/10^(AG29/10)+'Summary (Full)'!$B$43/10^(AH29/10))/'Summary (Full)'!$B$44))</f>
        <v>36.491594898973844</v>
      </c>
      <c r="AJ29" s="129">
        <f>Test!Y206</f>
        <v>3.7989999999999999E-3</v>
      </c>
      <c r="AK29" s="129">
        <f>Test!Z206</f>
        <v>0</v>
      </c>
      <c r="AL29" s="129">
        <f t="shared" si="2"/>
        <v>0.92478091528724449</v>
      </c>
      <c r="AM29" s="129">
        <f t="shared" si="3"/>
        <v>0</v>
      </c>
      <c r="AO29" s="245" t="s">
        <v>13</v>
      </c>
      <c r="AP29" s="172">
        <f t="array" ref="AP29">bdRateExtend($C29:$C32,D29:D32,$U29:$U32,V29:V32)</f>
        <v>-0.23384563334947117</v>
      </c>
      <c r="AQ29" s="172">
        <f t="array" ref="AQ29">bdRateExtend($C29:$C34,D29:D34,$U29:$U34,V29:V34)</f>
        <v>-0.32764205648506384</v>
      </c>
      <c r="AR29" s="172">
        <f t="array" ref="AR29">bdRateExtend($C29:$C34,E29:E34,$U29:$U34,W29:W34)</f>
        <v>-0.35690574249740525</v>
      </c>
      <c r="AS29" s="172">
        <f t="array" ref="AS29">bdRateExtend($C29:$C34,F29:F34,$U29:$U34,X29:X34)</f>
        <v>-0.40484100668853906</v>
      </c>
      <c r="AT29" s="172">
        <f t="array" ref="AT29">bdRateExtend($C29:$C32,H29:H32,$U29:$U32,Z29:Z32)</f>
        <v>-0.20379321716385235</v>
      </c>
      <c r="AU29" s="172">
        <f t="array" ref="AU29">bdRateExtend($C29:$C34,H29:H34,$U29:$U34,Z29:Z34)</f>
        <v>-0.27855317678039038</v>
      </c>
      <c r="AV29" s="172">
        <f t="array" ref="AV29">bdRateExtend($C29:$C32,I29:I32,$U29:$U32,AA29:AA32)</f>
        <v>-0.21812368285032357</v>
      </c>
      <c r="AW29" s="172">
        <f t="array" ref="AW29">bdRateExtend($C29:$C34,I29:I34,$U29:$U34,AA29:AA34)</f>
        <v>-0.30612771535952865</v>
      </c>
      <c r="AX29" s="172">
        <f t="array" ref="AX29">bdRateExtend($C29:$C32,J29:J32,$U29:$U32,AB29:AB32,"None", FALSE,1)</f>
        <v>-0.24356116541621686</v>
      </c>
      <c r="AY29" s="188">
        <f t="array" ref="AY29">bdRateExtend($C29:$C34,J29:J34,$U29:$U34,AB29:AB34,"None", FALSE,TRUE)</f>
        <v>-0.3455306563189352</v>
      </c>
      <c r="AZ29" s="241">
        <f t="array" ref="AZ29">testVMAFRange($C29:$C32,J29:J32,$U29:$U32,AB29:AB32)</f>
        <v>0</v>
      </c>
      <c r="BA29" s="190">
        <f t="array" ref="BA29">testVMAFRange($C29:$C34,J29:J34,$U29:$U34,AB29:AB34)</f>
        <v>0</v>
      </c>
      <c r="CL29" s="4">
        <v>108.8938346118272</v>
      </c>
      <c r="CM29" s="4">
        <v>34.157238499999998</v>
      </c>
      <c r="CN29" s="4">
        <v>34.157238499999998</v>
      </c>
      <c r="CO29" s="4">
        <v>39.070086000000003</v>
      </c>
      <c r="CP29" s="4">
        <v>38.592310499999996</v>
      </c>
      <c r="CQ29" s="4">
        <v>34.741483468749998</v>
      </c>
      <c r="CR29" s="4">
        <v>16.0847795</v>
      </c>
      <c r="CS29" s="4">
        <v>13.010546</v>
      </c>
      <c r="CT29" s="4">
        <v>56.517649500000005</v>
      </c>
      <c r="CU29" s="4">
        <v>54.218423000000001</v>
      </c>
      <c r="CV29" s="4">
        <v>30.469456000000001</v>
      </c>
      <c r="CW29" s="4">
        <v>36.657934999999995</v>
      </c>
      <c r="CX29" s="4">
        <v>33.961042499999998</v>
      </c>
      <c r="CY29" s="4">
        <v>39.028786999999994</v>
      </c>
      <c r="CZ29" s="4">
        <v>38.539718000000001</v>
      </c>
      <c r="DA29" s="4">
        <v>35.057306393047625</v>
      </c>
      <c r="DB29" s="4">
        <v>9.0332999999999997E-2</v>
      </c>
      <c r="DC29" s="4">
        <v>4202.21</v>
      </c>
      <c r="DE29" s="4">
        <v>81.335813999999999</v>
      </c>
      <c r="DF29" s="4">
        <v>15.644145</v>
      </c>
      <c r="DH29" s="4">
        <v>108.82992693298165</v>
      </c>
      <c r="DI29" s="4">
        <v>13.084913999999999</v>
      </c>
      <c r="DK29" s="4">
        <v>556.68262120947577</v>
      </c>
      <c r="DL29" s="4">
        <v>84.91720325</v>
      </c>
      <c r="DM29" s="4">
        <v>494.38354386069409</v>
      </c>
      <c r="DN29" s="4">
        <v>80.645955999999998</v>
      </c>
      <c r="DO29" s="4">
        <v>134.72099498214405</v>
      </c>
      <c r="DP29" s="4">
        <v>31.288057000000002</v>
      </c>
      <c r="DQ29" s="4">
        <v>108.82992693298165</v>
      </c>
      <c r="DR29" s="4">
        <v>36.729487375000005</v>
      </c>
      <c r="DS29" s="4">
        <v>108.8938346118272</v>
      </c>
      <c r="DT29" s="4">
        <v>33.961042499999998</v>
      </c>
      <c r="DU29" s="4">
        <v>33.961042499999998</v>
      </c>
      <c r="DV29" s="4">
        <v>39.028786999999994</v>
      </c>
      <c r="DW29" s="4">
        <v>38.539718000000001</v>
      </c>
      <c r="DX29" s="4">
        <v>35.057306393047625</v>
      </c>
      <c r="DZ29" s="4">
        <v>102.03513107943532</v>
      </c>
      <c r="EA29" s="4">
        <v>34.931449749999999</v>
      </c>
      <c r="EB29" s="4">
        <v>34.931449749999999</v>
      </c>
      <c r="EC29" s="4">
        <v>40.054919749999996</v>
      </c>
      <c r="ED29" s="4">
        <v>39.501059749999996</v>
      </c>
      <c r="EE29" s="4">
        <v>35.537267249999999</v>
      </c>
      <c r="EF29" s="4">
        <v>16.7481495</v>
      </c>
      <c r="EG29" s="4">
        <v>13.56685225</v>
      </c>
      <c r="EH29" s="4">
        <v>63.050547999999999</v>
      </c>
      <c r="EI29" s="4">
        <v>60.50178975</v>
      </c>
      <c r="EJ29" s="4">
        <v>31.354920750000002</v>
      </c>
      <c r="EK29" s="4">
        <v>37.452749749999995</v>
      </c>
      <c r="EL29" s="4">
        <v>34.728682749999997</v>
      </c>
      <c r="EM29" s="4">
        <v>40.019426250000002</v>
      </c>
      <c r="EN29" s="4">
        <v>39.447907000000001</v>
      </c>
      <c r="EO29" s="4">
        <v>35.850253969979065</v>
      </c>
      <c r="EP29" s="4">
        <v>6.8803000000000003E-2</v>
      </c>
      <c r="EQ29" s="4">
        <v>0</v>
      </c>
      <c r="ER29" s="4">
        <v>67.006396993494278</v>
      </c>
      <c r="ES29" s="4">
        <v>15.809173249999999</v>
      </c>
      <c r="ET29" s="4">
        <v>78.14122657964063</v>
      </c>
      <c r="EU29" s="4">
        <v>13.000603</v>
      </c>
      <c r="EV29" s="7">
        <v>269.28596268274583</v>
      </c>
      <c r="EW29" s="7">
        <v>78.582976000000002</v>
      </c>
      <c r="EX29" s="7">
        <v>269.28596268274583</v>
      </c>
      <c r="EY29" s="7">
        <v>76.199847250000005</v>
      </c>
      <c r="EZ29" s="7">
        <v>125.45942043957602</v>
      </c>
      <c r="FA29" s="7">
        <v>32.070951000000001</v>
      </c>
      <c r="FB29" s="7">
        <v>87.960155261758558</v>
      </c>
      <c r="FC29" s="7">
        <v>37.135478499999998</v>
      </c>
      <c r="FD29" s="4">
        <v>102.03513107943532</v>
      </c>
      <c r="FE29" s="4">
        <v>34.728682749999997</v>
      </c>
      <c r="FF29" s="4">
        <v>34.728682749999997</v>
      </c>
      <c r="FG29" s="4">
        <v>40.019426250000002</v>
      </c>
      <c r="FH29" s="4">
        <v>39.447907000000001</v>
      </c>
      <c r="FI29" s="4">
        <v>35.850253969979065</v>
      </c>
      <c r="FK29" s="4">
        <v>108.8938346118272</v>
      </c>
      <c r="FL29" s="4">
        <v>34.741483468749998</v>
      </c>
      <c r="FM29" s="4">
        <v>108.8938346118272</v>
      </c>
      <c r="FN29" s="4">
        <v>35.057306393047625</v>
      </c>
      <c r="FP29" s="4">
        <v>90.499457004137511</v>
      </c>
      <c r="FQ29" s="4">
        <v>35.22122925</v>
      </c>
      <c r="FR29" s="4">
        <v>102.03513107943532</v>
      </c>
      <c r="FS29" s="4">
        <v>35.850253969979065</v>
      </c>
    </row>
    <row r="30" spans="1:175" x14ac:dyDescent="0.15">
      <c r="A30" s="235"/>
      <c r="B30" s="38">
        <v>135</v>
      </c>
      <c r="C30" s="129">
        <f>Anchor!L207</f>
        <v>362.58351499999998</v>
      </c>
      <c r="D30" s="129">
        <f>Anchor!M207</f>
        <v>34.970810999999998</v>
      </c>
      <c r="E30" s="129">
        <f>Anchor!N207</f>
        <v>40.649970000000003</v>
      </c>
      <c r="F30" s="129">
        <f>Anchor!O207</f>
        <v>40.230969999999999</v>
      </c>
      <c r="G30" s="130">
        <f>('Summary (Full)'!$B$34*D30+'Summary (Full)'!$B$35*E30+'Summary (Full)'!$B$36*F30)/'Summary (Full)'!$B$37</f>
        <v>35.654518374999995</v>
      </c>
      <c r="H30" s="129">
        <f>Anchor!P207</f>
        <v>20.393516000000002</v>
      </c>
      <c r="I30" s="129">
        <f>Anchor!Q207</f>
        <v>14.703682000000001</v>
      </c>
      <c r="J30" s="129">
        <f>Anchor!R207</f>
        <v>66.294335000000004</v>
      </c>
      <c r="K30" s="129">
        <f>Anchor!S207</f>
        <v>64.034002000000001</v>
      </c>
      <c r="L30" s="129">
        <f>Anchor!T207</f>
        <v>31.670352999999999</v>
      </c>
      <c r="M30" s="129">
        <f>Anchor!U207</f>
        <v>38.074767000000001</v>
      </c>
      <c r="N30" s="129">
        <f>Anchor!V207</f>
        <v>34.589604000000001</v>
      </c>
      <c r="O30" s="129">
        <f>Anchor!W207</f>
        <v>40.582033000000003</v>
      </c>
      <c r="P30" s="129">
        <f>Anchor!X207</f>
        <v>40.140661000000001</v>
      </c>
      <c r="Q30" s="131">
        <f>10*LOG10(1/(('Summary (Full)'!$B$41/10^(N30/10)+'Summary (Full)'!$B$42/10^(O30/10)+'Summary (Full)'!$B$43/10^(P30/10))/'Summary (Full)'!$B$44))</f>
        <v>35.809970322927718</v>
      </c>
      <c r="R30" s="129">
        <f>Anchor!Y207</f>
        <v>1.5556E-2</v>
      </c>
      <c r="S30" s="129">
        <f>Anchor!Z207</f>
        <v>2831.72</v>
      </c>
      <c r="T30" s="132"/>
      <c r="U30" s="129">
        <f>Test!L207</f>
        <v>320.08882199999999</v>
      </c>
      <c r="V30" s="129">
        <f>Test!M207</f>
        <v>35.090477</v>
      </c>
      <c r="W30" s="129">
        <f>Test!N207</f>
        <v>40.757702000000002</v>
      </c>
      <c r="X30" s="129">
        <f>Test!O207</f>
        <v>40.326473</v>
      </c>
      <c r="Y30" s="129">
        <f>('Summary (Full)'!$B$34*V30+'Summary (Full)'!$B$35*W30+'Summary (Full)'!$B$36*X30)/'Summary (Full)'!$B$37</f>
        <v>35.771928312500002</v>
      </c>
      <c r="Z30" s="129">
        <f>Test!P207</f>
        <v>20.720586000000001</v>
      </c>
      <c r="AA30" s="129">
        <f>Test!Q207</f>
        <v>14.86439</v>
      </c>
      <c r="AB30" s="129">
        <f>Test!R207</f>
        <v>67.656279999999995</v>
      </c>
      <c r="AC30" s="129">
        <f>Test!S207</f>
        <v>65.350898000000001</v>
      </c>
      <c r="AD30" s="129">
        <f>Test!T207</f>
        <v>31.855609000000001</v>
      </c>
      <c r="AE30" s="129">
        <f>Test!U207</f>
        <v>38.206086999999997</v>
      </c>
      <c r="AF30" s="129">
        <f>Test!V207</f>
        <v>34.715983000000001</v>
      </c>
      <c r="AG30" s="129">
        <f>Test!W207</f>
        <v>40.689627000000002</v>
      </c>
      <c r="AH30" s="129">
        <f>Test!X207</f>
        <v>40.233491999999998</v>
      </c>
      <c r="AI30" s="129">
        <f>10*LOG10(1/(('Summary (Full)'!$B$41/10^(AF30/10)+'Summary (Full)'!$B$42/10^(AG30/10)+'Summary (Full)'!$B$43/10^(AH30/10))/'Summary (Full)'!$B$44))</f>
        <v>35.933234037547223</v>
      </c>
      <c r="AJ30" s="129">
        <f>Test!Y207</f>
        <v>1.4904000000000001E-2</v>
      </c>
      <c r="AK30" s="129">
        <f>Test!Z207</f>
        <v>0</v>
      </c>
      <c r="AL30" s="129">
        <f t="shared" si="2"/>
        <v>0.95808691180251992</v>
      </c>
      <c r="AM30" s="129">
        <f t="shared" si="3"/>
        <v>0</v>
      </c>
      <c r="AO30" s="179"/>
      <c r="AP30" s="165"/>
      <c r="AQ30" s="164"/>
      <c r="AR30" s="164"/>
      <c r="AS30" s="164"/>
      <c r="AT30" s="165"/>
      <c r="AU30" s="164"/>
      <c r="AV30" s="165"/>
      <c r="AW30" s="164"/>
      <c r="AX30" s="165"/>
      <c r="AY30" s="170"/>
      <c r="AZ30" s="165"/>
      <c r="BA30" s="170"/>
      <c r="CL30" s="4">
        <v>121.12095502565369</v>
      </c>
      <c r="CM30" s="4">
        <v>34.488535374999998</v>
      </c>
      <c r="CN30" s="4">
        <v>34.488535374999998</v>
      </c>
      <c r="CO30" s="4">
        <v>39.351782</v>
      </c>
      <c r="CP30" s="4">
        <v>38.806109874999997</v>
      </c>
      <c r="CQ30" s="4">
        <v>35.062336695312496</v>
      </c>
      <c r="CR30" s="4">
        <v>16.439159625000002</v>
      </c>
      <c r="CS30" s="4">
        <v>13.27387575</v>
      </c>
      <c r="CT30" s="4">
        <v>59.144911375</v>
      </c>
      <c r="CU30" s="4">
        <v>56.791613749999996</v>
      </c>
      <c r="CV30" s="4">
        <v>30.878756500000001</v>
      </c>
      <c r="CW30" s="4">
        <v>36.921840750000001</v>
      </c>
      <c r="CX30" s="4">
        <v>34.280866124999996</v>
      </c>
      <c r="CY30" s="4">
        <v>39.3087005</v>
      </c>
      <c r="CZ30" s="4">
        <v>38.751291250000001</v>
      </c>
      <c r="DA30" s="4">
        <v>35.366359002295923</v>
      </c>
      <c r="DB30" s="4">
        <v>8.1047750000000002E-2</v>
      </c>
      <c r="DC30" s="4">
        <v>4421.875</v>
      </c>
      <c r="DE30" s="4">
        <v>102.80542450576108</v>
      </c>
      <c r="DF30" s="4">
        <v>16.376194999999999</v>
      </c>
      <c r="DH30" s="4">
        <v>120.96700612057401</v>
      </c>
      <c r="DI30" s="4">
        <v>13.312495999999999</v>
      </c>
      <c r="DK30" s="4">
        <v>626.83223299999997</v>
      </c>
      <c r="DL30" s="4">
        <v>86.527001999999996</v>
      </c>
      <c r="DM30" s="4">
        <v>556.68262120947577</v>
      </c>
      <c r="DN30" s="4">
        <v>82.224567000000008</v>
      </c>
      <c r="DO30" s="4">
        <v>149.8481124520093</v>
      </c>
      <c r="DP30" s="4">
        <v>31.697357500000003</v>
      </c>
      <c r="DQ30" s="4">
        <v>134.72099498214405</v>
      </c>
      <c r="DR30" s="4">
        <v>37.1857465</v>
      </c>
      <c r="DS30" s="4">
        <v>121.12095502565369</v>
      </c>
      <c r="DT30" s="4">
        <v>34.280866124999996</v>
      </c>
      <c r="DU30" s="4">
        <v>34.280866124999996</v>
      </c>
      <c r="DV30" s="4">
        <v>39.3087005</v>
      </c>
      <c r="DW30" s="4">
        <v>38.751291250000001</v>
      </c>
      <c r="DX30" s="4">
        <v>35.366359002295923</v>
      </c>
      <c r="DZ30" s="4">
        <v>115.04122034590279</v>
      </c>
      <c r="EA30" s="4">
        <v>35.256794124999999</v>
      </c>
      <c r="EB30" s="4">
        <v>35.256794124999999</v>
      </c>
      <c r="EC30" s="4">
        <v>40.351129624999999</v>
      </c>
      <c r="ED30" s="4">
        <v>39.706636625000002</v>
      </c>
      <c r="EE30" s="4">
        <v>35.853305249999998</v>
      </c>
      <c r="EF30" s="4">
        <v>17.11404675</v>
      </c>
      <c r="EG30" s="4">
        <v>13.829045875</v>
      </c>
      <c r="EH30" s="4">
        <v>65.159455499999993</v>
      </c>
      <c r="EI30" s="4">
        <v>62.631521624999998</v>
      </c>
      <c r="EJ30" s="4">
        <v>31.759511625000002</v>
      </c>
      <c r="EK30" s="4">
        <v>37.711359125000001</v>
      </c>
      <c r="EL30" s="4">
        <v>35.043980624999996</v>
      </c>
      <c r="EM30" s="4">
        <v>40.312694375</v>
      </c>
      <c r="EN30" s="4">
        <v>39.650558499999995</v>
      </c>
      <c r="EO30" s="4">
        <v>36.155526246959624</v>
      </c>
      <c r="EP30" s="4">
        <v>6.1907500000000004E-2</v>
      </c>
      <c r="EQ30" s="4">
        <v>0</v>
      </c>
      <c r="ER30" s="4">
        <v>74.855150375684971</v>
      </c>
      <c r="ES30" s="4">
        <v>16.155729874999999</v>
      </c>
      <c r="ET30" s="4">
        <v>87.960155261758558</v>
      </c>
      <c r="EU30" s="4">
        <v>13.259689</v>
      </c>
      <c r="EV30" s="7">
        <v>372.07063399999998</v>
      </c>
      <c r="EW30" s="7">
        <v>82.706044000000006</v>
      </c>
      <c r="EX30" s="7">
        <v>372.07063399999998</v>
      </c>
      <c r="EY30" s="7">
        <v>80.397970000000001</v>
      </c>
      <c r="EZ30" s="7">
        <v>141.22417300000001</v>
      </c>
      <c r="FA30" s="7">
        <v>32.468491</v>
      </c>
      <c r="FB30" s="7">
        <v>99.01289309539095</v>
      </c>
      <c r="FC30" s="7">
        <v>37.395002124999998</v>
      </c>
      <c r="FD30" s="4">
        <v>115.04122034590279</v>
      </c>
      <c r="FE30" s="4">
        <v>35.043980624999996</v>
      </c>
      <c r="FF30" s="4">
        <v>35.043980624999996</v>
      </c>
      <c r="FG30" s="4">
        <v>40.312694375</v>
      </c>
      <c r="FH30" s="4">
        <v>39.650558499999995</v>
      </c>
      <c r="FI30" s="4">
        <v>36.155526246959624</v>
      </c>
      <c r="FK30" s="4">
        <v>121.12095502565369</v>
      </c>
      <c r="FL30" s="4">
        <v>35.062336695312496</v>
      </c>
      <c r="FM30" s="4">
        <v>121.12095502565369</v>
      </c>
      <c r="FN30" s="4">
        <v>35.366359002295923</v>
      </c>
      <c r="FP30" s="4">
        <v>102.03513107943532</v>
      </c>
      <c r="FQ30" s="4">
        <v>35.537267249999999</v>
      </c>
      <c r="FR30" s="4">
        <v>115.04122034590279</v>
      </c>
      <c r="FS30" s="4">
        <v>36.155526246959624</v>
      </c>
    </row>
    <row r="31" spans="1:175" ht="13" customHeight="1" x14ac:dyDescent="0.15">
      <c r="A31" s="235"/>
      <c r="B31" s="38">
        <v>160</v>
      </c>
      <c r="C31" s="129">
        <f>Anchor!L208</f>
        <v>152.62015</v>
      </c>
      <c r="D31" s="129">
        <f>Anchor!M208</f>
        <v>33.980269999999997</v>
      </c>
      <c r="E31" s="129">
        <f>Anchor!N208</f>
        <v>39.534748999999998</v>
      </c>
      <c r="F31" s="129">
        <f>Anchor!O208</f>
        <v>39.310124000000002</v>
      </c>
      <c r="G31" s="130">
        <f>('Summary (Full)'!$B$34*D31+'Summary (Full)'!$B$35*E31+'Summary (Full)'!$B$36*F31)/'Summary (Full)'!$B$37</f>
        <v>34.660540812499995</v>
      </c>
      <c r="H31" s="129">
        <f>Anchor!P208</f>
        <v>17.72296</v>
      </c>
      <c r="I31" s="129">
        <f>Anchor!Q208</f>
        <v>13.422789</v>
      </c>
      <c r="J31" s="129">
        <f>Anchor!R208</f>
        <v>55.896830000000001</v>
      </c>
      <c r="K31" s="129">
        <f>Anchor!S208</f>
        <v>53.796275000000001</v>
      </c>
      <c r="L31" s="129">
        <f>Anchor!T208</f>
        <v>30.298100000000002</v>
      </c>
      <c r="M31" s="129">
        <f>Anchor!U208</f>
        <v>37.067664000000001</v>
      </c>
      <c r="N31" s="129">
        <f>Anchor!V208</f>
        <v>33.674902000000003</v>
      </c>
      <c r="O31" s="129">
        <f>Anchor!W208</f>
        <v>39.483460000000001</v>
      </c>
      <c r="P31" s="129">
        <f>Anchor!X208</f>
        <v>39.247005999999999</v>
      </c>
      <c r="Q31" s="131">
        <f>10*LOG10(1/(('Summary (Full)'!$B$41/10^(N31/10)+'Summary (Full)'!$B$42/10^(O31/10)+'Summary (Full)'!$B$43/10^(P31/10))/'Summary (Full)'!$B$44))</f>
        <v>34.886136566193187</v>
      </c>
      <c r="R31" s="129">
        <f>Anchor!Y208</f>
        <v>5.3853999999999999E-2</v>
      </c>
      <c r="S31" s="129">
        <f>Anchor!Z208</f>
        <v>2296.5700000000002</v>
      </c>
      <c r="T31" s="132"/>
      <c r="U31" s="129">
        <f>Test!L208</f>
        <v>130.241321</v>
      </c>
      <c r="V31" s="129">
        <f>Test!M208</f>
        <v>34.10839</v>
      </c>
      <c r="W31" s="129">
        <f>Test!N208</f>
        <v>39.741697000000002</v>
      </c>
      <c r="X31" s="129">
        <f>Test!O208</f>
        <v>39.535283999999997</v>
      </c>
      <c r="Y31" s="129">
        <f>('Summary (Full)'!$B$34*V31+'Summary (Full)'!$B$35*W31+'Summary (Full)'!$B$36*X31)/'Summary (Full)'!$B$37</f>
        <v>34.799652562500007</v>
      </c>
      <c r="Z31" s="129">
        <f>Test!P208</f>
        <v>17.888513</v>
      </c>
      <c r="AA31" s="129">
        <f>Test!Q208</f>
        <v>13.536917000000001</v>
      </c>
      <c r="AB31" s="129">
        <f>Test!R208</f>
        <v>57.378411</v>
      </c>
      <c r="AC31" s="129">
        <f>Test!S208</f>
        <v>55.177951999999998</v>
      </c>
      <c r="AD31" s="129">
        <f>Test!T208</f>
        <v>30.493455999999998</v>
      </c>
      <c r="AE31" s="129">
        <f>Test!U208</f>
        <v>37.268324</v>
      </c>
      <c r="AF31" s="129">
        <f>Test!V208</f>
        <v>33.804338000000001</v>
      </c>
      <c r="AG31" s="129">
        <f>Test!W208</f>
        <v>39.692726999999998</v>
      </c>
      <c r="AH31" s="129">
        <f>Test!X208</f>
        <v>39.465150999999999</v>
      </c>
      <c r="AI31" s="129">
        <f>10*LOG10(1/(('Summary (Full)'!$B$41/10^(AF31/10)+'Summary (Full)'!$B$42/10^(AG31/10)+'Summary (Full)'!$B$43/10^(AH31/10))/'Summary (Full)'!$B$44))</f>
        <v>35.025519704853721</v>
      </c>
      <c r="AJ31" s="129">
        <f>Test!Y208</f>
        <v>5.2967E-2</v>
      </c>
      <c r="AK31" s="129">
        <f>Test!Z208</f>
        <v>0</v>
      </c>
      <c r="AL31" s="129">
        <f t="shared" si="2"/>
        <v>0.98352954283804361</v>
      </c>
      <c r="AM31" s="129">
        <f t="shared" si="3"/>
        <v>0</v>
      </c>
      <c r="AO31" s="242" t="s">
        <v>14</v>
      </c>
      <c r="AP31" s="166">
        <f t="array" ref="AP31">bdRateExtend($C30:$C33,D30:D33,$U30:$U33,V30:V33)</f>
        <v>-0.26901534751400735</v>
      </c>
      <c r="AQ31" s="164"/>
      <c r="AR31" s="164"/>
      <c r="AS31" s="164"/>
      <c r="AT31" s="166">
        <f t="array" ref="AT31">bdRateExtend($C30:$C33,H30:H33,$U30:$U33,Z30:Z33)</f>
        <v>-0.23791910186993581</v>
      </c>
      <c r="AU31" s="164"/>
      <c r="AV31" s="166">
        <f t="array" ref="AV31">bdRateExtend($C30:$C33,I30:I33,$U30:$U33,AA30:AA33)</f>
        <v>-0.25476306173683971</v>
      </c>
      <c r="AW31" s="164"/>
      <c r="AX31" s="166">
        <f t="array" ref="AX31">bdRateExtend($C30:$C33,J30:J33,$U30:$U33,AB30:AB33,"None", FALSE,1)</f>
        <v>-0.28907431943195838</v>
      </c>
      <c r="AY31" s="170"/>
      <c r="AZ31" s="244">
        <f t="array" ref="AZ31">testVMAFRange($C30:$C33,J30:J33,$U30:$U33,AB30:AB33)</f>
        <v>0</v>
      </c>
      <c r="BA31" s="170"/>
      <c r="CL31" s="4">
        <v>134.72099498214405</v>
      </c>
      <c r="CM31" s="4">
        <v>34.819832249999997</v>
      </c>
      <c r="CN31" s="4">
        <v>34.819832249999997</v>
      </c>
      <c r="CO31" s="4">
        <v>39.633477999999997</v>
      </c>
      <c r="CP31" s="4">
        <v>39.019909249999998</v>
      </c>
      <c r="CQ31" s="4">
        <v>35.383189921875001</v>
      </c>
      <c r="CR31" s="4">
        <v>16.793539750000001</v>
      </c>
      <c r="CS31" s="4">
        <v>13.537205499999999</v>
      </c>
      <c r="CT31" s="4">
        <v>61.772173250000002</v>
      </c>
      <c r="CU31" s="4">
        <v>59.364804499999998</v>
      </c>
      <c r="CV31" s="4">
        <v>31.288057000000002</v>
      </c>
      <c r="CW31" s="4">
        <v>37.1857465</v>
      </c>
      <c r="CX31" s="4">
        <v>34.600689750000001</v>
      </c>
      <c r="CY31" s="4">
        <v>39.588614</v>
      </c>
      <c r="CZ31" s="4">
        <v>38.962864500000002</v>
      </c>
      <c r="DA31" s="4">
        <v>35.675411611544213</v>
      </c>
      <c r="DB31" s="4">
        <v>7.1762500000000007E-2</v>
      </c>
      <c r="DC31" s="4">
        <v>4641.54</v>
      </c>
      <c r="DE31" s="4">
        <v>113.47886726292133</v>
      </c>
      <c r="DF31" s="4">
        <v>16.71288625</v>
      </c>
      <c r="DH31" s="4">
        <v>149.8481124520093</v>
      </c>
      <c r="DI31" s="4">
        <v>13.800535249999999</v>
      </c>
      <c r="DK31" s="4">
        <v>715.30092646504238</v>
      </c>
      <c r="DL31" s="4">
        <v>87.568455999999998</v>
      </c>
      <c r="DM31" s="4">
        <v>626.83223299999997</v>
      </c>
      <c r="DN31" s="4">
        <v>83.803178000000003</v>
      </c>
      <c r="DO31" s="4">
        <v>166.67377500000001</v>
      </c>
      <c r="DP31" s="4">
        <v>32.106658000000003</v>
      </c>
      <c r="DQ31" s="4">
        <v>149.8481124520093</v>
      </c>
      <c r="DR31" s="4">
        <v>37.44965225</v>
      </c>
      <c r="DS31" s="4">
        <v>134.72099498214405</v>
      </c>
      <c r="DT31" s="4">
        <v>34.600689750000001</v>
      </c>
      <c r="DU31" s="4">
        <v>34.600689750000001</v>
      </c>
      <c r="DV31" s="4">
        <v>39.588614</v>
      </c>
      <c r="DW31" s="4">
        <v>38.962864500000002</v>
      </c>
      <c r="DX31" s="4">
        <v>35.675411611544213</v>
      </c>
      <c r="DZ31" s="4">
        <v>129.70515388833465</v>
      </c>
      <c r="EA31" s="4">
        <v>35.582138499999999</v>
      </c>
      <c r="EB31" s="4">
        <v>35.582138499999999</v>
      </c>
      <c r="EC31" s="4">
        <v>40.647339500000001</v>
      </c>
      <c r="ED31" s="4">
        <v>39.9122135</v>
      </c>
      <c r="EE31" s="4">
        <v>36.169343249999997</v>
      </c>
      <c r="EF31" s="4">
        <v>17.479944</v>
      </c>
      <c r="EG31" s="4">
        <v>14.0912395</v>
      </c>
      <c r="EH31" s="4">
        <v>67.268362999999994</v>
      </c>
      <c r="EI31" s="4">
        <v>64.761253499999995</v>
      </c>
      <c r="EJ31" s="4">
        <v>32.164102499999998</v>
      </c>
      <c r="EK31" s="4">
        <v>37.9699685</v>
      </c>
      <c r="EL31" s="4">
        <v>35.359278500000002</v>
      </c>
      <c r="EM31" s="4">
        <v>40.605962500000004</v>
      </c>
      <c r="EN31" s="4">
        <v>39.853209999999997</v>
      </c>
      <c r="EO31" s="4">
        <v>36.460798523940184</v>
      </c>
      <c r="EP31" s="4">
        <v>5.5012000000000005E-2</v>
      </c>
      <c r="EQ31" s="4">
        <v>0</v>
      </c>
      <c r="ER31" s="4">
        <v>83.623262691029993</v>
      </c>
      <c r="ES31" s="4">
        <v>16.5022865</v>
      </c>
      <c r="ET31" s="4">
        <v>99.01289309539095</v>
      </c>
      <c r="EU31" s="4">
        <v>13.518775</v>
      </c>
      <c r="EV31" s="7">
        <v>503.86870671763546</v>
      </c>
      <c r="EW31" s="7">
        <v>85.780433500000001</v>
      </c>
      <c r="EX31" s="7">
        <v>503.86870671763546</v>
      </c>
      <c r="EY31" s="7">
        <v>83.499012874999991</v>
      </c>
      <c r="EZ31" s="7">
        <v>159.30210706850022</v>
      </c>
      <c r="FA31" s="7">
        <v>32.85606525</v>
      </c>
      <c r="FB31" s="7">
        <v>111.45447583562289</v>
      </c>
      <c r="FC31" s="7">
        <v>37.654525749999998</v>
      </c>
      <c r="FD31" s="4">
        <v>129.70515388833465</v>
      </c>
      <c r="FE31" s="4">
        <v>35.359278500000002</v>
      </c>
      <c r="FF31" s="4">
        <v>35.359278500000002</v>
      </c>
      <c r="FG31" s="4">
        <v>40.605962500000004</v>
      </c>
      <c r="FH31" s="4">
        <v>39.853209999999997</v>
      </c>
      <c r="FI31" s="4">
        <v>36.460798523940184</v>
      </c>
      <c r="FK31" s="4">
        <v>134.72099498214405</v>
      </c>
      <c r="FL31" s="4">
        <v>35.383189921875001</v>
      </c>
      <c r="FM31" s="4">
        <v>134.72099498214405</v>
      </c>
      <c r="FN31" s="4">
        <v>35.675411611544213</v>
      </c>
      <c r="FP31" s="4">
        <v>115.04122034590279</v>
      </c>
      <c r="FQ31" s="4">
        <v>35.853305249999998</v>
      </c>
      <c r="FR31" s="4">
        <v>129.70515388833465</v>
      </c>
      <c r="FS31" s="4">
        <v>36.460798523940184</v>
      </c>
    </row>
    <row r="32" spans="1:175" x14ac:dyDescent="0.15">
      <c r="A32" s="235"/>
      <c r="B32" s="38">
        <v>185</v>
      </c>
      <c r="C32" s="129">
        <f>Anchor!L209</f>
        <v>69.250065000000006</v>
      </c>
      <c r="D32" s="129">
        <f>Anchor!M209</f>
        <v>32.423200999999999</v>
      </c>
      <c r="E32" s="129">
        <f>Anchor!N209</f>
        <v>37.969608000000001</v>
      </c>
      <c r="F32" s="129">
        <f>Anchor!O209</f>
        <v>37.974356999999998</v>
      </c>
      <c r="G32" s="130">
        <f>('Summary (Full)'!$B$34*D32+'Summary (Full)'!$B$35*E32+'Summary (Full)'!$B$36*F32)/'Summary (Full)'!$B$37</f>
        <v>33.116798687499994</v>
      </c>
      <c r="H32" s="129">
        <f>Anchor!P209</f>
        <v>15.02943</v>
      </c>
      <c r="I32" s="129">
        <f>Anchor!Q209</f>
        <v>11.866270999999999</v>
      </c>
      <c r="J32" s="129">
        <f>Anchor!R209</f>
        <v>40.225442000000001</v>
      </c>
      <c r="K32" s="129">
        <f>Anchor!S209</f>
        <v>38.411696999999997</v>
      </c>
      <c r="L32" s="129">
        <f>Anchor!T209</f>
        <v>28.349440000000001</v>
      </c>
      <c r="M32" s="129">
        <f>Anchor!U209</f>
        <v>35.568769000000003</v>
      </c>
      <c r="N32" s="129">
        <f>Anchor!V209</f>
        <v>32.231347999999997</v>
      </c>
      <c r="O32" s="129">
        <f>Anchor!W209</f>
        <v>37.937269000000001</v>
      </c>
      <c r="P32" s="129">
        <f>Anchor!X209</f>
        <v>37.931454000000002</v>
      </c>
      <c r="Q32" s="131">
        <f>10*LOG10(1/(('Summary (Full)'!$B$41/10^(N32/10)+'Summary (Full)'!$B$42/10^(O32/10)+'Summary (Full)'!$B$43/10^(P32/10))/'Summary (Full)'!$B$44))</f>
        <v>33.444279050259603</v>
      </c>
      <c r="R32" s="129">
        <f>Anchor!Y209</f>
        <v>0.133218</v>
      </c>
      <c r="S32" s="129">
        <f>Anchor!Z209</f>
        <v>1264.58</v>
      </c>
      <c r="T32" s="132"/>
      <c r="U32" s="129">
        <f>Test!L209</f>
        <v>53.691485999999998</v>
      </c>
      <c r="V32" s="129">
        <f>Test!M209</f>
        <v>32.528758000000003</v>
      </c>
      <c r="W32" s="129">
        <f>Test!N209</f>
        <v>38.275568999999997</v>
      </c>
      <c r="X32" s="129">
        <f>Test!O209</f>
        <v>38.372127999999996</v>
      </c>
      <c r="Y32" s="129">
        <f>('Summary (Full)'!$B$34*V32+'Summary (Full)'!$B$35*W32+'Summary (Full)'!$B$36*X32)/'Summary (Full)'!$B$37</f>
        <v>33.253144312500005</v>
      </c>
      <c r="Z32" s="129">
        <f>Test!P209</f>
        <v>15.116059999999999</v>
      </c>
      <c r="AA32" s="129">
        <f>Test!Q209</f>
        <v>11.948496</v>
      </c>
      <c r="AB32" s="129">
        <f>Test!R209</f>
        <v>42.085591000000001</v>
      </c>
      <c r="AC32" s="129">
        <f>Test!S209</f>
        <v>40.125306999999999</v>
      </c>
      <c r="AD32" s="129">
        <f>Test!T209</f>
        <v>28.511554</v>
      </c>
      <c r="AE32" s="129">
        <f>Test!U209</f>
        <v>35.855814000000002</v>
      </c>
      <c r="AF32" s="129">
        <f>Test!V209</f>
        <v>32.334456000000003</v>
      </c>
      <c r="AG32" s="129">
        <f>Test!W209</f>
        <v>38.242786000000002</v>
      </c>
      <c r="AH32" s="129">
        <f>Test!X209</f>
        <v>38.320317000000003</v>
      </c>
      <c r="AI32" s="129">
        <f>10*LOG10(1/(('Summary (Full)'!$B$41/10^(AF32/10)+'Summary (Full)'!$B$42/10^(AG32/10)+'Summary (Full)'!$B$43/10^(AH32/10))/'Summary (Full)'!$B$44))</f>
        <v>33.575594988879416</v>
      </c>
      <c r="AJ32" s="129">
        <f>Test!Y209</f>
        <v>0.15305099999999999</v>
      </c>
      <c r="AK32" s="129">
        <f>Test!Z209</f>
        <v>0</v>
      </c>
      <c r="AL32" s="129">
        <f t="shared" si="2"/>
        <v>1.1488762779804531</v>
      </c>
      <c r="AM32" s="129">
        <f t="shared" si="3"/>
        <v>0</v>
      </c>
      <c r="AO32" s="179"/>
      <c r="AP32" s="165"/>
      <c r="AQ32" s="164"/>
      <c r="AR32" s="164"/>
      <c r="AS32" s="164"/>
      <c r="AT32" s="165"/>
      <c r="AU32" s="164"/>
      <c r="AV32" s="165"/>
      <c r="AW32" s="164"/>
      <c r="AX32" s="165"/>
      <c r="AY32" s="170"/>
      <c r="AZ32" s="165"/>
      <c r="BA32" s="170"/>
      <c r="CL32" s="4">
        <v>149.8481124520093</v>
      </c>
      <c r="CM32" s="4">
        <v>35.151129124999997</v>
      </c>
      <c r="CN32" s="4">
        <v>35.151129124999997</v>
      </c>
      <c r="CO32" s="4">
        <v>39.915174</v>
      </c>
      <c r="CP32" s="4">
        <v>39.233708624999998</v>
      </c>
      <c r="CQ32" s="4">
        <v>35.704043148437499</v>
      </c>
      <c r="CR32" s="4">
        <v>17.147919875000003</v>
      </c>
      <c r="CS32" s="4">
        <v>13.800535249999999</v>
      </c>
      <c r="CT32" s="4">
        <v>64.399435124999997</v>
      </c>
      <c r="CU32" s="4">
        <v>61.937995249999993</v>
      </c>
      <c r="CV32" s="4">
        <v>31.697357500000003</v>
      </c>
      <c r="CW32" s="4">
        <v>37.44965225</v>
      </c>
      <c r="CX32" s="4">
        <v>34.920513374999999</v>
      </c>
      <c r="CY32" s="4">
        <v>39.868527499999999</v>
      </c>
      <c r="CZ32" s="4">
        <v>39.174437750000003</v>
      </c>
      <c r="DA32" s="4">
        <v>35.984464220792503</v>
      </c>
      <c r="DB32" s="4">
        <v>6.2477250000000005E-2</v>
      </c>
      <c r="DC32" s="4">
        <v>4861.2049999999999</v>
      </c>
      <c r="DE32" s="4">
        <v>125.26044590724938</v>
      </c>
      <c r="DF32" s="4">
        <v>17.049577500000002</v>
      </c>
      <c r="DH32" s="4">
        <v>166.67377500000001</v>
      </c>
      <c r="DI32" s="4">
        <v>14.063865</v>
      </c>
      <c r="DK32" s="4">
        <v>816.25575148390305</v>
      </c>
      <c r="DL32" s="4">
        <v>88.609909999999999</v>
      </c>
      <c r="DM32" s="4">
        <v>715.30092646504238</v>
      </c>
      <c r="DN32" s="4">
        <v>84.843179625000005</v>
      </c>
      <c r="DO32" s="4">
        <v>186.81050273290285</v>
      </c>
      <c r="DP32" s="4">
        <v>32.492920375000004</v>
      </c>
      <c r="DQ32" s="4">
        <v>166.67377500000001</v>
      </c>
      <c r="DR32" s="4">
        <v>37.713557999999999</v>
      </c>
      <c r="DS32" s="4">
        <v>149.8481124520093</v>
      </c>
      <c r="DT32" s="4">
        <v>34.920513374999999</v>
      </c>
      <c r="DU32" s="4">
        <v>34.920513374999999</v>
      </c>
      <c r="DV32" s="4">
        <v>39.868527499999999</v>
      </c>
      <c r="DW32" s="4">
        <v>39.174437750000003</v>
      </c>
      <c r="DX32" s="4">
        <v>35.984464220792503</v>
      </c>
      <c r="DZ32" s="4">
        <v>146.23825177281995</v>
      </c>
      <c r="EA32" s="4">
        <v>35.907482874999999</v>
      </c>
      <c r="EB32" s="4">
        <v>35.907482874999999</v>
      </c>
      <c r="EC32" s="4">
        <v>40.943549374999996</v>
      </c>
      <c r="ED32" s="4">
        <v>40.117790374999998</v>
      </c>
      <c r="EE32" s="4">
        <v>36.485381250000003</v>
      </c>
      <c r="EF32" s="4">
        <v>17.845841249999999</v>
      </c>
      <c r="EG32" s="4">
        <v>14.353433125</v>
      </c>
      <c r="EH32" s="4">
        <v>69.377270499999995</v>
      </c>
      <c r="EI32" s="4">
        <v>66.890985375</v>
      </c>
      <c r="EJ32" s="4">
        <v>32.568693375000002</v>
      </c>
      <c r="EK32" s="4">
        <v>38.228577874999999</v>
      </c>
      <c r="EL32" s="4">
        <v>35.674576375000001</v>
      </c>
      <c r="EM32" s="4">
        <v>40.899230625000001</v>
      </c>
      <c r="EN32" s="4">
        <v>40.055861499999999</v>
      </c>
      <c r="EO32" s="4">
        <v>36.766070800920737</v>
      </c>
      <c r="EP32" s="4">
        <v>4.8116500000000006E-2</v>
      </c>
      <c r="EQ32" s="4">
        <v>0</v>
      </c>
      <c r="ER32" s="4">
        <v>93.418422486590586</v>
      </c>
      <c r="ES32" s="4">
        <v>16.848843124999998</v>
      </c>
      <c r="ET32" s="4">
        <v>111.45447583562289</v>
      </c>
      <c r="EU32" s="4">
        <v>13.777861</v>
      </c>
      <c r="EV32" s="7">
        <v>571.13414</v>
      </c>
      <c r="EW32" s="7">
        <v>87.219925000000003</v>
      </c>
      <c r="EX32" s="7">
        <v>571.13414</v>
      </c>
      <c r="EY32" s="7">
        <v>84.958845999999994</v>
      </c>
      <c r="EZ32" s="7">
        <v>164.87877035311877</v>
      </c>
      <c r="FA32" s="7">
        <v>32.973284249999999</v>
      </c>
      <c r="FB32" s="7">
        <v>125.45942043957602</v>
      </c>
      <c r="FC32" s="7">
        <v>37.914049374999998</v>
      </c>
      <c r="FD32" s="4">
        <v>146.23825177281995</v>
      </c>
      <c r="FE32" s="4">
        <v>35.674576375000001</v>
      </c>
      <c r="FF32" s="4">
        <v>35.674576375000001</v>
      </c>
      <c r="FG32" s="4">
        <v>40.899230625000001</v>
      </c>
      <c r="FH32" s="4">
        <v>40.055861499999999</v>
      </c>
      <c r="FI32" s="4">
        <v>36.766070800920737</v>
      </c>
      <c r="FK32" s="4">
        <v>149.8481124520093</v>
      </c>
      <c r="FL32" s="4">
        <v>35.704043148437499</v>
      </c>
      <c r="FM32" s="4">
        <v>149.8481124520093</v>
      </c>
      <c r="FN32" s="4">
        <v>35.984464220792503</v>
      </c>
      <c r="FP32" s="4">
        <v>129.70515388833465</v>
      </c>
      <c r="FQ32" s="4">
        <v>36.169343249999997</v>
      </c>
      <c r="FR32" s="4">
        <v>146.23825177281995</v>
      </c>
      <c r="FS32" s="4">
        <v>36.766070800920737</v>
      </c>
    </row>
    <row r="33" spans="1:175" ht="13" customHeight="1" x14ac:dyDescent="0.15">
      <c r="A33" s="235"/>
      <c r="B33" s="38">
        <v>210</v>
      </c>
      <c r="C33" s="129">
        <f>Anchor!L210</f>
        <v>32.618425999999999</v>
      </c>
      <c r="D33" s="129">
        <f>Anchor!M210</f>
        <v>30.187856</v>
      </c>
      <c r="E33" s="129">
        <f>Anchor!N210</f>
        <v>36.075223999999999</v>
      </c>
      <c r="F33" s="129">
        <f>Anchor!O210</f>
        <v>36.497976000000001</v>
      </c>
      <c r="G33" s="130">
        <f>('Summary (Full)'!$B$34*D33+'Summary (Full)'!$B$35*E33+'Summary (Full)'!$B$36*F33)/'Summary (Full)'!$B$37</f>
        <v>30.950198999999998</v>
      </c>
      <c r="H33" s="129">
        <f>Anchor!P210</f>
        <v>11.977058</v>
      </c>
      <c r="I33" s="129">
        <f>Anchor!Q210</f>
        <v>9.8986129999999992</v>
      </c>
      <c r="J33" s="129">
        <f>Anchor!R210</f>
        <v>19.986540999999999</v>
      </c>
      <c r="K33" s="129">
        <f>Anchor!S210</f>
        <v>18.740067</v>
      </c>
      <c r="L33" s="129">
        <f>Anchor!T210</f>
        <v>25.846157999999999</v>
      </c>
      <c r="M33" s="129">
        <f>Anchor!U210</f>
        <v>33.672792999999999</v>
      </c>
      <c r="N33" s="129">
        <f>Anchor!V210</f>
        <v>30.081786000000001</v>
      </c>
      <c r="O33" s="129">
        <f>Anchor!W210</f>
        <v>36.059570000000001</v>
      </c>
      <c r="P33" s="129">
        <f>Anchor!X210</f>
        <v>36.472144</v>
      </c>
      <c r="Q33" s="131">
        <f>10*LOG10(1/(('Summary (Full)'!$B$41/10^(N33/10)+'Summary (Full)'!$B$42/10^(O33/10)+'Summary (Full)'!$B$43/10^(P33/10))/'Summary (Full)'!$B$44))</f>
        <v>31.348509432060773</v>
      </c>
      <c r="R33" s="129">
        <f>Anchor!Y210</f>
        <v>0.19709499999999999</v>
      </c>
      <c r="S33" s="129">
        <f>Anchor!Z210</f>
        <v>1247.24</v>
      </c>
      <c r="T33" s="132"/>
      <c r="U33" s="129">
        <f>Test!L210</f>
        <v>21.661394000000001</v>
      </c>
      <c r="V33" s="129">
        <f>Test!M210</f>
        <v>30.365779</v>
      </c>
      <c r="W33" s="129">
        <f>Test!N210</f>
        <v>36.462207999999997</v>
      </c>
      <c r="X33" s="129">
        <f>Test!O210</f>
        <v>37.021324</v>
      </c>
      <c r="Y33" s="129">
        <f>('Summary (Full)'!$B$34*V33+'Summary (Full)'!$B$35*W33+'Summary (Full)'!$B$36*X33)/'Summary (Full)'!$B$37</f>
        <v>31.162777374999997</v>
      </c>
      <c r="Z33" s="129">
        <f>Test!P210</f>
        <v>12.141304999999999</v>
      </c>
      <c r="AA33" s="129">
        <f>Test!Q210</f>
        <v>10.058755</v>
      </c>
      <c r="AB33" s="129">
        <f>Test!R210</f>
        <v>23.553849</v>
      </c>
      <c r="AC33" s="129">
        <f>Test!S210</f>
        <v>21.983750000000001</v>
      </c>
      <c r="AD33" s="129">
        <f>Test!T210</f>
        <v>26.081558000000001</v>
      </c>
      <c r="AE33" s="129">
        <f>Test!U210</f>
        <v>33.967396999999998</v>
      </c>
      <c r="AF33" s="129">
        <f>Test!V210</f>
        <v>30.258075000000002</v>
      </c>
      <c r="AG33" s="129">
        <f>Test!W210</f>
        <v>36.442751000000001</v>
      </c>
      <c r="AH33" s="129">
        <f>Test!X210</f>
        <v>36.991019000000001</v>
      </c>
      <c r="AI33" s="129">
        <f>10*LOG10(1/(('Summary (Full)'!$B$41/10^(AF33/10)+'Summary (Full)'!$B$42/10^(AG33/10)+'Summary (Full)'!$B$43/10^(AH33/10))/'Summary (Full)'!$B$44))</f>
        <v>31.553146597966446</v>
      </c>
      <c r="AJ33" s="129">
        <f>Test!Y210</f>
        <v>0.264457</v>
      </c>
      <c r="AK33" s="129">
        <f>Test!Z210</f>
        <v>0</v>
      </c>
      <c r="AL33" s="129">
        <f t="shared" si="2"/>
        <v>1.3417742712904945</v>
      </c>
      <c r="AM33" s="129">
        <f t="shared" si="3"/>
        <v>0</v>
      </c>
      <c r="AO33" s="242" t="s">
        <v>15</v>
      </c>
      <c r="AP33" s="166">
        <f t="array" ref="AP33">bdRateExtend($C31:$C34,D31:D34,$U31:$U34,V31:V34)</f>
        <v>-0.35091155932158502</v>
      </c>
      <c r="AQ33" s="164"/>
      <c r="AR33" s="164"/>
      <c r="AS33" s="164"/>
      <c r="AT33" s="166">
        <f t="array" ref="AT33">bdRateExtend($C31:$C34,H31:H34,$U31:$U34,Z31:Z34)</f>
        <v>-0.32532763825328137</v>
      </c>
      <c r="AU33" s="164"/>
      <c r="AV33" s="166">
        <f t="array" ref="AV33">bdRateExtend($C31:$C34,I31:I34,$U31:$U34,AA31:AA34)</f>
        <v>-0.34265156881963432</v>
      </c>
      <c r="AW33" s="164"/>
      <c r="AX33" s="166">
        <f t="array" ref="AX33">bdRateExtend($C31:$C34,J31:J34,$U31:$U34,AB31:AB34,"None", FALSE,1)</f>
        <v>-0.37802387554324546</v>
      </c>
      <c r="AY33" s="170"/>
      <c r="AZ33" s="244">
        <f t="array" ref="AZ33">testVMAFRange($C31:$C34,J31:J34,$U31:$U34,AB31:AB34)</f>
        <v>0</v>
      </c>
      <c r="BA33" s="170"/>
      <c r="CL33" s="4">
        <v>166.67377500000001</v>
      </c>
      <c r="CM33" s="4">
        <v>35.482425999999997</v>
      </c>
      <c r="CN33" s="4">
        <v>35.482425999999997</v>
      </c>
      <c r="CO33" s="4">
        <v>40.196869999999997</v>
      </c>
      <c r="CP33" s="4">
        <v>39.447507999999999</v>
      </c>
      <c r="CQ33" s="4">
        <v>36.024896374999997</v>
      </c>
      <c r="CR33" s="4">
        <v>17.502300000000002</v>
      </c>
      <c r="CS33" s="4">
        <v>14.063865</v>
      </c>
      <c r="CT33" s="4">
        <v>67.026696999999999</v>
      </c>
      <c r="CU33" s="4">
        <v>64.511185999999995</v>
      </c>
      <c r="CV33" s="4">
        <v>32.106658000000003</v>
      </c>
      <c r="CW33" s="4">
        <v>37.713557999999999</v>
      </c>
      <c r="CX33" s="4">
        <v>35.240336999999997</v>
      </c>
      <c r="CY33" s="4">
        <v>40.148440999999998</v>
      </c>
      <c r="CZ33" s="4">
        <v>39.386011000000003</v>
      </c>
      <c r="DA33" s="4">
        <v>36.293516830040794</v>
      </c>
      <c r="DB33" s="4">
        <v>5.3192000000000003E-2</v>
      </c>
      <c r="DC33" s="4">
        <v>5080.87</v>
      </c>
      <c r="DE33" s="4">
        <v>138.26520908540695</v>
      </c>
      <c r="DF33" s="4">
        <v>17.386268749999999</v>
      </c>
      <c r="DH33" s="4">
        <v>186.81050273290285</v>
      </c>
      <c r="DI33" s="4">
        <v>14.317021125</v>
      </c>
      <c r="DK33" s="4">
        <v>931.45895270011624</v>
      </c>
      <c r="DL33" s="4">
        <v>89.651364000000001</v>
      </c>
      <c r="DM33" s="4">
        <v>816.25575148390305</v>
      </c>
      <c r="DN33" s="4">
        <v>85.883181250000007</v>
      </c>
      <c r="DO33" s="4">
        <v>209.38005352863644</v>
      </c>
      <c r="DP33" s="4">
        <v>32.879182749999998</v>
      </c>
      <c r="DQ33" s="4">
        <v>186.81050273290285</v>
      </c>
      <c r="DR33" s="4">
        <v>37.936994874999996</v>
      </c>
      <c r="DS33" s="4">
        <v>166.67377500000001</v>
      </c>
      <c r="DT33" s="4">
        <v>35.240336999999997</v>
      </c>
      <c r="DU33" s="4">
        <v>35.240336999999997</v>
      </c>
      <c r="DV33" s="4">
        <v>40.148440999999998</v>
      </c>
      <c r="DW33" s="4">
        <v>39.386011000000003</v>
      </c>
      <c r="DX33" s="4">
        <v>36.293516830040794</v>
      </c>
      <c r="DZ33" s="4">
        <v>164.87877035311877</v>
      </c>
      <c r="EA33" s="4">
        <v>36.23282725</v>
      </c>
      <c r="EB33" s="4">
        <v>36.23282725</v>
      </c>
      <c r="EC33" s="4">
        <v>41.239759249999999</v>
      </c>
      <c r="ED33" s="4">
        <v>40.323367250000004</v>
      </c>
      <c r="EE33" s="4">
        <v>36.801419250000002</v>
      </c>
      <c r="EF33" s="4">
        <v>18.211738499999999</v>
      </c>
      <c r="EG33" s="4">
        <v>14.615626750000001</v>
      </c>
      <c r="EH33" s="4">
        <v>71.486177999999995</v>
      </c>
      <c r="EI33" s="4">
        <v>69.020717250000004</v>
      </c>
      <c r="EJ33" s="4">
        <v>32.973284249999999</v>
      </c>
      <c r="EK33" s="4">
        <v>38.487187250000005</v>
      </c>
      <c r="EL33" s="4">
        <v>35.98987425</v>
      </c>
      <c r="EM33" s="4">
        <v>41.192498749999999</v>
      </c>
      <c r="EN33" s="4">
        <v>40.258512999999994</v>
      </c>
      <c r="EO33" s="4">
        <v>37.071343077901297</v>
      </c>
      <c r="EP33" s="4">
        <v>4.1221000000000001E-2</v>
      </c>
      <c r="EQ33" s="4">
        <v>0</v>
      </c>
      <c r="ER33" s="4">
        <v>104.36093234160838</v>
      </c>
      <c r="ES33" s="4">
        <v>17.19539975</v>
      </c>
      <c r="ET33" s="4">
        <v>125.45942043957602</v>
      </c>
      <c r="EU33" s="4">
        <v>14.036947</v>
      </c>
      <c r="EV33" s="7">
        <v>654.79799995856979</v>
      </c>
      <c r="EW33" s="7">
        <v>88.169548250000005</v>
      </c>
      <c r="EX33" s="7">
        <v>654.79799995856979</v>
      </c>
      <c r="EY33" s="7">
        <v>85.933290874999997</v>
      </c>
      <c r="EZ33" s="7">
        <v>185.89533575242825</v>
      </c>
      <c r="FA33" s="7">
        <v>33.377875125000003</v>
      </c>
      <c r="FB33" s="7">
        <v>141.22417300000001</v>
      </c>
      <c r="FC33" s="7">
        <v>38.173572999999998</v>
      </c>
      <c r="FD33" s="4">
        <v>164.87877035311877</v>
      </c>
      <c r="FE33" s="4">
        <v>35.98987425</v>
      </c>
      <c r="FF33" s="4">
        <v>35.98987425</v>
      </c>
      <c r="FG33" s="4">
        <v>41.192498749999999</v>
      </c>
      <c r="FH33" s="4">
        <v>40.258512999999994</v>
      </c>
      <c r="FI33" s="4">
        <v>37.071343077901297</v>
      </c>
      <c r="FK33" s="4">
        <v>166.67377500000001</v>
      </c>
      <c r="FL33" s="4">
        <v>36.024896374999997</v>
      </c>
      <c r="FM33" s="4">
        <v>166.67377500000001</v>
      </c>
      <c r="FN33" s="4">
        <v>36.293516830040794</v>
      </c>
      <c r="FP33" s="4">
        <v>146.23825177281995</v>
      </c>
      <c r="FQ33" s="4">
        <v>36.485381250000003</v>
      </c>
      <c r="FR33" s="4">
        <v>164.87877035311877</v>
      </c>
      <c r="FS33" s="4">
        <v>37.071343077901297</v>
      </c>
    </row>
    <row r="34" spans="1:175" ht="14" customHeight="1" thickBot="1" x14ac:dyDescent="0.2">
      <c r="A34" s="236"/>
      <c r="B34" s="38">
        <v>235</v>
      </c>
      <c r="C34" s="129">
        <f>Anchor!L211</f>
        <v>16.696518000000001</v>
      </c>
      <c r="D34" s="129">
        <f>Anchor!M211</f>
        <v>27.633199999999999</v>
      </c>
      <c r="E34" s="129">
        <f>Anchor!N211</f>
        <v>34.287025</v>
      </c>
      <c r="F34" s="129">
        <f>Anchor!O211</f>
        <v>35.142598999999997</v>
      </c>
      <c r="G34" s="130">
        <f>('Summary (Full)'!$B$34*D34+'Summary (Full)'!$B$35*E34+'Summary (Full)'!$B$36*F34)/'Summary (Full)'!$B$37</f>
        <v>28.518401500000003</v>
      </c>
      <c r="H34" s="129">
        <f>Anchor!P211</f>
        <v>8.8724209999999992</v>
      </c>
      <c r="I34" s="129">
        <f>Anchor!Q211</f>
        <v>7.7834659999999998</v>
      </c>
      <c r="J34" s="129">
        <f>Anchor!R211</f>
        <v>0.57982400000000001</v>
      </c>
      <c r="K34" s="129">
        <f>Anchor!S211</f>
        <v>0.39487100000000003</v>
      </c>
      <c r="L34" s="129">
        <f>Anchor!T211</f>
        <v>23.281867999999999</v>
      </c>
      <c r="M34" s="129">
        <f>Anchor!U211</f>
        <v>31.452020000000001</v>
      </c>
      <c r="N34" s="129">
        <f>Anchor!V211</f>
        <v>27.578465999999999</v>
      </c>
      <c r="O34" s="129">
        <f>Anchor!W211</f>
        <v>34.275497000000001</v>
      </c>
      <c r="P34" s="129">
        <f>Anchor!X211</f>
        <v>35.126522999999999</v>
      </c>
      <c r="Q34" s="131">
        <f>10*LOG10(1/(('Summary (Full)'!$B$41/10^(N34/10)+'Summary (Full)'!$B$42/10^(O34/10)+'Summary (Full)'!$B$43/10^(P34/10))/'Summary (Full)'!$B$44))</f>
        <v>28.935517860539569</v>
      </c>
      <c r="R34" s="129">
        <f>Anchor!Y211</f>
        <v>0.277951</v>
      </c>
      <c r="S34" s="129">
        <f>Anchor!Z211</f>
        <v>783.78</v>
      </c>
      <c r="T34" s="132"/>
      <c r="U34" s="129">
        <f>Test!L211</f>
        <v>8.7844379999999997</v>
      </c>
      <c r="V34" s="129">
        <f>Test!M211</f>
        <v>27.947699</v>
      </c>
      <c r="W34" s="129">
        <f>Test!N211</f>
        <v>34.451565000000002</v>
      </c>
      <c r="X34" s="129">
        <f>Test!O211</f>
        <v>35.627429999999997</v>
      </c>
      <c r="Y34" s="129">
        <f>('Summary (Full)'!$B$34*V34+'Summary (Full)'!$B$35*W34+'Summary (Full)'!$B$36*X34)/'Summary (Full)'!$B$37</f>
        <v>28.834173812500001</v>
      </c>
      <c r="Z34" s="129">
        <f>Test!P211</f>
        <v>9.2006870000000003</v>
      </c>
      <c r="AA34" s="129">
        <f>Test!Q211</f>
        <v>8.0397029999999994</v>
      </c>
      <c r="AB34" s="129">
        <f>Test!R211</f>
        <v>4.5499340000000004</v>
      </c>
      <c r="AC34" s="129">
        <f>Test!S211</f>
        <v>3.6998769999999999</v>
      </c>
      <c r="AD34" s="129">
        <f>Test!T211</f>
        <v>23.615521999999999</v>
      </c>
      <c r="AE34" s="129">
        <f>Test!U211</f>
        <v>31.853590000000001</v>
      </c>
      <c r="AF34" s="129">
        <f>Test!V211</f>
        <v>27.891842</v>
      </c>
      <c r="AG34" s="129">
        <f>Test!W211</f>
        <v>34.435319999999997</v>
      </c>
      <c r="AH34" s="129">
        <f>Test!X211</f>
        <v>35.600172000000001</v>
      </c>
      <c r="AI34" s="129">
        <f>10*LOG10(1/(('Summary (Full)'!$B$41/10^(AF34/10)+'Summary (Full)'!$B$42/10^(AG34/10)+'Summary (Full)'!$B$43/10^(AH34/10))/'Summary (Full)'!$B$44))</f>
        <v>29.247580661833862</v>
      </c>
      <c r="AJ34" s="129">
        <f>Test!Y211</f>
        <v>0.34009200000000001</v>
      </c>
      <c r="AK34" s="129">
        <f>Test!Z211</f>
        <v>0</v>
      </c>
      <c r="AL34" s="129">
        <f t="shared" si="2"/>
        <v>1.2235681828811553</v>
      </c>
      <c r="AM34" s="129">
        <f t="shared" si="3"/>
        <v>0</v>
      </c>
      <c r="AO34" s="179"/>
      <c r="AP34" s="165"/>
      <c r="AQ34" s="165"/>
      <c r="AR34" s="165"/>
      <c r="AS34" s="165"/>
      <c r="AT34" s="165"/>
      <c r="AU34" s="165"/>
      <c r="AV34" s="165"/>
      <c r="AW34" s="165"/>
      <c r="AX34" s="165"/>
      <c r="AY34" s="171"/>
      <c r="AZ34" s="165"/>
      <c r="BA34" s="171"/>
      <c r="CL34" s="4">
        <v>186.81050273290285</v>
      </c>
      <c r="CM34" s="4">
        <v>35.768147999999997</v>
      </c>
      <c r="CN34" s="4">
        <v>35.768147999999997</v>
      </c>
      <c r="CO34" s="4">
        <v>40.448248249999999</v>
      </c>
      <c r="CP34" s="4">
        <v>39.628688499999996</v>
      </c>
      <c r="CQ34" s="4">
        <v>36.301938046874994</v>
      </c>
      <c r="CR34" s="4">
        <v>17.864960625000002</v>
      </c>
      <c r="CS34" s="4">
        <v>14.317021125</v>
      </c>
      <c r="CT34" s="4">
        <v>68.818722499999993</v>
      </c>
      <c r="CU34" s="4">
        <v>66.271898874999991</v>
      </c>
      <c r="CV34" s="4">
        <v>32.492920375000004</v>
      </c>
      <c r="CW34" s="4">
        <v>37.936994874999996</v>
      </c>
      <c r="CX34" s="4">
        <v>35.512386499999998</v>
      </c>
      <c r="CY34" s="4">
        <v>40.396254499999998</v>
      </c>
      <c r="CZ34" s="4">
        <v>39.563389624999999</v>
      </c>
      <c r="DA34" s="4">
        <v>36.555502456959395</v>
      </c>
      <c r="DB34" s="4">
        <v>4.8586375000000001E-2</v>
      </c>
      <c r="DC34" s="4">
        <v>5489.65</v>
      </c>
      <c r="DE34" s="4">
        <v>152.62015</v>
      </c>
      <c r="DF34" s="4">
        <v>17.72296</v>
      </c>
      <c r="DH34" s="4">
        <v>209.38005352863644</v>
      </c>
      <c r="DI34" s="4">
        <v>14.57017725</v>
      </c>
      <c r="DK34" s="4">
        <v>1062.9214911967531</v>
      </c>
      <c r="DL34" s="4">
        <v>90.692817999999988</v>
      </c>
      <c r="DM34" s="4">
        <v>931.45895270011624</v>
      </c>
      <c r="DN34" s="4">
        <v>86.923182875000009</v>
      </c>
      <c r="DO34" s="4">
        <v>234.67634942525731</v>
      </c>
      <c r="DP34" s="4">
        <v>33.265445124999999</v>
      </c>
      <c r="DQ34" s="4">
        <v>209.38005352863644</v>
      </c>
      <c r="DR34" s="4">
        <v>38.160431750000001</v>
      </c>
      <c r="DS34" s="4">
        <v>217.02529172426173</v>
      </c>
      <c r="DT34" s="4">
        <v>35.945678375</v>
      </c>
      <c r="DU34" s="4">
        <v>35.945678375</v>
      </c>
      <c r="DV34" s="4">
        <v>40.767701875</v>
      </c>
      <c r="DW34" s="4">
        <v>39.838714125000003</v>
      </c>
      <c r="DX34" s="4">
        <v>36.971036478258995</v>
      </c>
      <c r="DZ34" s="4">
        <v>185.89533575242825</v>
      </c>
      <c r="EA34" s="4">
        <v>36.558171625</v>
      </c>
      <c r="EB34" s="4">
        <v>36.558171625</v>
      </c>
      <c r="EC34" s="4">
        <v>41.535969124999994</v>
      </c>
      <c r="ED34" s="4">
        <v>40.528944125000002</v>
      </c>
      <c r="EE34" s="4">
        <v>37.117457250000001</v>
      </c>
      <c r="EF34" s="4">
        <v>18.577635749999999</v>
      </c>
      <c r="EG34" s="4">
        <v>14.877820375000001</v>
      </c>
      <c r="EH34" s="4">
        <v>73.595085499999996</v>
      </c>
      <c r="EI34" s="4">
        <v>71.150449124999994</v>
      </c>
      <c r="EJ34" s="4">
        <v>33.377875125000003</v>
      </c>
      <c r="EK34" s="4">
        <v>38.745796625000004</v>
      </c>
      <c r="EL34" s="4">
        <v>36.305172124999999</v>
      </c>
      <c r="EM34" s="4">
        <v>41.485766875000003</v>
      </c>
      <c r="EN34" s="4">
        <v>40.461164499999995</v>
      </c>
      <c r="EO34" s="4">
        <v>37.376615354881849</v>
      </c>
      <c r="EP34" s="4">
        <v>3.4325500000000002E-2</v>
      </c>
      <c r="EQ34" s="4">
        <v>0</v>
      </c>
      <c r="ER34" s="4">
        <v>116.58518640446012</v>
      </c>
      <c r="ES34" s="4">
        <v>17.541956374999998</v>
      </c>
      <c r="ET34" s="4">
        <v>141.22417300000001</v>
      </c>
      <c r="EU34" s="4">
        <v>14.296033</v>
      </c>
      <c r="EV34" s="7">
        <v>750.717547281875</v>
      </c>
      <c r="EW34" s="7">
        <v>89.119171500000007</v>
      </c>
      <c r="EX34" s="7">
        <v>750.717547281875</v>
      </c>
      <c r="EY34" s="7">
        <v>86.907735750000001</v>
      </c>
      <c r="EZ34" s="7">
        <v>209.59081499999999</v>
      </c>
      <c r="FA34" s="7">
        <v>33.782465999999999</v>
      </c>
      <c r="FB34" s="7">
        <v>164.87877035311877</v>
      </c>
      <c r="FC34" s="7">
        <v>38.487187250000005</v>
      </c>
      <c r="FD34" s="4">
        <v>185.89533575242825</v>
      </c>
      <c r="FE34" s="4">
        <v>36.305172124999999</v>
      </c>
      <c r="FF34" s="4">
        <v>36.305172124999999</v>
      </c>
      <c r="FG34" s="4">
        <v>41.485766875000003</v>
      </c>
      <c r="FH34" s="4">
        <v>40.461164499999995</v>
      </c>
      <c r="FI34" s="4">
        <v>37.376615354881849</v>
      </c>
      <c r="FK34" s="4">
        <v>186.81050273290285</v>
      </c>
      <c r="FL34" s="4">
        <v>36.301938046874994</v>
      </c>
      <c r="FM34" s="4">
        <v>217.02529172426173</v>
      </c>
      <c r="FN34" s="4">
        <v>36.971036478258995</v>
      </c>
      <c r="FP34" s="4">
        <v>164.87877035311877</v>
      </c>
      <c r="FQ34" s="4">
        <v>36.801419250000002</v>
      </c>
      <c r="FR34" s="4">
        <v>185.89533575242825</v>
      </c>
      <c r="FS34" s="4">
        <v>37.376615354881849</v>
      </c>
    </row>
    <row r="35" spans="1:175" ht="13" customHeight="1" x14ac:dyDescent="0.15">
      <c r="A35" s="234" t="s">
        <v>86</v>
      </c>
      <c r="B35" s="38">
        <v>110</v>
      </c>
      <c r="C35" s="129">
        <f>Anchor!L212</f>
        <v>405.71080599999999</v>
      </c>
      <c r="D35" s="129">
        <f>Anchor!M212</f>
        <v>32.395408000000003</v>
      </c>
      <c r="E35" s="129">
        <f>Anchor!N212</f>
        <v>39.460717000000002</v>
      </c>
      <c r="F35" s="129">
        <f>Anchor!O212</f>
        <v>39.639291999999998</v>
      </c>
      <c r="G35" s="130">
        <f>('Summary (Full)'!$B$34*D35+'Summary (Full)'!$B$35*E35+'Summary (Full)'!$B$36*F35)/'Summary (Full)'!$B$37</f>
        <v>33.289732562499999</v>
      </c>
      <c r="H35" s="129">
        <f>Anchor!P212</f>
        <v>19.781421000000002</v>
      </c>
      <c r="I35" s="129">
        <f>Anchor!Q212</f>
        <v>12.798171</v>
      </c>
      <c r="J35" s="129">
        <f>Anchor!R212</f>
        <v>42.011747</v>
      </c>
      <c r="K35" s="129">
        <f>Anchor!S212</f>
        <v>40.245027999999998</v>
      </c>
      <c r="L35" s="129">
        <f>Anchor!T212</f>
        <v>28.088674999999999</v>
      </c>
      <c r="M35" s="129">
        <f>Anchor!U212</f>
        <v>36.688186000000002</v>
      </c>
      <c r="N35" s="129">
        <f>Anchor!V212</f>
        <v>32.168107999999997</v>
      </c>
      <c r="O35" s="129">
        <f>Anchor!W212</f>
        <v>39.410476000000003</v>
      </c>
      <c r="P35" s="129">
        <f>Anchor!X212</f>
        <v>39.558490999999997</v>
      </c>
      <c r="Q35" s="131">
        <f>10*LOG10(1/(('Summary (Full)'!$B$41/10^(N35/10)+'Summary (Full)'!$B$42/10^(O35/10)+'Summary (Full)'!$B$43/10^(P35/10))/'Summary (Full)'!$B$44))</f>
        <v>33.543743180877918</v>
      </c>
      <c r="R35" s="129">
        <f>Anchor!Y212</f>
        <v>9.2879999999999994E-3</v>
      </c>
      <c r="S35" s="129">
        <f>Anchor!Z212</f>
        <v>2170.38</v>
      </c>
      <c r="T35" s="132"/>
      <c r="U35" s="129">
        <f>Test!L212</f>
        <v>377.47814399999999</v>
      </c>
      <c r="V35" s="129">
        <f>Test!M212</f>
        <v>32.463203</v>
      </c>
      <c r="W35" s="129">
        <f>Test!N212</f>
        <v>39.478450000000002</v>
      </c>
      <c r="X35" s="129">
        <f>Test!O212</f>
        <v>39.654485000000001</v>
      </c>
      <c r="Y35" s="129">
        <f>('Summary (Full)'!$B$34*V35+'Summary (Full)'!$B$35*W35+'Summary (Full)'!$B$36*X35)/'Summary (Full)'!$B$37</f>
        <v>33.351111062500003</v>
      </c>
      <c r="Z35" s="129">
        <f>Test!P212</f>
        <v>20.087533000000001</v>
      </c>
      <c r="AA35" s="129">
        <f>Test!Q212</f>
        <v>12.893953</v>
      </c>
      <c r="AB35" s="129">
        <f>Test!R212</f>
        <v>43.026688999999998</v>
      </c>
      <c r="AC35" s="129">
        <f>Test!S212</f>
        <v>41.295526000000002</v>
      </c>
      <c r="AD35" s="129">
        <f>Test!T212</f>
        <v>28.165592</v>
      </c>
      <c r="AE35" s="129">
        <f>Test!U212</f>
        <v>36.753073999999998</v>
      </c>
      <c r="AF35" s="129">
        <f>Test!V212</f>
        <v>32.233854999999998</v>
      </c>
      <c r="AG35" s="129">
        <f>Test!W212</f>
        <v>39.428592999999999</v>
      </c>
      <c r="AH35" s="129">
        <f>Test!X212</f>
        <v>39.572898000000002</v>
      </c>
      <c r="AI35" s="129">
        <f>10*LOG10(1/(('Summary (Full)'!$B$41/10^(AF35/10)+'Summary (Full)'!$B$42/10^(AG35/10)+'Summary (Full)'!$B$43/10^(AH35/10))/'Summary (Full)'!$B$44))</f>
        <v>33.605269997301711</v>
      </c>
      <c r="AJ35" s="129">
        <f>Test!Y212</f>
        <v>7.7200000000000003E-3</v>
      </c>
      <c r="AK35" s="129">
        <f>Test!Z212</f>
        <v>0</v>
      </c>
      <c r="AL35" s="129">
        <f t="shared" si="2"/>
        <v>0.8311800172265289</v>
      </c>
      <c r="AM35" s="129">
        <f t="shared" si="3"/>
        <v>0</v>
      </c>
      <c r="AO35" s="245" t="s">
        <v>13</v>
      </c>
      <c r="AP35" s="172">
        <f t="array" ref="AP35">bdRateExtend($C35:$C38,D35:D38,$U35:$U38,V35:V38)</f>
        <v>-0.2494122292701284</v>
      </c>
      <c r="AQ35" s="172">
        <f t="array" ref="AQ35">bdRateExtend($C35:$C40,D35:D40,$U35:$U40,V35:V40)</f>
        <v>-0.37669290926406185</v>
      </c>
      <c r="AR35" s="172">
        <f t="array" ref="AR35">bdRateExtend($C35:$C40,E35:E40,$U35:$U40,W35:W40)</f>
        <v>-0.38435860270246025</v>
      </c>
      <c r="AS35" s="172">
        <f t="array" ref="AS35">bdRateExtend($C35:$C40,F35:F40,$U35:$U40,X35:X40)</f>
        <v>-0.41907666535371679</v>
      </c>
      <c r="AT35" s="172">
        <f t="array" ref="AT35">bdRateExtend($C35:$C38,H35:H38,$U35:$U38,Z35:Z38)</f>
        <v>-0.21881689630235224</v>
      </c>
      <c r="AU35" s="172">
        <f t="array" ref="AU35">bdRateExtend($C35:$C40,H35:H40,$U35:$U40,Z35:Z40)</f>
        <v>-0.32079125465369462</v>
      </c>
      <c r="AV35" s="172">
        <f t="array" ref="AV35">bdRateExtend($C35:$C38,I35:I38,$U35:$U38,AA35:AA38)</f>
        <v>-0.22849103502307422</v>
      </c>
      <c r="AW35" s="172">
        <f t="array" ref="AW35">bdRateExtend($C35:$C40,I35:I40,$U35:$U40,AA35:AA40)</f>
        <v>-0.35196141228659195</v>
      </c>
      <c r="AX35" s="172">
        <f t="array" ref="AX35">bdRateExtend($C35:$C38,J35:J38,$U35:$U38,AB35:AB38,"None", FALSE,1)</f>
        <v>-0.26888911618524447</v>
      </c>
      <c r="AY35" s="188">
        <f t="array" ref="AY35">bdRateExtend($C35:$C40,J35:J40,$U35:$U40,AB35:AB40,"None", FALSE,TRUE)</f>
        <v>-0.34574590712544706</v>
      </c>
      <c r="AZ35" s="241">
        <f t="array" ref="AZ35">testVMAFRange($C35:$C38,J35:J38,$U35:$U38,AB35:AB38)</f>
        <v>0</v>
      </c>
      <c r="BA35" s="190">
        <f t="array" ref="BA35">testVMAFRange($C35:$C40,J35:J40,$U35:$U40,AB35:AB40)</f>
        <v>0</v>
      </c>
      <c r="CL35" s="4">
        <v>217.02529172426173</v>
      </c>
      <c r="CM35" s="4">
        <v>36.190683999999997</v>
      </c>
      <c r="CN35" s="4">
        <v>36.190683999999997</v>
      </c>
      <c r="CO35" s="4">
        <v>40.821198500000001</v>
      </c>
      <c r="CP35" s="4">
        <v>39.905780999999998</v>
      </c>
      <c r="CQ35" s="4">
        <v>36.712284718749999</v>
      </c>
      <c r="CR35" s="4">
        <v>18.176375125</v>
      </c>
      <c r="CS35" s="4">
        <v>14.593951000000001</v>
      </c>
      <c r="CT35" s="4">
        <v>71.255966874999999</v>
      </c>
      <c r="CU35" s="4">
        <v>68.827708749999999</v>
      </c>
      <c r="CV35" s="4">
        <v>32.943577500000004</v>
      </c>
      <c r="CW35" s="4">
        <v>38.213001124999998</v>
      </c>
      <c r="CX35" s="4">
        <v>35.945678375</v>
      </c>
      <c r="CY35" s="4">
        <v>40.767701875</v>
      </c>
      <c r="CZ35" s="4">
        <v>39.838714125000003</v>
      </c>
      <c r="DA35" s="4">
        <v>36.971036478258995</v>
      </c>
      <c r="DB35" s="4">
        <v>3.2703750000000004E-2</v>
      </c>
      <c r="DC35" s="4">
        <v>4326.88375</v>
      </c>
      <c r="DE35" s="4">
        <v>170.05382245237789</v>
      </c>
      <c r="DF35" s="4">
        <v>18.056779500000001</v>
      </c>
      <c r="DH35" s="4">
        <v>234.67634942525731</v>
      </c>
      <c r="DI35" s="4">
        <v>14.823333374999999</v>
      </c>
      <c r="DK35" s="4">
        <v>1212.9381473792876</v>
      </c>
      <c r="DL35" s="4">
        <v>91.73427199999999</v>
      </c>
      <c r="DM35" s="4">
        <v>1146.9620440000001</v>
      </c>
      <c r="DN35" s="4">
        <v>88.677013000000002</v>
      </c>
      <c r="DO35" s="4">
        <v>263.02882271463938</v>
      </c>
      <c r="DP35" s="4">
        <v>33.651707500000001</v>
      </c>
      <c r="DQ35" s="4">
        <v>242.55043800000001</v>
      </c>
      <c r="DR35" s="4">
        <v>38.481569</v>
      </c>
      <c r="DS35" s="4">
        <v>242.55043800000001</v>
      </c>
      <c r="DT35" s="4">
        <v>36.267623</v>
      </c>
      <c r="DU35" s="4">
        <v>36.267623</v>
      </c>
      <c r="DV35" s="4">
        <v>41.053865999999999</v>
      </c>
      <c r="DW35" s="4">
        <v>40.058418000000003</v>
      </c>
      <c r="DX35" s="4">
        <v>37.282258302951121</v>
      </c>
      <c r="DZ35" s="4">
        <v>209.59081499999999</v>
      </c>
      <c r="EA35" s="4">
        <v>36.883516</v>
      </c>
      <c r="EB35" s="4">
        <v>36.883516</v>
      </c>
      <c r="EC35" s="4">
        <v>41.832178999999996</v>
      </c>
      <c r="ED35" s="4">
        <v>40.734521000000001</v>
      </c>
      <c r="EE35" s="4">
        <v>37.43349525</v>
      </c>
      <c r="EF35" s="4">
        <v>18.943532999999999</v>
      </c>
      <c r="EG35" s="4">
        <v>15.140014000000001</v>
      </c>
      <c r="EH35" s="4">
        <v>75.703992999999997</v>
      </c>
      <c r="EI35" s="4">
        <v>73.280180999999999</v>
      </c>
      <c r="EJ35" s="4">
        <v>33.782465999999999</v>
      </c>
      <c r="EK35" s="4">
        <v>39.004406000000003</v>
      </c>
      <c r="EL35" s="4">
        <v>36.620469999999997</v>
      </c>
      <c r="EM35" s="4">
        <v>41.779035</v>
      </c>
      <c r="EN35" s="4">
        <v>40.663815999999997</v>
      </c>
      <c r="EO35" s="4">
        <v>37.681887631862409</v>
      </c>
      <c r="EP35" s="4">
        <v>2.743E-2</v>
      </c>
      <c r="EQ35" s="4">
        <v>0</v>
      </c>
      <c r="ER35" s="4">
        <v>130.241321</v>
      </c>
      <c r="ES35" s="4">
        <v>17.888513</v>
      </c>
      <c r="ET35" s="4">
        <v>159.30210706850022</v>
      </c>
      <c r="EU35" s="4">
        <v>14.552849125</v>
      </c>
      <c r="EV35" s="7">
        <v>933.00822120902455</v>
      </c>
      <c r="EW35" s="7">
        <v>90.862565625000002</v>
      </c>
      <c r="EX35" s="7">
        <v>933.00822120902455</v>
      </c>
      <c r="EY35" s="7">
        <v>88.745460375000008</v>
      </c>
      <c r="EZ35" s="7">
        <v>237.5707565899817</v>
      </c>
      <c r="FA35" s="7">
        <v>34.173516749999997</v>
      </c>
      <c r="FB35" s="7">
        <v>185.89533575242825</v>
      </c>
      <c r="FC35" s="7">
        <v>38.745796625000004</v>
      </c>
      <c r="FD35" s="4">
        <v>209.59081499999999</v>
      </c>
      <c r="FE35" s="4">
        <v>36.620469999999997</v>
      </c>
      <c r="FF35" s="4">
        <v>36.620469999999997</v>
      </c>
      <c r="FG35" s="4">
        <v>41.779035</v>
      </c>
      <c r="FH35" s="4">
        <v>40.663815999999997</v>
      </c>
      <c r="FI35" s="4">
        <v>37.681887631862409</v>
      </c>
      <c r="FK35" s="4">
        <v>217.02529172426173</v>
      </c>
      <c r="FL35" s="4">
        <v>36.712284718749999</v>
      </c>
      <c r="FM35" s="4">
        <v>242.55043800000001</v>
      </c>
      <c r="FN35" s="4">
        <v>37.282258302951121</v>
      </c>
      <c r="FP35" s="4">
        <v>185.89533575242825</v>
      </c>
      <c r="FQ35" s="4">
        <v>37.117457250000001</v>
      </c>
      <c r="FR35" s="4">
        <v>209.59081499999999</v>
      </c>
      <c r="FS35" s="4">
        <v>37.681887631862409</v>
      </c>
    </row>
    <row r="36" spans="1:175" x14ac:dyDescent="0.15">
      <c r="A36" s="235"/>
      <c r="B36" s="38">
        <v>135</v>
      </c>
      <c r="C36" s="129">
        <f>Anchor!L213</f>
        <v>175.38812899999999</v>
      </c>
      <c r="D36" s="129">
        <f>Anchor!M213</f>
        <v>32.065899999999999</v>
      </c>
      <c r="E36" s="129">
        <f>Anchor!N213</f>
        <v>38.966033000000003</v>
      </c>
      <c r="F36" s="129">
        <f>Anchor!O213</f>
        <v>39.199900999999997</v>
      </c>
      <c r="G36" s="130">
        <f>('Summary (Full)'!$B$34*D36+'Summary (Full)'!$B$35*E36+'Summary (Full)'!$B$36*F36)/'Summary (Full)'!$B$37</f>
        <v>32.943033374999999</v>
      </c>
      <c r="H36" s="129">
        <f>Anchor!P213</f>
        <v>17.828935999999999</v>
      </c>
      <c r="I36" s="129">
        <f>Anchor!Q213</f>
        <v>12.2325</v>
      </c>
      <c r="J36" s="129">
        <f>Anchor!R213</f>
        <v>36.701833999999998</v>
      </c>
      <c r="K36" s="129">
        <f>Anchor!S213</f>
        <v>35.046382000000001</v>
      </c>
      <c r="L36" s="129">
        <f>Anchor!T213</f>
        <v>27.710545</v>
      </c>
      <c r="M36" s="129">
        <f>Anchor!U213</f>
        <v>36.217941000000003</v>
      </c>
      <c r="N36" s="129">
        <f>Anchor!V213</f>
        <v>31.847162000000001</v>
      </c>
      <c r="O36" s="129">
        <f>Anchor!W213</f>
        <v>38.921123999999999</v>
      </c>
      <c r="P36" s="129">
        <f>Anchor!X213</f>
        <v>39.132390999999998</v>
      </c>
      <c r="Q36" s="131">
        <f>10*LOG10(1/(('Summary (Full)'!$B$41/10^(N36/10)+'Summary (Full)'!$B$42/10^(O36/10)+'Summary (Full)'!$B$43/10^(P36/10))/'Summary (Full)'!$B$44))</f>
        <v>33.210959687826751</v>
      </c>
      <c r="R36" s="129">
        <f>Anchor!Y213</f>
        <v>3.1877999999999997E-2</v>
      </c>
      <c r="S36" s="129">
        <f>Anchor!Z213</f>
        <v>1257.4000000000001</v>
      </c>
      <c r="T36" s="132"/>
      <c r="U36" s="129">
        <f>Test!L213</f>
        <v>155.17451600000001</v>
      </c>
      <c r="V36" s="129">
        <f>Test!M213</f>
        <v>32.146121000000001</v>
      </c>
      <c r="W36" s="129">
        <f>Test!N213</f>
        <v>39.025663999999999</v>
      </c>
      <c r="X36" s="129">
        <f>Test!O213</f>
        <v>39.273440000000001</v>
      </c>
      <c r="Y36" s="129">
        <f>('Summary (Full)'!$B$34*V36+'Summary (Full)'!$B$35*W36+'Summary (Full)'!$B$36*X36)/'Summary (Full)'!$B$37</f>
        <v>33.021549875000005</v>
      </c>
      <c r="Z36" s="129">
        <f>Test!P213</f>
        <v>18.102155</v>
      </c>
      <c r="AA36" s="129">
        <f>Test!Q213</f>
        <v>12.322285000000001</v>
      </c>
      <c r="AB36" s="129">
        <f>Test!R213</f>
        <v>37.988500000000002</v>
      </c>
      <c r="AC36" s="129">
        <f>Test!S213</f>
        <v>36.351170000000003</v>
      </c>
      <c r="AD36" s="129">
        <f>Test!T213</f>
        <v>27.801379000000001</v>
      </c>
      <c r="AE36" s="129">
        <f>Test!U213</f>
        <v>36.315004999999999</v>
      </c>
      <c r="AF36" s="129">
        <f>Test!V213</f>
        <v>31.924985</v>
      </c>
      <c r="AG36" s="129">
        <f>Test!W213</f>
        <v>38.980781999999998</v>
      </c>
      <c r="AH36" s="129">
        <f>Test!X213</f>
        <v>39.203116999999999</v>
      </c>
      <c r="AI36" s="129">
        <f>10*LOG10(1/(('Summary (Full)'!$B$41/10^(AF36/10)+'Summary (Full)'!$B$42/10^(AG36/10)+'Summary (Full)'!$B$43/10^(AH36/10))/'Summary (Full)'!$B$44))</f>
        <v>33.287665386087276</v>
      </c>
      <c r="AJ36" s="129">
        <f>Test!Y213</f>
        <v>3.1234999999999999E-2</v>
      </c>
      <c r="AK36" s="129">
        <f>Test!Z213</f>
        <v>0</v>
      </c>
      <c r="AL36" s="129">
        <f t="shared" si="2"/>
        <v>0.9798293493945669</v>
      </c>
      <c r="AM36" s="129">
        <f t="shared" si="3"/>
        <v>0</v>
      </c>
      <c r="AO36" s="179"/>
      <c r="AP36" s="165"/>
      <c r="AQ36" s="164"/>
      <c r="AR36" s="164"/>
      <c r="AS36" s="164"/>
      <c r="AT36" s="165"/>
      <c r="AU36" s="164"/>
      <c r="AV36" s="165"/>
      <c r="AW36" s="164"/>
      <c r="AX36" s="165"/>
      <c r="AY36" s="170"/>
      <c r="AZ36" s="165"/>
      <c r="BA36" s="170"/>
      <c r="CL36" s="4">
        <v>242.55043800000001</v>
      </c>
      <c r="CM36" s="4">
        <v>36.523325</v>
      </c>
      <c r="CN36" s="4">
        <v>36.523325</v>
      </c>
      <c r="CO36" s="4">
        <v>41.110500999999999</v>
      </c>
      <c r="CP36" s="4">
        <v>40.129086999999998</v>
      </c>
      <c r="CQ36" s="4">
        <v>37.035383625000001</v>
      </c>
      <c r="CR36" s="4">
        <v>18.541497</v>
      </c>
      <c r="CS36" s="4">
        <v>14.859608</v>
      </c>
      <c r="CT36" s="4">
        <v>73.648612</v>
      </c>
      <c r="CU36" s="4">
        <v>71.174289999999999</v>
      </c>
      <c r="CV36" s="4">
        <v>33.357964000000003</v>
      </c>
      <c r="CW36" s="4">
        <v>38.481569</v>
      </c>
      <c r="CX36" s="4">
        <v>36.267623</v>
      </c>
      <c r="CY36" s="4">
        <v>41.053865999999999</v>
      </c>
      <c r="CZ36" s="4">
        <v>40.058418000000003</v>
      </c>
      <c r="DA36" s="4">
        <v>37.282258302951121</v>
      </c>
      <c r="DB36" s="4">
        <v>2.3542E-2</v>
      </c>
      <c r="DC36" s="4">
        <v>4584.32</v>
      </c>
      <c r="DE36" s="4">
        <v>189.47892876966009</v>
      </c>
      <c r="DF36" s="4">
        <v>18.390599000000002</v>
      </c>
      <c r="DH36" s="4">
        <v>263.02882271463938</v>
      </c>
      <c r="DI36" s="4">
        <v>15.076489499999999</v>
      </c>
      <c r="DK36" s="4">
        <v>1384.1275781444961</v>
      </c>
      <c r="DL36" s="4">
        <v>92.775725999999992</v>
      </c>
      <c r="DM36" s="4">
        <v>1384.1275781444961</v>
      </c>
      <c r="DN36" s="4">
        <v>90.043187750000001</v>
      </c>
      <c r="DO36" s="4">
        <v>294.80670612137584</v>
      </c>
      <c r="DP36" s="4">
        <v>34.037969875000002</v>
      </c>
      <c r="DQ36" s="4">
        <v>273.11510522161109</v>
      </c>
      <c r="DR36" s="4">
        <v>38.709101250000003</v>
      </c>
      <c r="DS36" s="4">
        <v>273.11510522161109</v>
      </c>
      <c r="DT36" s="4">
        <v>36.556025124999998</v>
      </c>
      <c r="DU36" s="4">
        <v>36.556025124999998</v>
      </c>
      <c r="DV36" s="4">
        <v>41.310881000000002</v>
      </c>
      <c r="DW36" s="4">
        <v>40.231082000000001</v>
      </c>
      <c r="DX36" s="4">
        <v>37.557222819051646</v>
      </c>
      <c r="DZ36" s="4">
        <v>237.5707565899817</v>
      </c>
      <c r="EA36" s="4">
        <v>37.177289625</v>
      </c>
      <c r="EB36" s="4">
        <v>37.177289625</v>
      </c>
      <c r="EC36" s="4">
        <v>42.074921124999996</v>
      </c>
      <c r="ED36" s="4">
        <v>40.895585625000002</v>
      </c>
      <c r="EE36" s="4">
        <v>37.71578509375</v>
      </c>
      <c r="EF36" s="4">
        <v>19.324744374999998</v>
      </c>
      <c r="EG36" s="4">
        <v>15.405740125000001</v>
      </c>
      <c r="EH36" s="4">
        <v>77.1434845</v>
      </c>
      <c r="EI36" s="4">
        <v>74.740014125000002</v>
      </c>
      <c r="EJ36" s="4">
        <v>34.173516749999997</v>
      </c>
      <c r="EK36" s="4">
        <v>39.219260000000006</v>
      </c>
      <c r="EL36" s="4">
        <v>36.906076249999998</v>
      </c>
      <c r="EM36" s="4">
        <v>42.017441750000003</v>
      </c>
      <c r="EN36" s="4">
        <v>40.820222999999999</v>
      </c>
      <c r="EO36" s="4">
        <v>37.952274238771366</v>
      </c>
      <c r="EP36" s="4">
        <v>2.4985125E-2</v>
      </c>
      <c r="EQ36" s="4">
        <v>0</v>
      </c>
      <c r="ER36" s="4">
        <v>145.73504753296743</v>
      </c>
      <c r="ES36" s="4">
        <v>18.242522125000001</v>
      </c>
      <c r="ET36" s="4">
        <v>179.69417541899119</v>
      </c>
      <c r="EU36" s="4">
        <v>14.80966525</v>
      </c>
      <c r="EV36" s="7">
        <v>1063.9534430000001</v>
      </c>
      <c r="EW36" s="7">
        <v>92.027782999999999</v>
      </c>
      <c r="EX36" s="7">
        <v>1063.9534430000001</v>
      </c>
      <c r="EY36" s="7">
        <v>89.937959000000006</v>
      </c>
      <c r="EZ36" s="7">
        <v>269.28596268274583</v>
      </c>
      <c r="FA36" s="7">
        <v>34.564567499999995</v>
      </c>
      <c r="FB36" s="7">
        <v>209.59081499999999</v>
      </c>
      <c r="FC36" s="7">
        <v>39.004406000000003</v>
      </c>
      <c r="FD36" s="4">
        <v>237.5707565899817</v>
      </c>
      <c r="FE36" s="4">
        <v>36.906076249999998</v>
      </c>
      <c r="FF36" s="4">
        <v>36.906076249999998</v>
      </c>
      <c r="FG36" s="4">
        <v>42.017441750000003</v>
      </c>
      <c r="FH36" s="4">
        <v>40.820222999999999</v>
      </c>
      <c r="FI36" s="4">
        <v>37.952274238771366</v>
      </c>
      <c r="FK36" s="4">
        <v>242.55043800000001</v>
      </c>
      <c r="FL36" s="4">
        <v>37.035383625000001</v>
      </c>
      <c r="FM36" s="4">
        <v>273.11510522161109</v>
      </c>
      <c r="FN36" s="4">
        <v>37.557222819051646</v>
      </c>
      <c r="FP36" s="4">
        <v>209.59081499999999</v>
      </c>
      <c r="FQ36" s="4">
        <v>37.43349525</v>
      </c>
      <c r="FR36" s="4">
        <v>237.5707565899817</v>
      </c>
      <c r="FS36" s="4">
        <v>37.952274238771366</v>
      </c>
    </row>
    <row r="37" spans="1:175" ht="13" customHeight="1" x14ac:dyDescent="0.15">
      <c r="A37" s="235"/>
      <c r="B37" s="38">
        <v>160</v>
      </c>
      <c r="C37" s="129">
        <f>Anchor!L214</f>
        <v>81.335813999999999</v>
      </c>
      <c r="D37" s="129">
        <f>Anchor!M214</f>
        <v>31.477267000000001</v>
      </c>
      <c r="E37" s="129">
        <f>Anchor!N214</f>
        <v>38.081581999999997</v>
      </c>
      <c r="F37" s="129">
        <f>Anchor!O214</f>
        <v>38.339171999999998</v>
      </c>
      <c r="G37" s="130">
        <f>('Summary (Full)'!$B$34*D37+'Summary (Full)'!$B$35*E37+'Summary (Full)'!$B$36*F37)/'Summary (Full)'!$B$37</f>
        <v>32.318905749999999</v>
      </c>
      <c r="H37" s="129">
        <f>Anchor!P214</f>
        <v>15.644145</v>
      </c>
      <c r="I37" s="129">
        <f>Anchor!Q214</f>
        <v>11.424021</v>
      </c>
      <c r="J37" s="129">
        <f>Anchor!R214</f>
        <v>28.321542000000001</v>
      </c>
      <c r="K37" s="129">
        <f>Anchor!S214</f>
        <v>26.893836</v>
      </c>
      <c r="L37" s="129">
        <f>Anchor!T214</f>
        <v>27.054525000000002</v>
      </c>
      <c r="M37" s="129">
        <f>Anchor!U214</f>
        <v>35.423074</v>
      </c>
      <c r="N37" s="129">
        <f>Anchor!V214</f>
        <v>31.288174000000001</v>
      </c>
      <c r="O37" s="129">
        <f>Anchor!W214</f>
        <v>38.046615000000003</v>
      </c>
      <c r="P37" s="129">
        <f>Anchor!X214</f>
        <v>38.290213000000001</v>
      </c>
      <c r="Q37" s="131">
        <f>10*LOG10(1/(('Summary (Full)'!$B$41/10^(N37/10)+'Summary (Full)'!$B$42/10^(O37/10)+'Summary (Full)'!$B$43/10^(P37/10))/'Summary (Full)'!$B$44))</f>
        <v>32.624935168052737</v>
      </c>
      <c r="R37" s="129">
        <f>Anchor!Y214</f>
        <v>9.6818000000000001E-2</v>
      </c>
      <c r="S37" s="129">
        <f>Anchor!Z214</f>
        <v>698.98</v>
      </c>
      <c r="T37" s="132"/>
      <c r="U37" s="129">
        <f>Test!L214</f>
        <v>67.990403000000001</v>
      </c>
      <c r="V37" s="129">
        <f>Test!M214</f>
        <v>31.562259000000001</v>
      </c>
      <c r="W37" s="129">
        <f>Test!N214</f>
        <v>38.223666000000001</v>
      </c>
      <c r="X37" s="129">
        <f>Test!O214</f>
        <v>38.539695999999999</v>
      </c>
      <c r="Y37" s="129">
        <f>('Summary (Full)'!$B$34*V37+'Summary (Full)'!$B$35*W37+'Summary (Full)'!$B$36*X37)/'Summary (Full)'!$B$37</f>
        <v>32.414686750000001</v>
      </c>
      <c r="Z37" s="129">
        <f>Test!P214</f>
        <v>15.823313000000001</v>
      </c>
      <c r="AA37" s="129">
        <f>Test!Q214</f>
        <v>11.507541</v>
      </c>
      <c r="AB37" s="129">
        <f>Test!R214</f>
        <v>29.890979999999999</v>
      </c>
      <c r="AC37" s="129">
        <f>Test!S214</f>
        <v>28.360465000000001</v>
      </c>
      <c r="AD37" s="129">
        <f>Test!T214</f>
        <v>27.158100000000001</v>
      </c>
      <c r="AE37" s="129">
        <f>Test!U214</f>
        <v>35.572856999999999</v>
      </c>
      <c r="AF37" s="129">
        <f>Test!V214</f>
        <v>31.369893000000001</v>
      </c>
      <c r="AG37" s="129">
        <f>Test!W214</f>
        <v>38.186844999999998</v>
      </c>
      <c r="AH37" s="129">
        <f>Test!X214</f>
        <v>38.486347000000002</v>
      </c>
      <c r="AI37" s="129">
        <f>10*LOG10(1/(('Summary (Full)'!$B$41/10^(AF37/10)+'Summary (Full)'!$B$42/10^(AG37/10)+'Summary (Full)'!$B$43/10^(AH37/10))/'Summary (Full)'!$B$44))</f>
        <v>32.714547199598051</v>
      </c>
      <c r="AJ37" s="129">
        <f>Test!Y214</f>
        <v>0.103453</v>
      </c>
      <c r="AK37" s="129">
        <f>Test!Z214</f>
        <v>0</v>
      </c>
      <c r="AL37" s="129">
        <f t="shared" si="2"/>
        <v>1.0685306451279721</v>
      </c>
      <c r="AM37" s="129">
        <f t="shared" si="3"/>
        <v>0</v>
      </c>
      <c r="AO37" s="242" t="s">
        <v>14</v>
      </c>
      <c r="AP37" s="166">
        <f t="array" ref="AP37">bdRateExtend($C36:$C39,D36:D39,$U36:$U39,V36:V39)</f>
        <v>-0.30124974714076613</v>
      </c>
      <c r="AQ37" s="164"/>
      <c r="AR37" s="164"/>
      <c r="AS37" s="164"/>
      <c r="AT37" s="166">
        <f t="array" ref="AT37">bdRateExtend($C36:$C39,H36:H39,$U36:$U39,Z36:Z39)</f>
        <v>-0.27406609785474001</v>
      </c>
      <c r="AU37" s="164"/>
      <c r="AV37" s="166">
        <f t="array" ref="AV37">bdRateExtend($C36:$C39,I36:I39,$U36:$U39,AA36:AA39)</f>
        <v>-0.28872446076611757</v>
      </c>
      <c r="AW37" s="164"/>
      <c r="AX37" s="166">
        <f t="array" ref="AX37">bdRateExtend($C36:$C39,J36:J39,$U36:$U39,AB36:AB39,"None", FALSE,1)</f>
        <v>-0.32093455733994103</v>
      </c>
      <c r="AY37" s="170"/>
      <c r="AZ37" s="244">
        <f t="array" ref="AZ37">testVMAFRange($C36:$C39,J36:J39,$U36:$U39,AB36:AB39)</f>
        <v>0</v>
      </c>
      <c r="BA37" s="170"/>
      <c r="CL37" s="4">
        <v>273.11510522161109</v>
      </c>
      <c r="CM37" s="4">
        <v>36.821436249999998</v>
      </c>
      <c r="CN37" s="4">
        <v>36.821436249999998</v>
      </c>
      <c r="CO37" s="4">
        <v>41.37069975</v>
      </c>
      <c r="CP37" s="4">
        <v>40.305531875</v>
      </c>
      <c r="CQ37" s="4">
        <v>37.323521195312502</v>
      </c>
      <c r="CR37" s="4">
        <v>18.915807000000001</v>
      </c>
      <c r="CS37" s="4">
        <v>15.120605625</v>
      </c>
      <c r="CT37" s="4">
        <v>75.258410749999996</v>
      </c>
      <c r="CU37" s="4">
        <v>72.752900999999994</v>
      </c>
      <c r="CV37" s="4">
        <v>33.749398875000004</v>
      </c>
      <c r="CW37" s="4">
        <v>38.709101250000003</v>
      </c>
      <c r="CX37" s="4">
        <v>36.556025124999998</v>
      </c>
      <c r="CY37" s="4">
        <v>41.310881000000002</v>
      </c>
      <c r="CZ37" s="4">
        <v>40.231082000000001</v>
      </c>
      <c r="DA37" s="4">
        <v>37.557222819051646</v>
      </c>
      <c r="DB37" s="4">
        <v>2.1546375E-2</v>
      </c>
      <c r="DC37" s="4">
        <v>4982.2425000000003</v>
      </c>
      <c r="DE37" s="4">
        <v>211.12294878141932</v>
      </c>
      <c r="DF37" s="4">
        <v>18.724418500000002</v>
      </c>
      <c r="DH37" s="4">
        <v>294.80670612137584</v>
      </c>
      <c r="DI37" s="4">
        <v>15.329645624999999</v>
      </c>
      <c r="DK37" s="4">
        <v>1579.4780275643122</v>
      </c>
      <c r="DL37" s="4">
        <v>93.817179999999993</v>
      </c>
      <c r="DM37" s="4">
        <v>1579.4780275643122</v>
      </c>
      <c r="DN37" s="4">
        <v>91.083189375000003</v>
      </c>
      <c r="DO37" s="4">
        <v>330.42384130056104</v>
      </c>
      <c r="DP37" s="4">
        <v>34.424232250000003</v>
      </c>
      <c r="DQ37" s="4">
        <v>307.53133787460604</v>
      </c>
      <c r="DR37" s="4">
        <v>38.936633499999999</v>
      </c>
      <c r="DS37" s="4">
        <v>307.53133787460604</v>
      </c>
      <c r="DT37" s="4">
        <v>36.844427250000003</v>
      </c>
      <c r="DU37" s="4">
        <v>36.844427250000003</v>
      </c>
      <c r="DV37" s="4">
        <v>41.567895999999998</v>
      </c>
      <c r="DW37" s="4">
        <v>40.403745999999998</v>
      </c>
      <c r="DX37" s="4">
        <v>37.83218733515217</v>
      </c>
      <c r="DZ37" s="4">
        <v>269.28596268274583</v>
      </c>
      <c r="EA37" s="4">
        <v>37.47106325</v>
      </c>
      <c r="EB37" s="4">
        <v>37.47106325</v>
      </c>
      <c r="EC37" s="4">
        <v>42.317663249999995</v>
      </c>
      <c r="ED37" s="4">
        <v>41.056650250000004</v>
      </c>
      <c r="EE37" s="4">
        <v>37.9980749375</v>
      </c>
      <c r="EF37" s="4">
        <v>19.705955750000001</v>
      </c>
      <c r="EG37" s="4">
        <v>15.671466250000002</v>
      </c>
      <c r="EH37" s="4">
        <v>78.582976000000002</v>
      </c>
      <c r="EI37" s="4">
        <v>76.199847250000005</v>
      </c>
      <c r="EJ37" s="4">
        <v>34.564567499999995</v>
      </c>
      <c r="EK37" s="4">
        <v>39.434114000000001</v>
      </c>
      <c r="EL37" s="4">
        <v>37.191682499999999</v>
      </c>
      <c r="EM37" s="4">
        <v>42.255848499999999</v>
      </c>
      <c r="EN37" s="4">
        <v>40.97663</v>
      </c>
      <c r="EO37" s="4">
        <v>38.222660845680316</v>
      </c>
      <c r="EP37" s="4">
        <v>2.2540249999999998E-2</v>
      </c>
      <c r="EQ37" s="4">
        <v>0</v>
      </c>
      <c r="ER37" s="4">
        <v>163.07193382533544</v>
      </c>
      <c r="ES37" s="4">
        <v>18.596531249999998</v>
      </c>
      <c r="ET37" s="4">
        <v>202.69660755727725</v>
      </c>
      <c r="EU37" s="4">
        <v>15.066481375</v>
      </c>
      <c r="EV37" s="7">
        <v>1224.2754266654717</v>
      </c>
      <c r="EW37" s="7">
        <v>92.732418499999994</v>
      </c>
      <c r="EX37" s="7">
        <v>1224.2754266654717</v>
      </c>
      <c r="EY37" s="7">
        <v>90.696177125000006</v>
      </c>
      <c r="EZ37" s="7">
        <v>305.23508338665243</v>
      </c>
      <c r="FA37" s="7">
        <v>34.955618250000001</v>
      </c>
      <c r="FB37" s="7">
        <v>237.5707565899817</v>
      </c>
      <c r="FC37" s="7">
        <v>39.219260000000006</v>
      </c>
      <c r="FD37" s="4">
        <v>269.28596268274583</v>
      </c>
      <c r="FE37" s="4">
        <v>37.191682499999999</v>
      </c>
      <c r="FF37" s="4">
        <v>37.191682499999999</v>
      </c>
      <c r="FG37" s="4">
        <v>42.255848499999999</v>
      </c>
      <c r="FH37" s="4">
        <v>40.97663</v>
      </c>
      <c r="FI37" s="4">
        <v>38.222660845680316</v>
      </c>
      <c r="FK37" s="4">
        <v>273.11510522161109</v>
      </c>
      <c r="FL37" s="4">
        <v>37.323521195312502</v>
      </c>
      <c r="FM37" s="4">
        <v>307.53133787460604</v>
      </c>
      <c r="FN37" s="4">
        <v>37.83218733515217</v>
      </c>
      <c r="FP37" s="4">
        <v>237.5707565899817</v>
      </c>
      <c r="FQ37" s="4">
        <v>37.71578509375</v>
      </c>
      <c r="FR37" s="4">
        <v>269.28596268274583</v>
      </c>
      <c r="FS37" s="4">
        <v>38.222660845680316</v>
      </c>
    </row>
    <row r="38" spans="1:175" x14ac:dyDescent="0.15">
      <c r="A38" s="235"/>
      <c r="B38" s="38">
        <v>185</v>
      </c>
      <c r="C38" s="129">
        <f>Anchor!L215</f>
        <v>40.366362000000002</v>
      </c>
      <c r="D38" s="129">
        <f>Anchor!M215</f>
        <v>30.398540000000001</v>
      </c>
      <c r="E38" s="129">
        <f>Anchor!N215</f>
        <v>36.676788000000002</v>
      </c>
      <c r="F38" s="129">
        <f>Anchor!O215</f>
        <v>37.127625000000002</v>
      </c>
      <c r="G38" s="130">
        <f>('Summary (Full)'!$B$34*D38+'Summary (Full)'!$B$35*E38+'Summary (Full)'!$B$36*F38)/'Summary (Full)'!$B$37</f>
        <v>31.211498312500002</v>
      </c>
      <c r="H38" s="129">
        <f>Anchor!P215</f>
        <v>13.15123</v>
      </c>
      <c r="I38" s="129">
        <f>Anchor!Q215</f>
        <v>10.249200999999999</v>
      </c>
      <c r="J38" s="129">
        <f>Anchor!R215</f>
        <v>16.586103999999999</v>
      </c>
      <c r="K38" s="129">
        <f>Anchor!S215</f>
        <v>15.454551</v>
      </c>
      <c r="L38" s="129">
        <f>Anchor!T215</f>
        <v>25.917888000000001</v>
      </c>
      <c r="M38" s="129">
        <f>Anchor!U215</f>
        <v>34.165008999999998</v>
      </c>
      <c r="N38" s="129">
        <f>Anchor!V215</f>
        <v>30.263770000000001</v>
      </c>
      <c r="O38" s="129">
        <f>Anchor!W215</f>
        <v>36.653449000000002</v>
      </c>
      <c r="P38" s="129">
        <f>Anchor!X215</f>
        <v>37.099355000000003</v>
      </c>
      <c r="Q38" s="131">
        <f>10*LOG10(1/(('Summary (Full)'!$B$41/10^(N38/10)+'Summary (Full)'!$B$42/10^(O38/10)+'Summary (Full)'!$B$43/10^(P38/10))/'Summary (Full)'!$B$44))</f>
        <v>31.574528650009338</v>
      </c>
      <c r="R38" s="129">
        <f>Anchor!Y215</f>
        <v>0.18030099999999999</v>
      </c>
      <c r="S38" s="129">
        <f>Anchor!Z215</f>
        <v>497.18</v>
      </c>
      <c r="T38" s="132"/>
      <c r="U38" s="129">
        <f>Test!L215</f>
        <v>29.510767000000001</v>
      </c>
      <c r="V38" s="129">
        <f>Test!M215</f>
        <v>30.429345999999999</v>
      </c>
      <c r="W38" s="129">
        <f>Test!N215</f>
        <v>36.991140999999999</v>
      </c>
      <c r="X38" s="129">
        <f>Test!O215</f>
        <v>37.483581999999998</v>
      </c>
      <c r="Y38" s="129">
        <f>('Summary (Full)'!$B$34*V38+'Summary (Full)'!$B$35*W38+'Summary (Full)'!$B$36*X38)/'Summary (Full)'!$B$37</f>
        <v>31.2803479375</v>
      </c>
      <c r="Z38" s="129">
        <f>Test!P215</f>
        <v>13.203773999999999</v>
      </c>
      <c r="AA38" s="129">
        <f>Test!Q215</f>
        <v>10.284017</v>
      </c>
      <c r="AB38" s="129">
        <f>Test!R215</f>
        <v>17.890366</v>
      </c>
      <c r="AC38" s="129">
        <f>Test!S215</f>
        <v>16.619907999999999</v>
      </c>
      <c r="AD38" s="129">
        <f>Test!T215</f>
        <v>25.975518000000001</v>
      </c>
      <c r="AE38" s="129">
        <f>Test!U215</f>
        <v>34.372585000000001</v>
      </c>
      <c r="AF38" s="129">
        <f>Test!V215</f>
        <v>30.296519</v>
      </c>
      <c r="AG38" s="129">
        <f>Test!W215</f>
        <v>36.967129</v>
      </c>
      <c r="AH38" s="129">
        <f>Test!X215</f>
        <v>37.446761000000002</v>
      </c>
      <c r="AI38" s="129">
        <f>10*LOG10(1/(('Summary (Full)'!$B$41/10^(AF38/10)+'Summary (Full)'!$B$42/10^(AG38/10)+'Summary (Full)'!$B$43/10^(AH38/10))/'Summary (Full)'!$B$44))</f>
        <v>31.635625804160949</v>
      </c>
      <c r="AJ38" s="129">
        <f>Test!Y215</f>
        <v>0.21057400000000001</v>
      </c>
      <c r="AK38" s="129">
        <f>Test!Z215</f>
        <v>0</v>
      </c>
      <c r="AL38" s="129">
        <f t="shared" si="2"/>
        <v>1.167902562936423</v>
      </c>
      <c r="AM38" s="129">
        <f t="shared" si="3"/>
        <v>0</v>
      </c>
      <c r="AO38" s="179"/>
      <c r="AP38" s="165"/>
      <c r="AQ38" s="164"/>
      <c r="AR38" s="164"/>
      <c r="AS38" s="164"/>
      <c r="AT38" s="165"/>
      <c r="AU38" s="164"/>
      <c r="AV38" s="165"/>
      <c r="AW38" s="164"/>
      <c r="AX38" s="165"/>
      <c r="AY38" s="170"/>
      <c r="AZ38" s="165"/>
      <c r="BA38" s="170"/>
      <c r="CL38" s="4">
        <v>307.53133787460604</v>
      </c>
      <c r="CM38" s="4">
        <v>37.119547499999996</v>
      </c>
      <c r="CN38" s="4">
        <v>37.119547499999996</v>
      </c>
      <c r="CO38" s="4">
        <v>41.630898500000001</v>
      </c>
      <c r="CP38" s="4">
        <v>40.481976750000001</v>
      </c>
      <c r="CQ38" s="4">
        <v>37.611658765625002</v>
      </c>
      <c r="CR38" s="4">
        <v>19.290116999999999</v>
      </c>
      <c r="CS38" s="4">
        <v>15.38160325</v>
      </c>
      <c r="CT38" s="4">
        <v>76.868209500000006</v>
      </c>
      <c r="CU38" s="4">
        <v>74.331512000000004</v>
      </c>
      <c r="CV38" s="4">
        <v>34.140833749999999</v>
      </c>
      <c r="CW38" s="4">
        <v>38.936633499999999</v>
      </c>
      <c r="CX38" s="4">
        <v>36.844427250000003</v>
      </c>
      <c r="CY38" s="4">
        <v>41.567895999999998</v>
      </c>
      <c r="CZ38" s="4">
        <v>40.403745999999998</v>
      </c>
      <c r="DA38" s="4">
        <v>37.83218733515217</v>
      </c>
      <c r="DB38" s="4">
        <v>1.9550749999999999E-2</v>
      </c>
      <c r="DC38" s="4">
        <v>5380.165</v>
      </c>
      <c r="DE38" s="4">
        <v>235.23934714844634</v>
      </c>
      <c r="DF38" s="4">
        <v>19.058238000000003</v>
      </c>
      <c r="DH38" s="4">
        <v>330.42384130056104</v>
      </c>
      <c r="DI38" s="4">
        <v>15.582801749999998</v>
      </c>
      <c r="DK38" s="4">
        <v>1802.3994889999999</v>
      </c>
      <c r="DL38" s="4">
        <v>94.858633999999995</v>
      </c>
      <c r="DM38" s="4">
        <v>1802.3994889999999</v>
      </c>
      <c r="DN38" s="4">
        <v>92.123191000000006</v>
      </c>
      <c r="DO38" s="4">
        <v>370.34406827525669</v>
      </c>
      <c r="DP38" s="4">
        <v>34.810494624999997</v>
      </c>
      <c r="DQ38" s="4">
        <v>346.28448579658243</v>
      </c>
      <c r="DR38" s="4">
        <v>39.164165750000002</v>
      </c>
      <c r="DS38" s="4">
        <v>346.28448579658243</v>
      </c>
      <c r="DT38" s="4">
        <v>37.132829375</v>
      </c>
      <c r="DU38" s="4">
        <v>37.132829375</v>
      </c>
      <c r="DV38" s="4">
        <v>41.824911</v>
      </c>
      <c r="DW38" s="4">
        <v>40.576410000000003</v>
      </c>
      <c r="DX38" s="4">
        <v>38.107151851252695</v>
      </c>
      <c r="DZ38" s="4">
        <v>305.23508338665243</v>
      </c>
      <c r="EA38" s="4">
        <v>37.764836875</v>
      </c>
      <c r="EB38" s="4">
        <v>37.764836875</v>
      </c>
      <c r="EC38" s="4">
        <v>42.560405374999995</v>
      </c>
      <c r="ED38" s="4">
        <v>41.217714874999999</v>
      </c>
      <c r="EE38" s="4">
        <v>38.28036478125</v>
      </c>
      <c r="EF38" s="4">
        <v>20.087167125000001</v>
      </c>
      <c r="EG38" s="4">
        <v>15.937192375</v>
      </c>
      <c r="EH38" s="4">
        <v>80.022467500000005</v>
      </c>
      <c r="EI38" s="4">
        <v>77.659680374999994</v>
      </c>
      <c r="EJ38" s="4">
        <v>34.955618250000001</v>
      </c>
      <c r="EK38" s="4">
        <v>39.648968000000004</v>
      </c>
      <c r="EL38" s="4">
        <v>37.47728875</v>
      </c>
      <c r="EM38" s="4">
        <v>42.494255250000002</v>
      </c>
      <c r="EN38" s="4">
        <v>41.133037000000002</v>
      </c>
      <c r="EO38" s="4">
        <v>38.493047452589273</v>
      </c>
      <c r="EP38" s="4">
        <v>2.0095374999999999E-2</v>
      </c>
      <c r="EQ38" s="4">
        <v>0</v>
      </c>
      <c r="ER38" s="4">
        <v>182.47124526115775</v>
      </c>
      <c r="ES38" s="4">
        <v>18.950540374999999</v>
      </c>
      <c r="ET38" s="4">
        <v>209.59081499999999</v>
      </c>
      <c r="EU38" s="4">
        <v>15.140014000000001</v>
      </c>
      <c r="EV38" s="7">
        <v>1704.872498</v>
      </c>
      <c r="EW38" s="7">
        <v>94.816911000000005</v>
      </c>
      <c r="EX38" s="7">
        <v>1704.872498</v>
      </c>
      <c r="EY38" s="7">
        <v>92.754405000000006</v>
      </c>
      <c r="EZ38" s="7">
        <v>328.16812831471276</v>
      </c>
      <c r="FA38" s="7">
        <v>35.181510750000001</v>
      </c>
      <c r="FB38" s="7">
        <v>269.28596268274583</v>
      </c>
      <c r="FC38" s="7">
        <v>39.434114000000001</v>
      </c>
      <c r="FD38" s="4">
        <v>305.23508338665243</v>
      </c>
      <c r="FE38" s="4">
        <v>37.47728875</v>
      </c>
      <c r="FF38" s="4">
        <v>37.47728875</v>
      </c>
      <c r="FG38" s="4">
        <v>42.494255250000002</v>
      </c>
      <c r="FH38" s="4">
        <v>41.133037000000002</v>
      </c>
      <c r="FI38" s="4">
        <v>38.493047452589273</v>
      </c>
      <c r="FK38" s="4">
        <v>307.53133787460604</v>
      </c>
      <c r="FL38" s="4">
        <v>37.611658765625002</v>
      </c>
      <c r="FM38" s="4">
        <v>346.28448579658243</v>
      </c>
      <c r="FN38" s="4">
        <v>38.107151851252695</v>
      </c>
      <c r="FP38" s="4">
        <v>269.28596268274583</v>
      </c>
      <c r="FQ38" s="4">
        <v>37.9980749375</v>
      </c>
      <c r="FR38" s="4">
        <v>328.76632812386316</v>
      </c>
      <c r="FS38" s="4">
        <v>38.678556640480842</v>
      </c>
    </row>
    <row r="39" spans="1:175" ht="13" customHeight="1" x14ac:dyDescent="0.15">
      <c r="A39" s="235"/>
      <c r="B39" s="38">
        <v>210</v>
      </c>
      <c r="C39" s="129">
        <f>Anchor!L216</f>
        <v>20.798258000000001</v>
      </c>
      <c r="D39" s="129">
        <f>Anchor!M216</f>
        <v>28.592483000000001</v>
      </c>
      <c r="E39" s="129">
        <f>Anchor!N216</f>
        <v>35.035589000000002</v>
      </c>
      <c r="F39" s="129">
        <f>Anchor!O216</f>
        <v>35.844194000000002</v>
      </c>
      <c r="G39" s="130">
        <f>('Summary (Full)'!$B$34*D39+'Summary (Full)'!$B$35*E39+'Summary (Full)'!$B$36*F39)/'Summary (Full)'!$B$37</f>
        <v>29.448409062500001</v>
      </c>
      <c r="H39" s="129">
        <f>Anchor!P216</f>
        <v>10.239231999999999</v>
      </c>
      <c r="I39" s="129">
        <f>Anchor!Q216</f>
        <v>8.5941960000000002</v>
      </c>
      <c r="J39" s="129">
        <f>Anchor!R216</f>
        <v>2.2792029999999999</v>
      </c>
      <c r="K39" s="129">
        <f>Anchor!S216</f>
        <v>1.793982</v>
      </c>
      <c r="L39" s="129">
        <f>Anchor!T216</f>
        <v>24.145534000000001</v>
      </c>
      <c r="M39" s="129">
        <f>Anchor!U216</f>
        <v>32.304163000000003</v>
      </c>
      <c r="N39" s="129">
        <f>Anchor!V216</f>
        <v>28.514144000000002</v>
      </c>
      <c r="O39" s="129">
        <f>Anchor!W216</f>
        <v>35.024624000000003</v>
      </c>
      <c r="P39" s="129">
        <f>Anchor!X216</f>
        <v>35.824691999999999</v>
      </c>
      <c r="Q39" s="131">
        <f>10*LOG10(1/(('Summary (Full)'!$B$41/10^(N39/10)+'Summary (Full)'!$B$42/10^(O39/10)+'Summary (Full)'!$B$43/10^(P39/10))/'Summary (Full)'!$B$44))</f>
        <v>29.852167315783532</v>
      </c>
      <c r="R39" s="129">
        <f>Anchor!Y216</f>
        <v>0.27355499999999999</v>
      </c>
      <c r="S39" s="129">
        <f>Anchor!Z216</f>
        <v>352.29</v>
      </c>
      <c r="T39" s="132"/>
      <c r="U39" s="129">
        <f>Test!L216</f>
        <v>12.358706</v>
      </c>
      <c r="V39" s="129">
        <f>Test!M216</f>
        <v>28.715823</v>
      </c>
      <c r="W39" s="129">
        <f>Test!N216</f>
        <v>35.291246000000001</v>
      </c>
      <c r="X39" s="129">
        <f>Test!O216</f>
        <v>36.276687000000003</v>
      </c>
      <c r="Y39" s="129">
        <f>('Summary (Full)'!$B$34*V39+'Summary (Full)'!$B$35*W39+'Summary (Full)'!$B$36*X39)/'Summary (Full)'!$B$37</f>
        <v>29.599340937499999</v>
      </c>
      <c r="Z39" s="129">
        <f>Test!P216</f>
        <v>10.466564999999999</v>
      </c>
      <c r="AA39" s="129">
        <f>Test!Q216</f>
        <v>8.7326709999999999</v>
      </c>
      <c r="AB39" s="129">
        <f>Test!R216</f>
        <v>4.4802900000000001</v>
      </c>
      <c r="AC39" s="129">
        <f>Test!S216</f>
        <v>3.5883129999999999</v>
      </c>
      <c r="AD39" s="129">
        <f>Test!T216</f>
        <v>24.286921</v>
      </c>
      <c r="AE39" s="129">
        <f>Test!U216</f>
        <v>32.607787999999999</v>
      </c>
      <c r="AF39" s="129">
        <f>Test!V216</f>
        <v>28.638708999999999</v>
      </c>
      <c r="AG39" s="129">
        <f>Test!W216</f>
        <v>35.275722000000002</v>
      </c>
      <c r="AH39" s="129">
        <f>Test!X216</f>
        <v>36.238706999999998</v>
      </c>
      <c r="AI39" s="129">
        <f>10*LOG10(1/(('Summary (Full)'!$B$41/10^(AF39/10)+'Summary (Full)'!$B$42/10^(AG39/10)+'Summary (Full)'!$B$43/10^(AH39/10))/'Summary (Full)'!$B$44))</f>
        <v>29.994884141138307</v>
      </c>
      <c r="AJ39" s="129">
        <f>Test!Y216</f>
        <v>0.27148899999999998</v>
      </c>
      <c r="AK39" s="129">
        <f>Test!Z216</f>
        <v>0</v>
      </c>
      <c r="AL39" s="129">
        <f t="shared" si="2"/>
        <v>0.99244758823636925</v>
      </c>
      <c r="AM39" s="129">
        <f t="shared" si="3"/>
        <v>0</v>
      </c>
      <c r="AO39" s="242" t="s">
        <v>15</v>
      </c>
      <c r="AP39" s="166">
        <f t="array" ref="AP39">bdRateExtend($C37:$C40,D37:D40,$U37:$U40,V37:V40)</f>
        <v>-0.39945014763454167</v>
      </c>
      <c r="AQ39" s="164"/>
      <c r="AR39" s="164"/>
      <c r="AS39" s="164"/>
      <c r="AT39" s="166">
        <f t="array" ref="AT39">bdRateExtend($C37:$C40,H37:H40,$U37:$U40,Z37:Z40)</f>
        <v>-0.37514153635925884</v>
      </c>
      <c r="AU39" s="164"/>
      <c r="AV39" s="166">
        <f t="array" ref="AV39">bdRateExtend($C37:$C40,I37:I40,$U37:$U40,AA37:AA40)</f>
        <v>-0.39070918036112467</v>
      </c>
      <c r="AW39" s="164"/>
      <c r="AX39" s="166">
        <f t="array" ref="AX39">bdRateExtend($C37:$C40,J37:J40,$U37:$U40,AB37:AB40,"None", FALSE,1)</f>
        <v>-0.38569399029917228</v>
      </c>
      <c r="AY39" s="170"/>
      <c r="AZ39" s="244">
        <f t="array" ref="AZ39">testVMAFRange($C37:$C40,J37:J40,$U37:$U40,AB37:AB40)</f>
        <v>0</v>
      </c>
      <c r="BA39" s="170"/>
      <c r="CL39" s="4">
        <v>346.28448579658243</v>
      </c>
      <c r="CM39" s="4">
        <v>37.417658750000001</v>
      </c>
      <c r="CN39" s="4">
        <v>37.417658750000001</v>
      </c>
      <c r="CO39" s="4">
        <v>41.891097250000001</v>
      </c>
      <c r="CP39" s="4">
        <v>40.658421625000003</v>
      </c>
      <c r="CQ39" s="4">
        <v>37.899796335937502</v>
      </c>
      <c r="CR39" s="4">
        <v>19.664427</v>
      </c>
      <c r="CS39" s="4">
        <v>15.642600874999999</v>
      </c>
      <c r="CT39" s="4">
        <v>78.478008250000002</v>
      </c>
      <c r="CU39" s="4">
        <v>75.910122999999999</v>
      </c>
      <c r="CV39" s="4">
        <v>34.532268625</v>
      </c>
      <c r="CW39" s="4">
        <v>39.164165750000002</v>
      </c>
      <c r="CX39" s="4">
        <v>37.132829375</v>
      </c>
      <c r="CY39" s="4">
        <v>41.824911</v>
      </c>
      <c r="CZ39" s="4">
        <v>40.576410000000003</v>
      </c>
      <c r="DA39" s="4">
        <v>38.107151851252695</v>
      </c>
      <c r="DB39" s="4">
        <v>1.7555125000000001E-2</v>
      </c>
      <c r="DC39" s="4">
        <v>5778.0874999999996</v>
      </c>
      <c r="DE39" s="4">
        <v>262.11054158834958</v>
      </c>
      <c r="DF39" s="4">
        <v>19.3920575</v>
      </c>
      <c r="DH39" s="4">
        <v>370.34406827525669</v>
      </c>
      <c r="DI39" s="4">
        <v>15.835957874999998</v>
      </c>
      <c r="DK39" s="4">
        <v>2058.2373816546897</v>
      </c>
      <c r="DL39" s="4">
        <v>95.331286249999991</v>
      </c>
      <c r="DM39" s="4">
        <v>2058.2373816546897</v>
      </c>
      <c r="DN39" s="4">
        <v>92.706861875000001</v>
      </c>
      <c r="DO39" s="4">
        <v>415.087266</v>
      </c>
      <c r="DP39" s="4">
        <v>35.196756999999998</v>
      </c>
      <c r="DQ39" s="4">
        <v>389.92105953214218</v>
      </c>
      <c r="DR39" s="4">
        <v>39.391698000000005</v>
      </c>
      <c r="DS39" s="4">
        <v>389.92105953214218</v>
      </c>
      <c r="DT39" s="4">
        <v>37.421231500000005</v>
      </c>
      <c r="DU39" s="4">
        <v>37.421231500000005</v>
      </c>
      <c r="DV39" s="4">
        <v>42.081925999999996</v>
      </c>
      <c r="DW39" s="4">
        <v>40.749074</v>
      </c>
      <c r="DX39" s="4">
        <v>38.38211636735322</v>
      </c>
      <c r="DZ39" s="4">
        <v>345.98333757122504</v>
      </c>
      <c r="EA39" s="4">
        <v>38.0586105</v>
      </c>
      <c r="EB39" s="4">
        <v>38.0586105</v>
      </c>
      <c r="EC39" s="4">
        <v>42.803147499999994</v>
      </c>
      <c r="ED39" s="4">
        <v>41.3787795</v>
      </c>
      <c r="EE39" s="4">
        <v>38.562654625000008</v>
      </c>
      <c r="EF39" s="4">
        <v>20.4683785</v>
      </c>
      <c r="EG39" s="4">
        <v>16.202918500000003</v>
      </c>
      <c r="EH39" s="4">
        <v>81.461959000000007</v>
      </c>
      <c r="EI39" s="4">
        <v>79.119513499999996</v>
      </c>
      <c r="EJ39" s="4">
        <v>35.346668999999999</v>
      </c>
      <c r="EK39" s="4">
        <v>39.863821999999999</v>
      </c>
      <c r="EL39" s="4">
        <v>37.762895</v>
      </c>
      <c r="EM39" s="4">
        <v>42.732662000000005</v>
      </c>
      <c r="EN39" s="4">
        <v>41.289444000000003</v>
      </c>
      <c r="EO39" s="4">
        <v>38.763434059498223</v>
      </c>
      <c r="EP39" s="4">
        <v>1.76505E-2</v>
      </c>
      <c r="EQ39" s="4">
        <v>0</v>
      </c>
      <c r="ER39" s="4">
        <v>204.17833140324626</v>
      </c>
      <c r="ES39" s="4">
        <v>19.3045495</v>
      </c>
      <c r="ET39" s="4">
        <v>228.64355296675137</v>
      </c>
      <c r="EU39" s="4">
        <v>15.323297499999999</v>
      </c>
      <c r="EV39" s="7">
        <v>2841.9614455771571</v>
      </c>
      <c r="EW39" s="7">
        <v>96.960231500000006</v>
      </c>
      <c r="EX39" s="7">
        <v>2469.7993597165396</v>
      </c>
      <c r="EY39" s="7">
        <v>94.487267750000001</v>
      </c>
      <c r="EZ39" s="7">
        <v>345.98333757122504</v>
      </c>
      <c r="FA39" s="7">
        <v>35.346668999999999</v>
      </c>
      <c r="FB39" s="7">
        <v>328.76632812386316</v>
      </c>
      <c r="FC39" s="7">
        <v>39.808026874999996</v>
      </c>
      <c r="FD39" s="4">
        <v>372.07063399999998</v>
      </c>
      <c r="FE39" s="4">
        <v>37.946751999999996</v>
      </c>
      <c r="FF39" s="4">
        <v>37.946751999999996</v>
      </c>
      <c r="FG39" s="4">
        <v>43.010247999999997</v>
      </c>
      <c r="FH39" s="4">
        <v>41.702207000000001</v>
      </c>
      <c r="FI39" s="4">
        <v>38.977078251540924</v>
      </c>
      <c r="FK39" s="4">
        <v>346.28448579658243</v>
      </c>
      <c r="FL39" s="4">
        <v>37.899796335937502</v>
      </c>
      <c r="FM39" s="4">
        <v>389.92105953214218</v>
      </c>
      <c r="FN39" s="4">
        <v>38.38211636735322</v>
      </c>
      <c r="FP39" s="4">
        <v>305.23508338665243</v>
      </c>
      <c r="FQ39" s="4">
        <v>38.28036478125</v>
      </c>
      <c r="FR39" s="4">
        <v>372.07063399999998</v>
      </c>
      <c r="FS39" s="4">
        <v>38.977078251540924</v>
      </c>
    </row>
    <row r="40" spans="1:175" ht="14" customHeight="1" x14ac:dyDescent="0.15">
      <c r="A40" s="236"/>
      <c r="B40" s="38">
        <v>235</v>
      </c>
      <c r="C40" s="129">
        <f>Anchor!L217</f>
        <v>11.847833</v>
      </c>
      <c r="D40" s="129">
        <f>Anchor!M217</f>
        <v>26.511227000000002</v>
      </c>
      <c r="E40" s="129">
        <f>Anchor!N217</f>
        <v>33.377859000000001</v>
      </c>
      <c r="F40" s="129">
        <f>Anchor!O217</f>
        <v>34.636361000000001</v>
      </c>
      <c r="G40" s="130">
        <f>('Summary (Full)'!$B$34*D40+'Summary (Full)'!$B$35*E40+'Summary (Full)'!$B$36*F40)/'Summary (Full)'!$B$37</f>
        <v>27.448212375000004</v>
      </c>
      <c r="H40" s="129">
        <f>Anchor!P217</f>
        <v>7.6808249999999996</v>
      </c>
      <c r="I40" s="129">
        <f>Anchor!Q217</f>
        <v>6.9411690000000004</v>
      </c>
      <c r="J40" s="129">
        <f>Anchor!R217</f>
        <v>0</v>
      </c>
      <c r="K40" s="129">
        <f>Anchor!S217</f>
        <v>0</v>
      </c>
      <c r="L40" s="129">
        <f>Anchor!T217</f>
        <v>22.215703000000001</v>
      </c>
      <c r="M40" s="129">
        <f>Anchor!U217</f>
        <v>30.419224</v>
      </c>
      <c r="N40" s="129">
        <f>Anchor!V217</f>
        <v>26.464822000000002</v>
      </c>
      <c r="O40" s="129">
        <f>Anchor!W217</f>
        <v>33.366379999999999</v>
      </c>
      <c r="P40" s="129">
        <f>Anchor!X217</f>
        <v>34.612065000000001</v>
      </c>
      <c r="Q40" s="131">
        <f>10*LOG10(1/(('Summary (Full)'!$B$41/10^(N40/10)+'Summary (Full)'!$B$42/10^(O40/10)+'Summary (Full)'!$B$43/10^(P40/10))/'Summary (Full)'!$B$44))</f>
        <v>27.854153368406671</v>
      </c>
      <c r="R40" s="129">
        <f>Anchor!Y217</f>
        <v>0.33706199999999997</v>
      </c>
      <c r="S40" s="129">
        <f>Anchor!Z217</f>
        <v>235.64</v>
      </c>
      <c r="T40" s="132"/>
      <c r="U40" s="129">
        <f>Test!L217</f>
        <v>5.5310790000000001</v>
      </c>
      <c r="V40" s="129">
        <f>Test!M217</f>
        <v>26.71133</v>
      </c>
      <c r="W40" s="129">
        <f>Test!N217</f>
        <v>33.408884999999998</v>
      </c>
      <c r="X40" s="129">
        <f>Test!O217</f>
        <v>34.997070000000001</v>
      </c>
      <c r="Y40" s="129">
        <f>('Summary (Full)'!$B$34*V40+'Summary (Full)'!$B$35*W40+'Summary (Full)'!$B$36*X40)/'Summary (Full)'!$B$37</f>
        <v>27.6477859375</v>
      </c>
      <c r="Z40" s="129">
        <f>Test!P217</f>
        <v>7.8994330000000001</v>
      </c>
      <c r="AA40" s="129">
        <f>Test!Q217</f>
        <v>7.0961030000000003</v>
      </c>
      <c r="AB40" s="129">
        <f>Test!R217</f>
        <v>0</v>
      </c>
      <c r="AC40" s="129">
        <f>Test!S217</f>
        <v>0</v>
      </c>
      <c r="AD40" s="129">
        <f>Test!T217</f>
        <v>22.415980999999999</v>
      </c>
      <c r="AE40" s="129">
        <f>Test!U217</f>
        <v>30.584308</v>
      </c>
      <c r="AF40" s="129">
        <f>Test!V217</f>
        <v>26.668496999999999</v>
      </c>
      <c r="AG40" s="129">
        <f>Test!W217</f>
        <v>33.398733</v>
      </c>
      <c r="AH40" s="129">
        <f>Test!X217</f>
        <v>34.963728000000003</v>
      </c>
      <c r="AI40" s="129">
        <f>10*LOG10(1/(('Summary (Full)'!$B$41/10^(AF40/10)+'Summary (Full)'!$B$42/10^(AG40/10)+'Summary (Full)'!$B$43/10^(AH40/10))/'Summary (Full)'!$B$44))</f>
        <v>28.054759881205307</v>
      </c>
      <c r="AJ40" s="129">
        <f>Test!Y217</f>
        <v>0.378415</v>
      </c>
      <c r="AK40" s="129">
        <f>Test!Z217</f>
        <v>0</v>
      </c>
      <c r="AL40" s="129">
        <f t="shared" si="2"/>
        <v>1.1226866273860596</v>
      </c>
      <c r="AM40" s="129">
        <f t="shared" si="3"/>
        <v>0</v>
      </c>
      <c r="AO40" s="179"/>
      <c r="AP40" s="165"/>
      <c r="AQ40" s="165"/>
      <c r="AR40" s="165"/>
      <c r="AS40" s="165"/>
      <c r="AT40" s="165"/>
      <c r="AU40" s="165"/>
      <c r="AV40" s="165"/>
      <c r="AW40" s="165"/>
      <c r="AX40" s="165"/>
      <c r="AY40" s="171"/>
      <c r="AZ40" s="165"/>
      <c r="BA40" s="171"/>
      <c r="CL40" s="4">
        <v>389.92105953214218</v>
      </c>
      <c r="CM40" s="4">
        <v>37.715769999999999</v>
      </c>
      <c r="CN40" s="4">
        <v>37.715769999999999</v>
      </c>
      <c r="CO40" s="4">
        <v>42.151296000000002</v>
      </c>
      <c r="CP40" s="4">
        <v>40.834866500000004</v>
      </c>
      <c r="CQ40" s="4">
        <v>38.187933906250002</v>
      </c>
      <c r="CR40" s="4">
        <v>20.038736999999998</v>
      </c>
      <c r="CS40" s="4">
        <v>15.903598500000001</v>
      </c>
      <c r="CT40" s="4">
        <v>80.087806999999998</v>
      </c>
      <c r="CU40" s="4">
        <v>77.488733999999994</v>
      </c>
      <c r="CV40" s="4">
        <v>34.923703500000002</v>
      </c>
      <c r="CW40" s="4">
        <v>39.391698000000005</v>
      </c>
      <c r="CX40" s="4">
        <v>37.421231500000005</v>
      </c>
      <c r="CY40" s="4">
        <v>42.081925999999996</v>
      </c>
      <c r="CZ40" s="4">
        <v>40.749074</v>
      </c>
      <c r="DA40" s="4">
        <v>38.38211636735322</v>
      </c>
      <c r="DB40" s="4">
        <v>1.55595E-2</v>
      </c>
      <c r="DC40" s="4">
        <v>6176.01</v>
      </c>
      <c r="DE40" s="4">
        <v>292.05121015908981</v>
      </c>
      <c r="DF40" s="4">
        <v>19.725877000000001</v>
      </c>
      <c r="DH40" s="4">
        <v>415.087266</v>
      </c>
      <c r="DI40" s="4">
        <v>16.089113999999999</v>
      </c>
      <c r="DK40" s="4">
        <v>2350.3896583942874</v>
      </c>
      <c r="DL40" s="4">
        <v>95.803938500000001</v>
      </c>
      <c r="DM40" s="4">
        <v>3002.3540927904787</v>
      </c>
      <c r="DN40" s="4">
        <v>94.601568874999998</v>
      </c>
      <c r="DO40" s="4">
        <v>470.67175437722062</v>
      </c>
      <c r="DP40" s="4">
        <v>35.569373874999997</v>
      </c>
      <c r="DQ40" s="4">
        <v>439.05643741712424</v>
      </c>
      <c r="DR40" s="4">
        <v>39.619230250000001</v>
      </c>
      <c r="DS40" s="4">
        <v>439.05643741712424</v>
      </c>
      <c r="DT40" s="4">
        <v>37.709633625000002</v>
      </c>
      <c r="DU40" s="4">
        <v>37.709633625000002</v>
      </c>
      <c r="DV40" s="4">
        <v>42.338940999999998</v>
      </c>
      <c r="DW40" s="4">
        <v>40.921737999999998</v>
      </c>
      <c r="DX40" s="4">
        <v>38.657080883453737</v>
      </c>
      <c r="DZ40" s="4">
        <v>372.07063399999998</v>
      </c>
      <c r="EA40" s="4">
        <v>38.241110999999997</v>
      </c>
      <c r="EB40" s="4">
        <v>38.241110999999997</v>
      </c>
      <c r="EC40" s="4">
        <v>43.068733000000002</v>
      </c>
      <c r="ED40" s="4">
        <v>41.769671000000002</v>
      </c>
      <c r="EE40" s="4">
        <v>38.763372374999996</v>
      </c>
      <c r="EF40" s="4">
        <v>20.535502000000001</v>
      </c>
      <c r="EG40" s="4">
        <v>16.287281</v>
      </c>
      <c r="EH40" s="4">
        <v>82.706044000000006</v>
      </c>
      <c r="EI40" s="4">
        <v>80.397970000000001</v>
      </c>
      <c r="EJ40" s="4">
        <v>35.510809999999999</v>
      </c>
      <c r="EK40" s="4">
        <v>40.060411999999999</v>
      </c>
      <c r="EL40" s="4">
        <v>37.946751999999996</v>
      </c>
      <c r="EM40" s="4">
        <v>43.010247999999997</v>
      </c>
      <c r="EN40" s="4">
        <v>41.702207000000001</v>
      </c>
      <c r="EO40" s="4">
        <v>38.977078251540924</v>
      </c>
      <c r="EP40" s="4">
        <v>1.4115000000000001E-2</v>
      </c>
      <c r="EQ40" s="4">
        <v>0</v>
      </c>
      <c r="ER40" s="4">
        <v>228.46772901093397</v>
      </c>
      <c r="ES40" s="4">
        <v>19.658558625000001</v>
      </c>
      <c r="ET40" s="4">
        <v>237.5707565899817</v>
      </c>
      <c r="EU40" s="4">
        <v>15.405740125000001</v>
      </c>
      <c r="EV40" s="7">
        <v>3270.2028310000001</v>
      </c>
      <c r="EW40" s="7">
        <v>97.664867000000001</v>
      </c>
      <c r="EX40" s="7">
        <v>2841.9614455771571</v>
      </c>
      <c r="EY40" s="7">
        <v>95.245485875</v>
      </c>
      <c r="EZ40" s="7">
        <v>370.17653000000001</v>
      </c>
      <c r="FA40" s="7">
        <v>35.569085000000001</v>
      </c>
      <c r="FB40" s="7">
        <v>372.07063399999998</v>
      </c>
      <c r="FC40" s="7">
        <v>40.060411999999999</v>
      </c>
      <c r="FD40" s="4">
        <v>424.28975767278416</v>
      </c>
      <c r="FE40" s="4">
        <v>38.236835749999997</v>
      </c>
      <c r="FF40" s="4">
        <v>38.236835749999997</v>
      </c>
      <c r="FG40" s="4">
        <v>43.228117624999996</v>
      </c>
      <c r="FH40" s="4">
        <v>41.849156749999999</v>
      </c>
      <c r="FI40" s="4">
        <v>39.247849466937161</v>
      </c>
      <c r="FK40" s="4">
        <v>389.92105953214218</v>
      </c>
      <c r="FL40" s="4">
        <v>38.187933906250002</v>
      </c>
      <c r="FM40" s="4">
        <v>439.05643741712424</v>
      </c>
      <c r="FN40" s="4">
        <v>38.657080883453737</v>
      </c>
      <c r="FP40" s="4">
        <v>328.76632812386316</v>
      </c>
      <c r="FQ40" s="4">
        <v>38.454859679687495</v>
      </c>
      <c r="FR40" s="4">
        <v>424.28975767278416</v>
      </c>
      <c r="FS40" s="4">
        <v>39.247849466937161</v>
      </c>
    </row>
    <row r="41" spans="1:175" x14ac:dyDescent="0.15">
      <c r="CL41" s="4">
        <v>439.05643741712424</v>
      </c>
      <c r="CM41" s="4">
        <v>38.013881249999997</v>
      </c>
      <c r="CN41" s="4">
        <v>38.013881249999997</v>
      </c>
      <c r="CO41" s="4">
        <v>42.411494749999996</v>
      </c>
      <c r="CP41" s="4">
        <v>41.011311374999998</v>
      </c>
      <c r="CQ41" s="4">
        <v>38.476071476562502</v>
      </c>
      <c r="CR41" s="4">
        <v>20.413046999999999</v>
      </c>
      <c r="CS41" s="4">
        <v>16.164596124999999</v>
      </c>
      <c r="CT41" s="4">
        <v>81.697605749999994</v>
      </c>
      <c r="CU41" s="4">
        <v>79.067345000000003</v>
      </c>
      <c r="CV41" s="4">
        <v>35.315138375000004</v>
      </c>
      <c r="CW41" s="4">
        <v>39.619230250000001</v>
      </c>
      <c r="CX41" s="4">
        <v>37.709633625000002</v>
      </c>
      <c r="CY41" s="4">
        <v>42.338940999999998</v>
      </c>
      <c r="CZ41" s="4">
        <v>40.921737999999998</v>
      </c>
      <c r="DA41" s="4">
        <v>38.657080883453737</v>
      </c>
      <c r="DB41" s="4">
        <v>1.3563875E-2</v>
      </c>
      <c r="DC41" s="4">
        <v>6573.9324999999999</v>
      </c>
      <c r="DE41" s="4">
        <v>325.41197633075291</v>
      </c>
      <c r="DF41" s="4">
        <v>20.059696500000001</v>
      </c>
      <c r="DH41" s="4">
        <v>470.67175437722062</v>
      </c>
      <c r="DI41" s="4">
        <v>16.356146875</v>
      </c>
      <c r="DK41" s="4">
        <v>3444.797908</v>
      </c>
      <c r="DL41" s="4">
        <v>97.384529000000001</v>
      </c>
      <c r="DM41" s="4">
        <v>3444.797908</v>
      </c>
      <c r="DN41" s="4">
        <v>95.447934000000004</v>
      </c>
      <c r="DO41" s="4">
        <v>556.68262120947577</v>
      </c>
      <c r="DP41" s="4">
        <v>36.098008125</v>
      </c>
      <c r="DQ41" s="4">
        <v>494.38354386069409</v>
      </c>
      <c r="DR41" s="4">
        <v>39.846762500000004</v>
      </c>
      <c r="DS41" s="4">
        <v>494.38354386069409</v>
      </c>
      <c r="DT41" s="4">
        <v>37.99803575</v>
      </c>
      <c r="DU41" s="4">
        <v>37.99803575</v>
      </c>
      <c r="DV41" s="4">
        <v>42.595956000000001</v>
      </c>
      <c r="DW41" s="4">
        <v>41.094402000000002</v>
      </c>
      <c r="DX41" s="4">
        <v>38.932045399554262</v>
      </c>
      <c r="DZ41" s="4">
        <v>424.28975767278416</v>
      </c>
      <c r="EA41" s="4">
        <v>38.533364374999998</v>
      </c>
      <c r="EB41" s="4">
        <v>38.533364374999998</v>
      </c>
      <c r="EC41" s="4">
        <v>43.289870125</v>
      </c>
      <c r="ED41" s="4">
        <v>41.919457874999999</v>
      </c>
      <c r="EE41" s="4">
        <v>39.042276828124997</v>
      </c>
      <c r="EF41" s="4">
        <v>20.951446875000002</v>
      </c>
      <c r="EG41" s="4">
        <v>16.568080875</v>
      </c>
      <c r="EH41" s="4">
        <v>83.871261375000003</v>
      </c>
      <c r="EI41" s="4">
        <v>81.590468625</v>
      </c>
      <c r="EJ41" s="4">
        <v>35.904085625</v>
      </c>
      <c r="EK41" s="4">
        <v>40.264470375000002</v>
      </c>
      <c r="EL41" s="4">
        <v>38.236835749999997</v>
      </c>
      <c r="EM41" s="4">
        <v>43.228117624999996</v>
      </c>
      <c r="EN41" s="4">
        <v>41.849156749999999</v>
      </c>
      <c r="EO41" s="4">
        <v>39.247849466937161</v>
      </c>
      <c r="EP41" s="4">
        <v>1.2765625000000001E-2</v>
      </c>
      <c r="EQ41" s="4">
        <v>0</v>
      </c>
      <c r="ER41" s="4">
        <v>255.64663419804825</v>
      </c>
      <c r="ES41" s="4">
        <v>20.012567750000002</v>
      </c>
      <c r="ET41" s="4">
        <v>257.91193519845763</v>
      </c>
      <c r="EU41" s="4">
        <v>15.580113624999999</v>
      </c>
      <c r="EV41" s="7">
        <v>3765.2035463198426</v>
      </c>
      <c r="EW41" s="7">
        <v>97.8930115</v>
      </c>
      <c r="EX41" s="7">
        <v>3270.2028310000001</v>
      </c>
      <c r="EY41" s="7">
        <v>96.003703999999999</v>
      </c>
      <c r="EZ41" s="7">
        <v>392.17139965948837</v>
      </c>
      <c r="FA41" s="7">
        <v>35.737719749999997</v>
      </c>
      <c r="FB41" s="7">
        <v>424.28975767278416</v>
      </c>
      <c r="FC41" s="7">
        <v>40.264470375000002</v>
      </c>
      <c r="FD41" s="4">
        <v>483.83769643596696</v>
      </c>
      <c r="FE41" s="4">
        <v>38.526919499999998</v>
      </c>
      <c r="FF41" s="4">
        <v>38.526919499999998</v>
      </c>
      <c r="FG41" s="4">
        <v>43.445987250000002</v>
      </c>
      <c r="FH41" s="4">
        <v>41.996106500000003</v>
      </c>
      <c r="FI41" s="4">
        <v>39.518620682333406</v>
      </c>
      <c r="FK41" s="4">
        <v>439.05643741712424</v>
      </c>
      <c r="FL41" s="4">
        <v>38.476071476562502</v>
      </c>
      <c r="FM41" s="4">
        <v>494.38354386069409</v>
      </c>
      <c r="FN41" s="4">
        <v>38.932045399554262</v>
      </c>
      <c r="FP41" s="4">
        <v>372.07063399999998</v>
      </c>
      <c r="FQ41" s="4">
        <v>38.763372374999996</v>
      </c>
      <c r="FR41" s="4">
        <v>483.83769643596696</v>
      </c>
      <c r="FS41" s="4">
        <v>39.518620682333406</v>
      </c>
    </row>
    <row r="42" spans="1:175" ht="14" customHeight="1" thickBot="1" x14ac:dyDescent="0.2">
      <c r="CL42" s="4">
        <v>494.38354386069409</v>
      </c>
      <c r="CM42" s="4">
        <v>38.311992500000002</v>
      </c>
      <c r="CN42" s="4">
        <v>38.311992500000002</v>
      </c>
      <c r="CO42" s="4">
        <v>42.671693499999996</v>
      </c>
      <c r="CP42" s="4">
        <v>41.18775625</v>
      </c>
      <c r="CQ42" s="4">
        <v>38.764209046875003</v>
      </c>
      <c r="CR42" s="4">
        <v>20.787357</v>
      </c>
      <c r="CS42" s="4">
        <v>16.425593750000001</v>
      </c>
      <c r="CT42" s="4">
        <v>83.30740449999999</v>
      </c>
      <c r="CU42" s="4">
        <v>80.645955999999998</v>
      </c>
      <c r="CV42" s="4">
        <v>35.706573250000005</v>
      </c>
      <c r="CW42" s="4">
        <v>39.846762500000004</v>
      </c>
      <c r="CX42" s="4">
        <v>37.99803575</v>
      </c>
      <c r="CY42" s="4">
        <v>42.595956000000001</v>
      </c>
      <c r="CZ42" s="4">
        <v>41.094402000000002</v>
      </c>
      <c r="DA42" s="4">
        <v>38.932045399554262</v>
      </c>
      <c r="DB42" s="4">
        <v>1.156825E-2</v>
      </c>
      <c r="DC42" s="4">
        <v>6971.8549999999996</v>
      </c>
      <c r="DE42" s="4">
        <v>362.58351499999998</v>
      </c>
      <c r="DF42" s="4">
        <v>20.393516000000002</v>
      </c>
      <c r="DH42" s="4">
        <v>533.69958202603721</v>
      </c>
      <c r="DI42" s="4">
        <v>16.623179749999998</v>
      </c>
      <c r="DK42" s="4">
        <v>5212.0227599999998</v>
      </c>
      <c r="DL42" s="4">
        <v>98.639852000000005</v>
      </c>
      <c r="DM42" s="4">
        <v>3953.7809459563664</v>
      </c>
      <c r="DN42" s="4">
        <v>95.837005750000003</v>
      </c>
      <c r="DO42" s="4">
        <v>626.83223299999997</v>
      </c>
      <c r="DP42" s="4">
        <v>36.489443000000001</v>
      </c>
      <c r="DQ42" s="4">
        <v>556.68262120947577</v>
      </c>
      <c r="DR42" s="4">
        <v>40.07429475</v>
      </c>
      <c r="DS42" s="4">
        <v>556.68262120947577</v>
      </c>
      <c r="DT42" s="4">
        <v>38.286437875000004</v>
      </c>
      <c r="DU42" s="4">
        <v>38.286437875000004</v>
      </c>
      <c r="DV42" s="4">
        <v>42.852970999999997</v>
      </c>
      <c r="DW42" s="4">
        <v>41.267066</v>
      </c>
      <c r="DX42" s="4">
        <v>39.207009915654787</v>
      </c>
      <c r="DZ42" s="4">
        <v>444.52547278876062</v>
      </c>
      <c r="EA42" s="4">
        <v>38.64615775</v>
      </c>
      <c r="EB42" s="4">
        <v>38.64615775</v>
      </c>
      <c r="EC42" s="4">
        <v>43.28863175</v>
      </c>
      <c r="ED42" s="4">
        <v>41.700908749999996</v>
      </c>
      <c r="EE42" s="4">
        <v>39.127234312500008</v>
      </c>
      <c r="EF42" s="4">
        <v>21.230801249999999</v>
      </c>
      <c r="EG42" s="4">
        <v>16.73437075</v>
      </c>
      <c r="EH42" s="4">
        <v>84.340941999999998</v>
      </c>
      <c r="EI42" s="4">
        <v>82.039179749999988</v>
      </c>
      <c r="EJ42" s="4">
        <v>36.128770500000002</v>
      </c>
      <c r="EK42" s="4">
        <v>40.293530000000004</v>
      </c>
      <c r="EL42" s="4">
        <v>38.334107500000002</v>
      </c>
      <c r="EM42" s="4">
        <v>43.209475500000003</v>
      </c>
      <c r="EN42" s="4">
        <v>41.602257999999999</v>
      </c>
      <c r="EO42" s="4">
        <v>39.304207273316138</v>
      </c>
      <c r="EP42" s="4">
        <v>1.276075E-2</v>
      </c>
      <c r="EQ42" s="4">
        <v>0</v>
      </c>
      <c r="ER42" s="4">
        <v>286.05878764463483</v>
      </c>
      <c r="ES42" s="4">
        <v>20.366576875</v>
      </c>
      <c r="ET42" s="4">
        <v>269.28596268274583</v>
      </c>
      <c r="EU42" s="4">
        <v>15.671466250000002</v>
      </c>
      <c r="EV42" s="7">
        <v>5084.6733139999997</v>
      </c>
      <c r="EW42" s="7">
        <v>98.449141999999995</v>
      </c>
      <c r="EX42" s="7">
        <v>3765.2035463198426</v>
      </c>
      <c r="EY42" s="7">
        <v>96.340247750000003</v>
      </c>
      <c r="EZ42" s="7">
        <v>444.52547278876062</v>
      </c>
      <c r="FA42" s="7">
        <v>36.128770500000002</v>
      </c>
      <c r="FB42" s="7">
        <v>483.83769643596696</v>
      </c>
      <c r="FC42" s="7">
        <v>40.468528749999997</v>
      </c>
      <c r="FD42" s="4">
        <v>503.86870671763546</v>
      </c>
      <c r="FE42" s="4">
        <v>38.619713750000003</v>
      </c>
      <c r="FF42" s="4">
        <v>38.619713750000003</v>
      </c>
      <c r="FG42" s="4">
        <v>43.447882249999999</v>
      </c>
      <c r="FH42" s="4">
        <v>41.758665000000001</v>
      </c>
      <c r="FI42" s="4">
        <v>39.574593880225088</v>
      </c>
      <c r="FK42" s="4">
        <v>494.38354386069409</v>
      </c>
      <c r="FL42" s="4">
        <v>38.764209046875003</v>
      </c>
      <c r="FM42" s="4">
        <v>556.68262120947577</v>
      </c>
      <c r="FN42" s="4">
        <v>39.207009915654787</v>
      </c>
      <c r="FP42" s="4">
        <v>424.28975767278416</v>
      </c>
      <c r="FQ42" s="4">
        <v>39.042276828124997</v>
      </c>
      <c r="FR42" s="4">
        <v>551.74302999084443</v>
      </c>
      <c r="FS42" s="4">
        <v>39.789391897729644</v>
      </c>
    </row>
    <row r="43" spans="1:175" ht="16" x14ac:dyDescent="0.2">
      <c r="A43" s="271" t="s">
        <v>120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60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CL43" s="4">
        <v>556.68262120947577</v>
      </c>
      <c r="CM43" s="4">
        <v>38.61010375</v>
      </c>
      <c r="CN43" s="4">
        <v>38.61010375</v>
      </c>
      <c r="CO43" s="4">
        <v>42.931892249999997</v>
      </c>
      <c r="CP43" s="4">
        <v>41.364201125000001</v>
      </c>
      <c r="CQ43" s="4">
        <v>39.052346617187503</v>
      </c>
      <c r="CR43" s="4">
        <v>21.161666999999998</v>
      </c>
      <c r="CS43" s="4">
        <v>16.686591374999999</v>
      </c>
      <c r="CT43" s="4">
        <v>84.91720325</v>
      </c>
      <c r="CU43" s="4">
        <v>82.224567000000008</v>
      </c>
      <c r="CV43" s="4">
        <v>36.098008125</v>
      </c>
      <c r="CW43" s="4">
        <v>40.07429475</v>
      </c>
      <c r="CX43" s="4">
        <v>38.286437875000004</v>
      </c>
      <c r="CY43" s="4">
        <v>42.852970999999997</v>
      </c>
      <c r="CZ43" s="4">
        <v>41.267066</v>
      </c>
      <c r="DA43" s="4">
        <v>39.207009915654787</v>
      </c>
      <c r="DB43" s="4">
        <v>9.5726250000000013E-3</v>
      </c>
      <c r="DC43" s="4">
        <v>7369.7775000000001</v>
      </c>
      <c r="DE43" s="4">
        <v>406.42966363447766</v>
      </c>
      <c r="DF43" s="4">
        <v>20.748937625000003</v>
      </c>
      <c r="DH43" s="4">
        <v>605.16748924450098</v>
      </c>
      <c r="DI43" s="4">
        <v>16.890212625</v>
      </c>
      <c r="DK43" s="4">
        <v>10374.199415999999</v>
      </c>
      <c r="DL43" s="4">
        <v>99.542878000000002</v>
      </c>
      <c r="DM43" s="4">
        <v>5212.0227599999998</v>
      </c>
      <c r="DN43" s="4">
        <v>96.792558</v>
      </c>
      <c r="DO43" s="4">
        <v>715.30092646504238</v>
      </c>
      <c r="DP43" s="4">
        <v>36.882146625000004</v>
      </c>
      <c r="DQ43" s="4">
        <v>626.83223299999997</v>
      </c>
      <c r="DR43" s="4">
        <v>40.301827000000003</v>
      </c>
      <c r="DS43" s="4">
        <v>626.83223299999997</v>
      </c>
      <c r="DT43" s="4">
        <v>38.574840000000002</v>
      </c>
      <c r="DU43" s="4">
        <v>38.574840000000002</v>
      </c>
      <c r="DV43" s="4">
        <v>43.109985999999999</v>
      </c>
      <c r="DW43" s="4">
        <v>41.439729999999997</v>
      </c>
      <c r="DX43" s="4">
        <v>39.481974431755312</v>
      </c>
      <c r="DZ43" s="4">
        <v>503.86870671763546</v>
      </c>
      <c r="EA43" s="4">
        <v>38.939931375</v>
      </c>
      <c r="EB43" s="4">
        <v>38.939931375</v>
      </c>
      <c r="EC43" s="4">
        <v>43.531373875</v>
      </c>
      <c r="ED43" s="4">
        <v>41.861973374999998</v>
      </c>
      <c r="EE43" s="4">
        <v>39.409524156250008</v>
      </c>
      <c r="EF43" s="4">
        <v>21.612012625000002</v>
      </c>
      <c r="EG43" s="4">
        <v>17.000096875000001</v>
      </c>
      <c r="EH43" s="4">
        <v>85.780433500000001</v>
      </c>
      <c r="EI43" s="4">
        <v>83.499012874999991</v>
      </c>
      <c r="EJ43" s="4">
        <v>36.51982125</v>
      </c>
      <c r="EK43" s="4">
        <v>40.508384</v>
      </c>
      <c r="EL43" s="4">
        <v>38.619713750000003</v>
      </c>
      <c r="EM43" s="4">
        <v>43.447882249999999</v>
      </c>
      <c r="EN43" s="4">
        <v>41.758665000000001</v>
      </c>
      <c r="EO43" s="4">
        <v>39.574593880225088</v>
      </c>
      <c r="EP43" s="4">
        <v>1.0315874999999999E-2</v>
      </c>
      <c r="EQ43" s="4">
        <v>0</v>
      </c>
      <c r="ER43" s="4">
        <v>320.08882199999999</v>
      </c>
      <c r="ES43" s="4">
        <v>20.720586000000001</v>
      </c>
      <c r="ET43" s="4">
        <v>290.92692732729859</v>
      </c>
      <c r="EU43" s="4">
        <v>15.836929749999999</v>
      </c>
      <c r="EV43" s="7">
        <v>6616.7318482224791</v>
      </c>
      <c r="EW43" s="7">
        <v>98.805589499999996</v>
      </c>
      <c r="EX43" s="7">
        <v>5084.6733139999997</v>
      </c>
      <c r="EY43" s="7">
        <v>97.139354999999995</v>
      </c>
      <c r="EZ43" s="7">
        <v>503.86870671763546</v>
      </c>
      <c r="FA43" s="7">
        <v>36.51982125</v>
      </c>
      <c r="FB43" s="7">
        <v>551.74302999084443</v>
      </c>
      <c r="FC43" s="7">
        <v>40.672587125</v>
      </c>
      <c r="FD43" s="4">
        <v>571.13414</v>
      </c>
      <c r="FE43" s="4">
        <v>38.905320000000003</v>
      </c>
      <c r="FF43" s="4">
        <v>38.905320000000003</v>
      </c>
      <c r="FG43" s="4">
        <v>43.686289000000002</v>
      </c>
      <c r="FH43" s="4">
        <v>41.915072000000002</v>
      </c>
      <c r="FI43" s="4">
        <v>39.844980487134045</v>
      </c>
      <c r="FK43" s="4">
        <v>556.68262120947577</v>
      </c>
      <c r="FL43" s="4">
        <v>39.052346617187503</v>
      </c>
      <c r="FM43" s="4">
        <v>626.83223299999997</v>
      </c>
      <c r="FN43" s="4">
        <v>39.481974431755312</v>
      </c>
      <c r="FP43" s="4">
        <v>483.83769643596696</v>
      </c>
      <c r="FQ43" s="4">
        <v>39.321181281249999</v>
      </c>
      <c r="FR43" s="4">
        <v>629.17869646348731</v>
      </c>
      <c r="FS43" s="4">
        <v>40.060163113125881</v>
      </c>
    </row>
    <row r="44" spans="1:175" ht="16" x14ac:dyDescent="0.2">
      <c r="A44" s="272" t="s">
        <v>8</v>
      </c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40"/>
      <c r="M44" s="93"/>
      <c r="N44" s="93"/>
      <c r="O44" s="93"/>
      <c r="P44" s="93"/>
      <c r="Q44" s="249" t="s">
        <v>25</v>
      </c>
      <c r="R44" s="240"/>
      <c r="S44" s="249" t="s">
        <v>26</v>
      </c>
      <c r="T44" s="240"/>
      <c r="U44" s="249" t="s">
        <v>27</v>
      </c>
      <c r="V44" s="240"/>
      <c r="W44" s="249" t="s">
        <v>28</v>
      </c>
      <c r="X44" s="240"/>
      <c r="Y44" s="248" t="s">
        <v>78</v>
      </c>
      <c r="Z44" s="240"/>
      <c r="AA44" s="248" t="s">
        <v>99</v>
      </c>
      <c r="AB44" s="240"/>
      <c r="AC44" s="248" t="s">
        <v>100</v>
      </c>
      <c r="AD44" s="239"/>
      <c r="AE44" s="239"/>
      <c r="AF44" s="239"/>
      <c r="AG44" s="239"/>
      <c r="AH44" s="240"/>
      <c r="AI44" s="268" t="s">
        <v>8</v>
      </c>
      <c r="AJ44" s="240"/>
      <c r="AK44" s="246" t="s">
        <v>9</v>
      </c>
      <c r="AL44" s="247"/>
      <c r="CL44" s="4">
        <v>626.83223299999997</v>
      </c>
      <c r="CM44" s="4">
        <v>38.908214999999998</v>
      </c>
      <c r="CN44" s="4">
        <v>38.908214999999998</v>
      </c>
      <c r="CO44" s="4">
        <v>43.192090999999998</v>
      </c>
      <c r="CP44" s="4">
        <v>41.540646000000002</v>
      </c>
      <c r="CQ44" s="4">
        <v>39.340484187500003</v>
      </c>
      <c r="CR44" s="4">
        <v>21.535976999999999</v>
      </c>
      <c r="CS44" s="4">
        <v>16.947589000000001</v>
      </c>
      <c r="CT44" s="4">
        <v>86.527001999999996</v>
      </c>
      <c r="CU44" s="4">
        <v>83.803178000000003</v>
      </c>
      <c r="CV44" s="4">
        <v>36.489443000000001</v>
      </c>
      <c r="CW44" s="4">
        <v>40.301827000000003</v>
      </c>
      <c r="CX44" s="4">
        <v>38.574840000000002</v>
      </c>
      <c r="CY44" s="4">
        <v>43.109985999999999</v>
      </c>
      <c r="CZ44" s="4">
        <v>41.439729999999997</v>
      </c>
      <c r="DA44" s="4">
        <v>39.481974431755312</v>
      </c>
      <c r="DB44" s="4">
        <v>7.5770000000000004E-3</v>
      </c>
      <c r="DC44" s="4">
        <v>7767.7</v>
      </c>
      <c r="DE44" s="4">
        <v>455.57799692585212</v>
      </c>
      <c r="DF44" s="4">
        <v>21.104359250000002</v>
      </c>
      <c r="DH44" s="4">
        <v>686.20569019037748</v>
      </c>
      <c r="DI44" s="4">
        <v>17.157245500000002</v>
      </c>
      <c r="DM44" s="4">
        <v>7875.1145756622036</v>
      </c>
      <c r="DN44" s="4">
        <v>97.7823645</v>
      </c>
      <c r="DO44" s="4">
        <v>816.25575148390305</v>
      </c>
      <c r="DP44" s="4">
        <v>37.27485025</v>
      </c>
      <c r="DQ44" s="4">
        <v>715.30092646504238</v>
      </c>
      <c r="DR44" s="4">
        <v>40.486178875</v>
      </c>
      <c r="DS44" s="4">
        <v>715.30092646504238</v>
      </c>
      <c r="DT44" s="4">
        <v>38.848735000000005</v>
      </c>
      <c r="DU44" s="4">
        <v>38.848735000000005</v>
      </c>
      <c r="DV44" s="4">
        <v>43.310553874999997</v>
      </c>
      <c r="DW44" s="4">
        <v>41.554684625</v>
      </c>
      <c r="DX44" s="4">
        <v>39.7311574147286</v>
      </c>
      <c r="DZ44" s="4">
        <v>571.13414</v>
      </c>
      <c r="EA44" s="4">
        <v>39.233705</v>
      </c>
      <c r="EB44" s="4">
        <v>39.233705</v>
      </c>
      <c r="EC44" s="4">
        <v>43.774115999999999</v>
      </c>
      <c r="ED44" s="4">
        <v>42.023038</v>
      </c>
      <c r="EE44" s="4">
        <v>39.691814000000008</v>
      </c>
      <c r="EF44" s="4">
        <v>21.993224000000001</v>
      </c>
      <c r="EG44" s="4">
        <v>17.265823000000001</v>
      </c>
      <c r="EH44" s="4">
        <v>87.219925000000003</v>
      </c>
      <c r="EI44" s="4">
        <v>84.958845999999994</v>
      </c>
      <c r="EJ44" s="4">
        <v>36.910871999999998</v>
      </c>
      <c r="EK44" s="4">
        <v>40.723238000000002</v>
      </c>
      <c r="EL44" s="4">
        <v>38.905320000000003</v>
      </c>
      <c r="EM44" s="4">
        <v>43.686289000000002</v>
      </c>
      <c r="EN44" s="4">
        <v>41.915072000000002</v>
      </c>
      <c r="EO44" s="4">
        <v>39.844980487134045</v>
      </c>
      <c r="EP44" s="4">
        <v>7.8709999999999995E-3</v>
      </c>
      <c r="EQ44" s="4">
        <v>0</v>
      </c>
      <c r="ER44" s="4">
        <v>360.88809223144392</v>
      </c>
      <c r="ES44" s="4">
        <v>21.090517125000002</v>
      </c>
      <c r="ET44" s="4">
        <v>305.23508338665243</v>
      </c>
      <c r="EU44" s="4">
        <v>15.937192375</v>
      </c>
      <c r="EV44" s="7">
        <v>7618.2865429042595</v>
      </c>
      <c r="EW44" s="7">
        <v>99.033733999999995</v>
      </c>
      <c r="EX44" s="7">
        <v>6616.7318482224791</v>
      </c>
      <c r="EY44" s="7">
        <v>97.686422750000006</v>
      </c>
      <c r="EZ44" s="7">
        <v>571.13414</v>
      </c>
      <c r="FA44" s="7">
        <v>36.910871999999998</v>
      </c>
      <c r="FB44" s="7">
        <v>629.17869646348731</v>
      </c>
      <c r="FC44" s="7">
        <v>40.876645499999995</v>
      </c>
      <c r="FD44" s="4">
        <v>629.17869646348731</v>
      </c>
      <c r="FE44" s="4">
        <v>39.107087</v>
      </c>
      <c r="FF44" s="4">
        <v>39.107087</v>
      </c>
      <c r="FG44" s="4">
        <v>43.881726499999999</v>
      </c>
      <c r="FH44" s="4">
        <v>42.290006000000005</v>
      </c>
      <c r="FI44" s="4">
        <v>40.060163113125881</v>
      </c>
      <c r="FK44" s="4">
        <v>626.83223299999997</v>
      </c>
      <c r="FL44" s="4">
        <v>39.340484187500003</v>
      </c>
      <c r="FM44" s="4">
        <v>715.30092646504238</v>
      </c>
      <c r="FN44" s="4">
        <v>39.7311574147286</v>
      </c>
      <c r="FP44" s="4">
        <v>503.86870671763546</v>
      </c>
      <c r="FQ44" s="4">
        <v>39.409524156250008</v>
      </c>
      <c r="FR44" s="4">
        <v>717.48225272562365</v>
      </c>
      <c r="FS44" s="4">
        <v>40.330934328522119</v>
      </c>
    </row>
    <row r="45" spans="1:175" ht="16" x14ac:dyDescent="0.2">
      <c r="A45" s="95"/>
      <c r="B45" s="93"/>
      <c r="C45" s="249" t="s">
        <v>8</v>
      </c>
      <c r="D45" s="239"/>
      <c r="E45" s="239"/>
      <c r="F45" s="240"/>
      <c r="G45" s="93"/>
      <c r="H45" s="93"/>
      <c r="I45" s="93"/>
      <c r="J45" s="93"/>
      <c r="K45" s="93"/>
      <c r="L45" s="93"/>
      <c r="M45" s="249" t="s">
        <v>9</v>
      </c>
      <c r="N45" s="239"/>
      <c r="O45" s="239"/>
      <c r="P45" s="240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CL45" s="4">
        <v>715.30092646504238</v>
      </c>
      <c r="CM45" s="4">
        <v>39.182809999999996</v>
      </c>
      <c r="CN45" s="4">
        <v>39.182809999999996</v>
      </c>
      <c r="CO45" s="4">
        <v>43.396179875000001</v>
      </c>
      <c r="CP45" s="4">
        <v>41.65914575</v>
      </c>
      <c r="CQ45" s="4">
        <v>39.600916601562503</v>
      </c>
      <c r="CR45" s="4">
        <v>21.98722575</v>
      </c>
      <c r="CS45" s="4">
        <v>17.241865125</v>
      </c>
      <c r="CT45" s="4">
        <v>87.568455999999998</v>
      </c>
      <c r="CU45" s="4">
        <v>84.843179625000005</v>
      </c>
      <c r="CV45" s="4">
        <v>36.882146625000004</v>
      </c>
      <c r="CW45" s="4">
        <v>40.486178875</v>
      </c>
      <c r="CX45" s="4">
        <v>38.848735000000005</v>
      </c>
      <c r="CY45" s="4">
        <v>43.310553874999997</v>
      </c>
      <c r="CZ45" s="4">
        <v>41.554684625</v>
      </c>
      <c r="DA45" s="4">
        <v>39.7311574147286</v>
      </c>
      <c r="DB45" s="4">
        <v>7.0616250000000002E-3</v>
      </c>
      <c r="DC45" s="4">
        <v>8182.3174999999992</v>
      </c>
      <c r="DE45" s="4">
        <v>510.6696923323812</v>
      </c>
      <c r="DF45" s="4">
        <v>21.459780875</v>
      </c>
      <c r="DH45" s="4">
        <v>816.25575148390305</v>
      </c>
      <c r="DI45" s="4">
        <v>17.53614125</v>
      </c>
      <c r="DM45" s="4">
        <v>9038.6950956301152</v>
      </c>
      <c r="DN45" s="4">
        <v>98.171436249999999</v>
      </c>
      <c r="DO45" s="4">
        <v>931.45895270011624</v>
      </c>
      <c r="DP45" s="4">
        <v>37.667553875000003</v>
      </c>
      <c r="DQ45" s="4">
        <v>816.25575148390305</v>
      </c>
      <c r="DR45" s="4">
        <v>40.670530750000005</v>
      </c>
      <c r="DS45" s="4">
        <v>816.25575148390305</v>
      </c>
      <c r="DT45" s="4">
        <v>39.122630000000001</v>
      </c>
      <c r="DU45" s="4">
        <v>39.122630000000001</v>
      </c>
      <c r="DV45" s="4">
        <v>43.511121750000001</v>
      </c>
      <c r="DW45" s="4">
        <v>41.669639249999996</v>
      </c>
      <c r="DX45" s="4">
        <v>39.98034039770188</v>
      </c>
      <c r="DZ45" s="4">
        <v>654.79799995856979</v>
      </c>
      <c r="EA45" s="4">
        <v>39.504024375</v>
      </c>
      <c r="EB45" s="4">
        <v>39.504024375</v>
      </c>
      <c r="EC45" s="4">
        <v>43.950273375000002</v>
      </c>
      <c r="ED45" s="4">
        <v>42.122295375</v>
      </c>
      <c r="EE45" s="4">
        <v>39.945556875000008</v>
      </c>
      <c r="EF45" s="4">
        <v>22.447076125000002</v>
      </c>
      <c r="EG45" s="4">
        <v>17.559656875000002</v>
      </c>
      <c r="EH45" s="4">
        <v>88.169548250000005</v>
      </c>
      <c r="EI45" s="4">
        <v>85.933290874999997</v>
      </c>
      <c r="EJ45" s="4">
        <v>37.304269124999998</v>
      </c>
      <c r="EK45" s="4">
        <v>40.892572250000001</v>
      </c>
      <c r="EL45" s="4">
        <v>39.176654500000005</v>
      </c>
      <c r="EM45" s="4">
        <v>43.859773375000003</v>
      </c>
      <c r="EN45" s="4">
        <v>42.011667500000001</v>
      </c>
      <c r="EO45" s="4">
        <v>40.088338864275933</v>
      </c>
      <c r="EP45" s="4">
        <v>7.1833749999999988E-3</v>
      </c>
      <c r="EQ45" s="4">
        <v>0</v>
      </c>
      <c r="ER45" s="4">
        <v>406.88773291324497</v>
      </c>
      <c r="ES45" s="4">
        <v>21.460448249999999</v>
      </c>
      <c r="ET45" s="4">
        <v>328.16812831471276</v>
      </c>
      <c r="EU45" s="4">
        <v>16.093745875</v>
      </c>
      <c r="EV45" s="7">
        <v>8771.4435435958712</v>
      </c>
      <c r="EW45" s="7">
        <v>99.261878499999995</v>
      </c>
      <c r="EX45" s="7">
        <v>7618.2865429042595</v>
      </c>
      <c r="EY45" s="7">
        <v>98.022966499999995</v>
      </c>
      <c r="EZ45" s="7">
        <v>654.79799995856979</v>
      </c>
      <c r="FA45" s="7">
        <v>37.304269124999998</v>
      </c>
      <c r="FB45" s="7">
        <v>717.48225272562365</v>
      </c>
      <c r="FC45" s="7">
        <v>41.080703874999998</v>
      </c>
      <c r="FD45" s="4">
        <v>717.48225272562365</v>
      </c>
      <c r="FE45" s="4">
        <v>39.397170750000001</v>
      </c>
      <c r="FF45" s="4">
        <v>39.397170750000001</v>
      </c>
      <c r="FG45" s="4">
        <v>44.099596124999998</v>
      </c>
      <c r="FH45" s="4">
        <v>42.436955750000003</v>
      </c>
      <c r="FI45" s="4">
        <v>40.330934328522119</v>
      </c>
      <c r="FK45" s="4">
        <v>715.30092646504238</v>
      </c>
      <c r="FL45" s="4">
        <v>39.600916601562503</v>
      </c>
      <c r="FM45" s="4">
        <v>816.25575148390305</v>
      </c>
      <c r="FN45" s="4">
        <v>39.98034039770188</v>
      </c>
      <c r="FP45" s="4">
        <v>571.13414</v>
      </c>
      <c r="FQ45" s="4">
        <v>39.691814000000008</v>
      </c>
      <c r="FR45" s="4">
        <v>818.17897819766711</v>
      </c>
      <c r="FS45" s="4">
        <v>40.601705543918357</v>
      </c>
    </row>
    <row r="46" spans="1:175" ht="17" customHeight="1" thickBot="1" x14ac:dyDescent="0.25">
      <c r="A46" s="250" t="s">
        <v>33</v>
      </c>
      <c r="B46" s="251"/>
      <c r="C46" s="117" t="s">
        <v>10</v>
      </c>
      <c r="D46" s="117" t="s">
        <v>34</v>
      </c>
      <c r="E46" s="117" t="s">
        <v>35</v>
      </c>
      <c r="F46" s="117" t="s">
        <v>36</v>
      </c>
      <c r="G46" s="117" t="s">
        <v>109</v>
      </c>
      <c r="H46" s="117" t="s">
        <v>26</v>
      </c>
      <c r="I46" s="117" t="s">
        <v>27</v>
      </c>
      <c r="J46" s="117" t="s">
        <v>110</v>
      </c>
      <c r="K46" s="117" t="s">
        <v>78</v>
      </c>
      <c r="L46" s="117" t="s">
        <v>102</v>
      </c>
      <c r="M46" s="117" t="s">
        <v>10</v>
      </c>
      <c r="N46" s="117" t="s">
        <v>34</v>
      </c>
      <c r="O46" s="117" t="s">
        <v>35</v>
      </c>
      <c r="P46" s="117" t="s">
        <v>36</v>
      </c>
      <c r="Q46" s="117" t="s">
        <v>33</v>
      </c>
      <c r="R46" s="117" t="s">
        <v>10</v>
      </c>
      <c r="S46" s="117" t="s">
        <v>33</v>
      </c>
      <c r="T46" s="117" t="s">
        <v>10</v>
      </c>
      <c r="U46" s="117" t="s">
        <v>33</v>
      </c>
      <c r="V46" s="117" t="s">
        <v>10</v>
      </c>
      <c r="W46" s="117" t="s">
        <v>33</v>
      </c>
      <c r="X46" s="117" t="s">
        <v>10</v>
      </c>
      <c r="Y46" s="117" t="s">
        <v>33</v>
      </c>
      <c r="Z46" s="117" t="s">
        <v>10</v>
      </c>
      <c r="AA46" s="117" t="s">
        <v>33</v>
      </c>
      <c r="AB46" s="117" t="s">
        <v>10</v>
      </c>
      <c r="AC46" s="117" t="s">
        <v>33</v>
      </c>
      <c r="AD46" s="117" t="s">
        <v>10</v>
      </c>
      <c r="AE46" s="117" t="s">
        <v>10</v>
      </c>
      <c r="AF46" s="117" t="s">
        <v>34</v>
      </c>
      <c r="AG46" s="117" t="s">
        <v>35</v>
      </c>
      <c r="AH46" s="117" t="s">
        <v>36</v>
      </c>
      <c r="AI46" s="273" t="s">
        <v>36</v>
      </c>
      <c r="AJ46" s="251"/>
      <c r="AK46" s="274" t="s">
        <v>36</v>
      </c>
      <c r="AL46" s="275"/>
      <c r="CL46" s="4">
        <v>816.25575148390305</v>
      </c>
      <c r="CM46" s="4">
        <v>39.457405000000001</v>
      </c>
      <c r="CN46" s="4">
        <v>39.457405000000001</v>
      </c>
      <c r="CO46" s="4">
        <v>43.600268749999998</v>
      </c>
      <c r="CP46" s="4">
        <v>41.777645500000006</v>
      </c>
      <c r="CQ46" s="4">
        <v>39.861349015625002</v>
      </c>
      <c r="CR46" s="4">
        <v>22.438474499999998</v>
      </c>
      <c r="CS46" s="4">
        <v>17.53614125</v>
      </c>
      <c r="CT46" s="4">
        <v>88.609909999999999</v>
      </c>
      <c r="CU46" s="4">
        <v>85.883181250000007</v>
      </c>
      <c r="CV46" s="4">
        <v>37.27485025</v>
      </c>
      <c r="CW46" s="4">
        <v>40.670530750000005</v>
      </c>
      <c r="CX46" s="4">
        <v>39.122630000000001</v>
      </c>
      <c r="CY46" s="4">
        <v>43.511121750000001</v>
      </c>
      <c r="CZ46" s="4">
        <v>41.669639249999996</v>
      </c>
      <c r="DA46" s="4">
        <v>39.98034039770188</v>
      </c>
      <c r="DB46" s="4">
        <v>6.54625E-3</v>
      </c>
      <c r="DC46" s="4">
        <v>8596.9349999999995</v>
      </c>
      <c r="DE46" s="4">
        <v>572.4234629998881</v>
      </c>
      <c r="DF46" s="4">
        <v>21.815202500000002</v>
      </c>
      <c r="DH46" s="4">
        <v>931.45895270011624</v>
      </c>
      <c r="DI46" s="4">
        <v>17.830417375</v>
      </c>
      <c r="DM46" s="4">
        <v>10374.199415999999</v>
      </c>
      <c r="DN46" s="4">
        <v>98.560507999999999</v>
      </c>
      <c r="DO46" s="4">
        <v>1062.9214911967531</v>
      </c>
      <c r="DP46" s="4">
        <v>38.060257500000006</v>
      </c>
      <c r="DQ46" s="4">
        <v>1011.7774933121492</v>
      </c>
      <c r="DR46" s="4">
        <v>40.994145750000001</v>
      </c>
      <c r="DS46" s="4">
        <v>1011.7774933121492</v>
      </c>
      <c r="DT46" s="4">
        <v>39.595220500000003</v>
      </c>
      <c r="DU46" s="4">
        <v>39.595220500000003</v>
      </c>
      <c r="DV46" s="4">
        <v>43.903288500000002</v>
      </c>
      <c r="DW46" s="4">
        <v>42.080498374999998</v>
      </c>
      <c r="DX46" s="4">
        <v>40.442386644963776</v>
      </c>
      <c r="DZ46" s="4">
        <v>717.48225272562365</v>
      </c>
      <c r="EA46" s="4">
        <v>39.702377874999996</v>
      </c>
      <c r="EB46" s="4">
        <v>39.702377874999996</v>
      </c>
      <c r="EC46" s="4">
        <v>44.174418625000001</v>
      </c>
      <c r="ED46" s="4">
        <v>42.518605375</v>
      </c>
      <c r="EE46" s="4">
        <v>40.157894640625003</v>
      </c>
      <c r="EF46" s="4">
        <v>22.615226374999999</v>
      </c>
      <c r="EG46" s="4">
        <v>17.691280375000002</v>
      </c>
      <c r="EH46" s="4">
        <v>88.532130875000007</v>
      </c>
      <c r="EI46" s="4">
        <v>86.36046312500001</v>
      </c>
      <c r="EJ46" s="4">
        <v>37.477188124999998</v>
      </c>
      <c r="EK46" s="4">
        <v>41.080703874999998</v>
      </c>
      <c r="EL46" s="4">
        <v>39.397170750000001</v>
      </c>
      <c r="EM46" s="4">
        <v>44.099596124999998</v>
      </c>
      <c r="EN46" s="4">
        <v>42.436955750000003</v>
      </c>
      <c r="EO46" s="4">
        <v>40.330934328522119</v>
      </c>
      <c r="EP46" s="4">
        <v>7.3681250000000005E-3</v>
      </c>
      <c r="EQ46" s="4">
        <v>0</v>
      </c>
      <c r="ER46" s="4">
        <v>458.75059543140867</v>
      </c>
      <c r="ES46" s="4">
        <v>21.830379375</v>
      </c>
      <c r="ET46" s="4">
        <v>345.98333757122504</v>
      </c>
      <c r="EU46" s="4">
        <v>16.202918500000003</v>
      </c>
      <c r="EV46" s="7">
        <v>10099.150433000001</v>
      </c>
      <c r="EW46" s="7">
        <v>99.490022999999994</v>
      </c>
      <c r="EX46" s="7">
        <v>8771.4435435958712</v>
      </c>
      <c r="EY46" s="7">
        <v>98.35951025</v>
      </c>
      <c r="EZ46" s="7">
        <v>750.717547281875</v>
      </c>
      <c r="FA46" s="7">
        <v>37.697666249999997</v>
      </c>
      <c r="FB46" s="7">
        <v>818.17897819766711</v>
      </c>
      <c r="FC46" s="7">
        <v>41.28476225</v>
      </c>
      <c r="FD46" s="4">
        <v>818.17897819766711</v>
      </c>
      <c r="FE46" s="4">
        <v>39.687254500000002</v>
      </c>
      <c r="FF46" s="4">
        <v>39.687254500000002</v>
      </c>
      <c r="FG46" s="4">
        <v>44.317465749999997</v>
      </c>
      <c r="FH46" s="4">
        <v>42.5839055</v>
      </c>
      <c r="FI46" s="4">
        <v>40.601705543918357</v>
      </c>
      <c r="FK46" s="4">
        <v>816.25575148390305</v>
      </c>
      <c r="FL46" s="4">
        <v>39.861349015625002</v>
      </c>
      <c r="FM46" s="4">
        <v>892.52621856858423</v>
      </c>
      <c r="FN46" s="4">
        <v>40.166224467969883</v>
      </c>
      <c r="FP46" s="4">
        <v>629.17869646348731</v>
      </c>
      <c r="FQ46" s="4">
        <v>39.878990187500001</v>
      </c>
      <c r="FR46" s="4">
        <v>933.00822120902455</v>
      </c>
      <c r="FS46" s="4">
        <v>40.872476759314601</v>
      </c>
    </row>
    <row r="47" spans="1:175" x14ac:dyDescent="0.15">
      <c r="A47" s="245" t="s">
        <v>13</v>
      </c>
      <c r="B47" s="172">
        <f>bdRateROI($CL5:$CL63,CM5:CM63,$DZ5:$DZ63,EA5:EA63,CJ11,CJ6,1, 0, TRUE)</f>
        <v>-0.19422510378620128</v>
      </c>
      <c r="C47" s="172">
        <f t="shared" ref="C47:H47" si="4">bdRateExtend($CL5:$CL63,CN5:CN63,$DZ5:$DZ63,EB5:EB63, "None", FALSE, 0, TRUE)</f>
        <v>-0.30951466836786634</v>
      </c>
      <c r="D47" s="172" t="e">
        <f t="shared" si="4"/>
        <v>#N/A</v>
      </c>
      <c r="E47" s="172" t="e">
        <f t="shared" si="4"/>
        <v>#N/A</v>
      </c>
      <c r="F47" s="172">
        <f t="shared" si="4"/>
        <v>-0.32110654338562672</v>
      </c>
      <c r="G47" s="172" t="e">
        <f t="shared" si="4"/>
        <v>#N/A</v>
      </c>
      <c r="H47" s="172" t="e">
        <f t="shared" si="4"/>
        <v>#N/A</v>
      </c>
      <c r="I47" s="172" t="e">
        <f>bdRateExtend($CL5:$CL63,CT5:CT63,$DZ5:$DZ63,EH5:EH63,"None", FALSE,2,TRUE)</f>
        <v>#N/A</v>
      </c>
      <c r="J47" s="172">
        <f>bdRateExtend($CL5:$CL63,CU5:CU63,$DZ5:$DZ63,EI5:EI63,"None", FALSE,2,TRUE)</f>
        <v>-0.34874976193285312</v>
      </c>
      <c r="K47" s="172" t="e">
        <f t="shared" ref="K47:P47" si="5">bdRateExtend($CL5:$CL63,CV5:CV63,$DZ5:$DZ63,EJ5:EJ63, "None", FALSE, 0, TRUE)</f>
        <v>#N/A</v>
      </c>
      <c r="L47" s="172" t="e">
        <f t="shared" si="5"/>
        <v>#N/A</v>
      </c>
      <c r="M47" s="172">
        <f t="shared" si="5"/>
        <v>-0.31038180184068109</v>
      </c>
      <c r="N47" s="172" t="e">
        <f t="shared" si="5"/>
        <v>#N/A</v>
      </c>
      <c r="O47" s="172" t="e">
        <f t="shared" si="5"/>
        <v>#N/A</v>
      </c>
      <c r="P47" s="172">
        <f t="shared" si="5"/>
        <v>-0.32887243088321716</v>
      </c>
      <c r="Q47" s="172">
        <f>bdRateROI($DE5:$DE63,DF5:DF63,$ER5:$ER63,ES5:ES63,CJ11,CJ6,1, 0, TRUE)</f>
        <v>-0.17696180172205955</v>
      </c>
      <c r="R47" s="172">
        <f>bdRateExtend($DE5:$DE63,DF5:DF63,$ER5:$ER63,ES5:ES63, "None", FALSE, 0, TRUE)</f>
        <v>-0.25979008476943666</v>
      </c>
      <c r="S47" s="172">
        <f>bdRateROI($DH5:$DH63,DI5:DI63,$ET5:$ET63,EU5:EU63,CJ11,CJ6,1, 0, TRUE)</f>
        <v>-0.1771951171408026</v>
      </c>
      <c r="T47" s="172">
        <f>bdRateExtend($DH5:$DH63,DI5:DI63,$ET5:$ET63,EU5:EU63, "None", FALSE, 0, TRUE)</f>
        <v>-0.2989978230553948</v>
      </c>
      <c r="U47" s="172">
        <f>bdRateROI($DK5:$DK63,DL5:DL63,$EV5:$EV63,EW5:EW63,$CJ11,$CJ6,1,2,TRUE)</f>
        <v>-7.1956329995350843E-2</v>
      </c>
      <c r="V47" s="172">
        <f>bdRateExtend($DK5:$DK63,DL5:DL63,$EV5:$EV63,EW5:EW63,"None", FALSE,2,TRUE)</f>
        <v>-0.34253916046704791</v>
      </c>
      <c r="W47" s="172">
        <f>bdRateROI(DM5:DM63,DN5:DN63,EX5:EX63,EY5:EY63,$CJ11,$CJ6,1,2,TRUE)</f>
        <v>-0.1707433741972243</v>
      </c>
      <c r="X47" s="172">
        <f>bdRateExtend(DM5:DM63,DN5:DN63,EX5:EX63,EY5:EY63,"None", FALSE,2,TRUE)</f>
        <v>-0.3416446374485923</v>
      </c>
      <c r="Y47" s="172">
        <f>bdRateROI(DO5:DO63,DP5:DP63,EZ5:EZ63,FA5:FA63,$CJ11,$CJ6,1, 0, TRUE)</f>
        <v>-0.17400080519769157</v>
      </c>
      <c r="Z47" s="172">
        <f>bdRateExtend(DO5:DO63,DP5:DP63,EZ5:EZ63,FA5:FA63, "None", FALSE, 0, TRUE)</f>
        <v>-0.28585569160366497</v>
      </c>
      <c r="AA47" s="172">
        <f>bdRateROI(DQ5:DQ63,DR5:DR63,FB5:FB63,FC5:FC63,$CJ11,$CJ6,1, 0, TRUE)</f>
        <v>-0.32275501127330664</v>
      </c>
      <c r="AB47" s="172">
        <f>bdRateExtend(DQ5:DQ63,DR5:DR63,FB5:FB63,FC5:FC63, "None", FALSE, 0, TRUE)</f>
        <v>-0.37998745577615134</v>
      </c>
      <c r="AC47" s="172">
        <f>bdRateROI(DS5:DS63,DT5:DT63,FD5:FD63,FE5:FE63,$CJ11,$CJ6,1, 0, TRUE)</f>
        <v>-0.19502100257245136</v>
      </c>
      <c r="AD47" s="172">
        <f>bdRateExtend(DS5:DS63,DT5:DT63,FD5:FD63,FE5:FE63, "None", FALSE, 0, TRUE)</f>
        <v>-0.30648543057146427</v>
      </c>
      <c r="AE47" s="172">
        <f>bdRateExtend($DS5:$DS63,DU5:DU63,$FD5:$FD63,FF5:FF63, "None", FALSE, 0, TRUE)</f>
        <v>-0.30648543057146427</v>
      </c>
      <c r="AF47" s="172">
        <f>bdRateExtend($DS5:$DS63,DV5:DV63,$FD5:$FD63,FG5:FG63, "None", FALSE, 0, TRUE)</f>
        <v>-0.40003580497507818</v>
      </c>
      <c r="AG47" s="172" t="e">
        <f>bdRateExtend($DS5:$DS63,DW5:DW63,$FD5:$FD63,FH5:FH63, "None", FALSE, 0, TRUE)</f>
        <v>#N/A</v>
      </c>
      <c r="AH47" s="172">
        <f>bdRateExtend($DS5:$DS63,DX5:DX63,$FD5:$FD63,FI5:FI63, "None", FALSE, 0, TRUE)</f>
        <v>-0.32599513814681191</v>
      </c>
      <c r="AI47" s="172">
        <f>bdRateROI($FK5:$FK63,FL5:FL63,$FP5:$FP63,FQ5:FQ63,$CJ11,$CJ6,1, 0, TRUE)</f>
        <v>-0.21277031345155295</v>
      </c>
      <c r="AJ47" s="172">
        <f>bdRateExtend($FK5:$FK63,FL5:FL63,$FP5:$FP63,FQ5:FQ63, "None", FALSE, 0, TRUE)</f>
        <v>-0.32095433428071296</v>
      </c>
      <c r="AK47" s="172">
        <f>bdRateROI($FM5:$FM63,FN5:FN63,$FR5:$FR63,FS5:FS63,$CJ11,$CJ6,1, 0, TRUE)</f>
        <v>-0.23197964507467916</v>
      </c>
      <c r="AL47" s="188">
        <f>bdRateExtend($FM5:$FM63,FN5:FN63,$FR5:$FR63,FS5:FS63, "None", FALSE, 0, TRUE)</f>
        <v>-0.32792643810598099</v>
      </c>
      <c r="CL47" s="4">
        <v>931.45895270011624</v>
      </c>
      <c r="CM47" s="4">
        <v>39.731999999999999</v>
      </c>
      <c r="CN47" s="4">
        <v>39.731999999999999</v>
      </c>
      <c r="CO47" s="4">
        <v>43.804357624999994</v>
      </c>
      <c r="CP47" s="4">
        <v>41.896145250000004</v>
      </c>
      <c r="CQ47" s="4">
        <v>40.121781429687502</v>
      </c>
      <c r="CR47" s="4">
        <v>22.889723249999999</v>
      </c>
      <c r="CS47" s="4">
        <v>17.830417375</v>
      </c>
      <c r="CT47" s="4">
        <v>89.651364000000001</v>
      </c>
      <c r="CU47" s="4">
        <v>86.923182875000009</v>
      </c>
      <c r="CV47" s="4">
        <v>37.667553875000003</v>
      </c>
      <c r="CW47" s="4">
        <v>40.854882625000002</v>
      </c>
      <c r="CX47" s="4">
        <v>39.396524999999997</v>
      </c>
      <c r="CY47" s="4">
        <v>43.711689624999998</v>
      </c>
      <c r="CZ47" s="4">
        <v>41.784593874999999</v>
      </c>
      <c r="DA47" s="4">
        <v>40.229523380675161</v>
      </c>
      <c r="DB47" s="4">
        <v>6.0308749999999998E-3</v>
      </c>
      <c r="DC47" s="4">
        <v>9011.5524999999998</v>
      </c>
      <c r="DE47" s="4">
        <v>641.6449339224024</v>
      </c>
      <c r="DF47" s="4">
        <v>22.170624125000003</v>
      </c>
      <c r="DH47" s="4">
        <v>1062.9214911967531</v>
      </c>
      <c r="DI47" s="4">
        <v>18.124693499999999</v>
      </c>
      <c r="DO47" s="4">
        <v>1212.9381473792876</v>
      </c>
      <c r="DP47" s="4">
        <v>38.452961125000002</v>
      </c>
      <c r="DQ47" s="4">
        <v>1146.9620440000001</v>
      </c>
      <c r="DR47" s="4">
        <v>41.211756999999999</v>
      </c>
      <c r="DS47" s="4">
        <v>1146.9620440000001</v>
      </c>
      <c r="DT47" s="4">
        <v>39.888924000000003</v>
      </c>
      <c r="DU47" s="4">
        <v>39.888924000000003</v>
      </c>
      <c r="DV47" s="4">
        <v>44.146954999999998</v>
      </c>
      <c r="DW47" s="4">
        <v>42.243330999999998</v>
      </c>
      <c r="DX47" s="4">
        <v>40.718548821957661</v>
      </c>
      <c r="DZ47" s="4">
        <v>818.17897819766711</v>
      </c>
      <c r="EA47" s="4">
        <v>39.994631249999998</v>
      </c>
      <c r="EB47" s="4">
        <v>39.994631249999998</v>
      </c>
      <c r="EC47" s="4">
        <v>44.39555575</v>
      </c>
      <c r="ED47" s="4">
        <v>42.668392249999997</v>
      </c>
      <c r="EE47" s="4">
        <v>40.436799093750004</v>
      </c>
      <c r="EF47" s="4">
        <v>23.03117125</v>
      </c>
      <c r="EG47" s="4">
        <v>17.972080250000001</v>
      </c>
      <c r="EH47" s="4">
        <v>89.697348250000005</v>
      </c>
      <c r="EI47" s="4">
        <v>87.552961750000009</v>
      </c>
      <c r="EJ47" s="4">
        <v>37.870463749999999</v>
      </c>
      <c r="EK47" s="4">
        <v>41.28476225</v>
      </c>
      <c r="EL47" s="4">
        <v>39.687254500000002</v>
      </c>
      <c r="EM47" s="4">
        <v>44.317465749999997</v>
      </c>
      <c r="EN47" s="4">
        <v>42.5839055</v>
      </c>
      <c r="EO47" s="4">
        <v>40.601705543918357</v>
      </c>
      <c r="EP47" s="4">
        <v>6.0187499999999998E-3</v>
      </c>
      <c r="EQ47" s="4">
        <v>0</v>
      </c>
      <c r="ER47" s="4">
        <v>517.22401976061531</v>
      </c>
      <c r="ES47" s="4">
        <v>22.200310500000001</v>
      </c>
      <c r="ET47" s="4">
        <v>370.17653000000001</v>
      </c>
      <c r="EU47" s="4">
        <v>16.350562</v>
      </c>
      <c r="EV47" s="7"/>
      <c r="EW47" s="7"/>
      <c r="EX47" s="7">
        <v>10099.150433000001</v>
      </c>
      <c r="EY47" s="7">
        <v>98.696054000000004</v>
      </c>
      <c r="EZ47" s="7">
        <v>860.68808370302406</v>
      </c>
      <c r="FA47" s="7">
        <v>38.091063374999997</v>
      </c>
      <c r="FB47" s="7">
        <v>933.00822120902455</v>
      </c>
      <c r="FC47" s="7">
        <v>41.488820624999995</v>
      </c>
      <c r="FD47" s="4">
        <v>933.00822120902455</v>
      </c>
      <c r="FE47" s="4">
        <v>39.977338250000003</v>
      </c>
      <c r="FF47" s="4">
        <v>39.977338250000003</v>
      </c>
      <c r="FG47" s="4">
        <v>44.535335375000003</v>
      </c>
      <c r="FH47" s="4">
        <v>42.730855250000005</v>
      </c>
      <c r="FI47" s="4">
        <v>40.872476759314601</v>
      </c>
      <c r="FK47" s="4">
        <v>1011.7774933121492</v>
      </c>
      <c r="FL47" s="4">
        <v>40.307519468750002</v>
      </c>
      <c r="FM47" s="4">
        <v>1011.7774933121492</v>
      </c>
      <c r="FN47" s="4">
        <v>40.442386644963776</v>
      </c>
      <c r="FP47" s="4">
        <v>717.48225272562365</v>
      </c>
      <c r="FQ47" s="4">
        <v>40.157894640625003</v>
      </c>
      <c r="FR47" s="4">
        <v>1063.9534430000001</v>
      </c>
      <c r="FS47" s="4">
        <v>41.143247974710839</v>
      </c>
    </row>
    <row r="48" spans="1:175" x14ac:dyDescent="0.15">
      <c r="A48" s="179"/>
      <c r="B48" s="165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5"/>
      <c r="R48" s="164"/>
      <c r="S48" s="165"/>
      <c r="T48" s="164"/>
      <c r="U48" s="165"/>
      <c r="V48" s="164"/>
      <c r="W48" s="165"/>
      <c r="X48" s="164"/>
      <c r="Y48" s="165"/>
      <c r="Z48" s="164"/>
      <c r="AA48" s="165"/>
      <c r="AB48" s="164"/>
      <c r="AC48" s="165"/>
      <c r="AD48" s="164"/>
      <c r="AE48" s="164"/>
      <c r="AF48" s="164"/>
      <c r="AG48" s="164"/>
      <c r="AH48" s="164"/>
      <c r="AI48" s="165"/>
      <c r="AJ48" s="164"/>
      <c r="AK48" s="165"/>
      <c r="AL48" s="170"/>
      <c r="CL48" s="4">
        <v>1011.7774933121492</v>
      </c>
      <c r="CM48" s="4">
        <v>39.9108965</v>
      </c>
      <c r="CN48" s="4">
        <v>39.9108965</v>
      </c>
      <c r="CO48" s="4">
        <v>43.991145625000001</v>
      </c>
      <c r="CP48" s="4">
        <v>42.176614874999999</v>
      </c>
      <c r="CQ48" s="4">
        <v>40.307519468750002</v>
      </c>
      <c r="CR48" s="4">
        <v>22.938866125000001</v>
      </c>
      <c r="CS48" s="4">
        <v>17.892719</v>
      </c>
      <c r="CT48" s="4">
        <v>89.508496999999991</v>
      </c>
      <c r="CU48" s="4">
        <v>87.37172975</v>
      </c>
      <c r="CV48" s="4">
        <v>37.781083375000001</v>
      </c>
      <c r="CW48" s="4">
        <v>40.994145750000001</v>
      </c>
      <c r="CX48" s="4">
        <v>39.595220500000003</v>
      </c>
      <c r="CY48" s="4">
        <v>43.903288500000002</v>
      </c>
      <c r="CZ48" s="4">
        <v>42.080498374999998</v>
      </c>
      <c r="DA48" s="4">
        <v>40.442386644963776</v>
      </c>
      <c r="DB48" s="4">
        <v>5.2741250000000002E-3</v>
      </c>
      <c r="DC48" s="4">
        <v>14449.807500000001</v>
      </c>
      <c r="DE48" s="4">
        <v>719.23715193408293</v>
      </c>
      <c r="DF48" s="4">
        <v>22.526045750000002</v>
      </c>
      <c r="DH48" s="4">
        <v>1212.9381473792876</v>
      </c>
      <c r="DI48" s="4">
        <v>18.418969625000003</v>
      </c>
      <c r="DO48" s="4">
        <v>1384.1275781444961</v>
      </c>
      <c r="DP48" s="4">
        <v>38.845664750000005</v>
      </c>
      <c r="DQ48" s="4">
        <v>1315.9848331062033</v>
      </c>
      <c r="DR48" s="4">
        <v>41.391205499999998</v>
      </c>
      <c r="DS48" s="4">
        <v>1315.9848331062033</v>
      </c>
      <c r="DT48" s="4">
        <v>40.176806750000004</v>
      </c>
      <c r="DU48" s="4">
        <v>40.176806750000004</v>
      </c>
      <c r="DV48" s="4">
        <v>44.329174875</v>
      </c>
      <c r="DW48" s="4">
        <v>42.358377499999996</v>
      </c>
      <c r="DX48" s="4">
        <v>40.974673879702486</v>
      </c>
      <c r="DZ48" s="4">
        <v>933.00822120902455</v>
      </c>
      <c r="EA48" s="4">
        <v>40.286884624999999</v>
      </c>
      <c r="EB48" s="4">
        <v>40.286884624999999</v>
      </c>
      <c r="EC48" s="4">
        <v>44.616692874999998</v>
      </c>
      <c r="ED48" s="4">
        <v>42.818179125</v>
      </c>
      <c r="EE48" s="4">
        <v>40.715703546875005</v>
      </c>
      <c r="EF48" s="4">
        <v>23.447116124999997</v>
      </c>
      <c r="EG48" s="4">
        <v>18.252880125000001</v>
      </c>
      <c r="EH48" s="4">
        <v>90.862565625000002</v>
      </c>
      <c r="EI48" s="4">
        <v>88.745460375000008</v>
      </c>
      <c r="EJ48" s="4">
        <v>38.263739375</v>
      </c>
      <c r="EK48" s="4">
        <v>41.488820624999995</v>
      </c>
      <c r="EL48" s="4">
        <v>39.977338250000003</v>
      </c>
      <c r="EM48" s="4">
        <v>44.535335375000003</v>
      </c>
      <c r="EN48" s="4">
        <v>42.730855250000005</v>
      </c>
      <c r="EO48" s="4">
        <v>40.872476759314601</v>
      </c>
      <c r="EP48" s="4">
        <v>4.6693749999999999E-3</v>
      </c>
      <c r="EQ48" s="4">
        <v>0</v>
      </c>
      <c r="ER48" s="4">
        <v>583.15060357742573</v>
      </c>
      <c r="ES48" s="4">
        <v>22.570241625000001</v>
      </c>
      <c r="ET48" s="4">
        <v>392.17139965948837</v>
      </c>
      <c r="EU48" s="4">
        <v>16.468644625</v>
      </c>
      <c r="EV48" s="7"/>
      <c r="EW48" s="7"/>
      <c r="EX48" s="7"/>
      <c r="EY48" s="7"/>
      <c r="EZ48" s="7">
        <v>986.76789973877953</v>
      </c>
      <c r="FA48" s="7">
        <v>38.484460499999997</v>
      </c>
      <c r="FB48" s="7">
        <v>1063.9534430000001</v>
      </c>
      <c r="FC48" s="7">
        <v>41.692878999999998</v>
      </c>
      <c r="FD48" s="4">
        <v>1063.9534430000001</v>
      </c>
      <c r="FE48" s="4">
        <v>40.267422000000003</v>
      </c>
      <c r="FF48" s="4">
        <v>40.267422000000003</v>
      </c>
      <c r="FG48" s="4">
        <v>44.753205000000001</v>
      </c>
      <c r="FH48" s="4">
        <v>42.877805000000002</v>
      </c>
      <c r="FI48" s="4">
        <v>41.143247974710839</v>
      </c>
      <c r="FK48" s="4">
        <v>1146.9620440000001</v>
      </c>
      <c r="FL48" s="4">
        <v>40.593981249999999</v>
      </c>
      <c r="FM48" s="4">
        <v>1146.9620440000001</v>
      </c>
      <c r="FN48" s="4">
        <v>40.718548821957661</v>
      </c>
      <c r="FP48" s="4">
        <v>818.17897819766711</v>
      </c>
      <c r="FQ48" s="4">
        <v>40.436799093750004</v>
      </c>
      <c r="FR48" s="4">
        <v>1224.2754266654717</v>
      </c>
      <c r="FS48" s="4">
        <v>41.388843194349626</v>
      </c>
    </row>
    <row r="49" spans="1:175" x14ac:dyDescent="0.15">
      <c r="A49" s="242" t="s">
        <v>14</v>
      </c>
      <c r="B49" s="166">
        <f>bdRateROI($CL5:$CL63,CM5:CM63,$DZ5:$DZ63,EA5:EA63,CJ10,CJ11,1, 0, TRUE)</f>
        <v>-0.24145918438469227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6">
        <f>bdRateROI($DE5:$DE63,DF5:DF63,$ER5:$ER63,ES5:ES63,CJ10,CJ11,1, 0, TRUE)</f>
        <v>-0.20027749514258464</v>
      </c>
      <c r="R49" s="164"/>
      <c r="S49" s="166">
        <f>bdRateROI($DH5:$DH63,DI5:DI63,$ET5:$ET63,EU5:EU63,CJ10,CJ11,1, 0, TRUE)</f>
        <v>-0.22291892902779387</v>
      </c>
      <c r="T49" s="164"/>
      <c r="U49" s="166">
        <f>bdRateROI($DK5:$DK63,DL5:DL63,$EV5:$EV63,EW5:EW63,$CJ$10,$CJ$11,1,2,TRUE)</f>
        <v>-0.23210547017531513</v>
      </c>
      <c r="V49" s="164"/>
      <c r="W49" s="166">
        <f>bdRateROI(DM5:DM63,DN5:DN63,EX5:EX63,EY5:EY63,$CJ$10,$CJ$11,1,2,TRUE)</f>
        <v>-0.24142696791448659</v>
      </c>
      <c r="X49" s="164"/>
      <c r="Y49" s="166">
        <f>bdRateROI(DO5:DO63,DP5:DP63,EZ5:EZ63,FA5:FA63,$CJ$10,$CJ$11,1, 0, TRUE)</f>
        <v>-0.22668409675880685</v>
      </c>
      <c r="Z49" s="164"/>
      <c r="AA49" s="166">
        <f>bdRateROI(DQ5:DQ63,DR5:DR63,FB5:FB63,FC5:FC63,$CJ$10,$CJ$11,1, 0, TRUE)</f>
        <v>-0.32550772872387923</v>
      </c>
      <c r="AB49" s="164"/>
      <c r="AC49" s="166">
        <f>bdRateROI(DS5:DS63,DT5:DT63,FD5:FD63,FE5:FE63,$CJ$10,$CJ$11,1, 0, TRUE)</f>
        <v>-0.245098517019816</v>
      </c>
      <c r="AD49" s="164"/>
      <c r="AE49" s="164"/>
      <c r="AF49" s="164"/>
      <c r="AG49" s="164"/>
      <c r="AH49" s="164"/>
      <c r="AI49" s="166">
        <f>bdRateROI($FK5:$FK63,FL5:FL63,$FP5:$FP63,FQ5:FQ63,$CJ$10,$CJ$11,1, 0, TRUE)</f>
        <v>-0.25709995585563905</v>
      </c>
      <c r="AJ49" s="164"/>
      <c r="AK49" s="166">
        <f>bdRateROI($FM5:$FM63,FN5:FN63,$FR5:$FR63,FS5:FS63,$CJ$10,$CJ$11,1, 0, TRUE)</f>
        <v>-0.2671287163866306</v>
      </c>
      <c r="AL49" s="170"/>
      <c r="CL49" s="4">
        <v>1146.9620440000001</v>
      </c>
      <c r="CM49" s="4">
        <v>40.208818999999998</v>
      </c>
      <c r="CN49" s="4">
        <v>40.208818999999998</v>
      </c>
      <c r="CO49" s="4">
        <v>44.238148000000002</v>
      </c>
      <c r="CP49" s="4">
        <v>42.342086000000002</v>
      </c>
      <c r="CQ49" s="4">
        <v>40.593981249999999</v>
      </c>
      <c r="CR49" s="4">
        <v>23.354220999999999</v>
      </c>
      <c r="CS49" s="4">
        <v>18.171589000000001</v>
      </c>
      <c r="CT49" s="4">
        <v>90.810660999999996</v>
      </c>
      <c r="CU49" s="4">
        <v>88.677013000000002</v>
      </c>
      <c r="CV49" s="4">
        <v>38.175823999999999</v>
      </c>
      <c r="CW49" s="4">
        <v>41.211756999999999</v>
      </c>
      <c r="CX49" s="4">
        <v>39.888924000000003</v>
      </c>
      <c r="CY49" s="4">
        <v>44.146954999999998</v>
      </c>
      <c r="CZ49" s="4">
        <v>42.243330999999998</v>
      </c>
      <c r="DA49" s="4">
        <v>40.718548821957661</v>
      </c>
      <c r="DB49" s="4">
        <v>4.4510000000000001E-3</v>
      </c>
      <c r="DC49" s="4">
        <v>15197.51</v>
      </c>
      <c r="DE49" s="4">
        <v>806.21236664327944</v>
      </c>
      <c r="DF49" s="4">
        <v>22.881467375</v>
      </c>
      <c r="DH49" s="4">
        <v>1384.1275781444961</v>
      </c>
      <c r="DI49" s="4">
        <v>18.713245750000002</v>
      </c>
      <c r="DO49" s="4">
        <v>1579.4780275643122</v>
      </c>
      <c r="DP49" s="4">
        <v>39.238368375</v>
      </c>
      <c r="DQ49" s="4">
        <v>1509.9157727363831</v>
      </c>
      <c r="DR49" s="4">
        <v>41.570653999999998</v>
      </c>
      <c r="DS49" s="4">
        <v>1509.9157727363831</v>
      </c>
      <c r="DT49" s="4">
        <v>40.464689500000006</v>
      </c>
      <c r="DU49" s="4">
        <v>40.464689500000006</v>
      </c>
      <c r="DV49" s="4">
        <v>44.511394750000001</v>
      </c>
      <c r="DW49" s="4">
        <v>42.473423999999994</v>
      </c>
      <c r="DX49" s="4">
        <v>41.230798937447311</v>
      </c>
      <c r="DZ49" s="4">
        <v>1063.9534430000001</v>
      </c>
      <c r="EA49" s="4">
        <v>40.579138</v>
      </c>
      <c r="EB49" s="4">
        <v>40.579138</v>
      </c>
      <c r="EC49" s="4">
        <v>44.837829999999997</v>
      </c>
      <c r="ED49" s="4">
        <v>42.967965999999997</v>
      </c>
      <c r="EE49" s="4">
        <v>40.994608000000007</v>
      </c>
      <c r="EF49" s="4">
        <v>23.863060999999998</v>
      </c>
      <c r="EG49" s="4">
        <v>18.53368</v>
      </c>
      <c r="EH49" s="4">
        <v>92.027782999999999</v>
      </c>
      <c r="EI49" s="4">
        <v>89.937959000000006</v>
      </c>
      <c r="EJ49" s="4">
        <v>38.657015000000001</v>
      </c>
      <c r="EK49" s="4">
        <v>41.692878999999998</v>
      </c>
      <c r="EL49" s="4">
        <v>40.267422000000003</v>
      </c>
      <c r="EM49" s="4">
        <v>44.753205000000001</v>
      </c>
      <c r="EN49" s="4">
        <v>42.877805000000002</v>
      </c>
      <c r="EO49" s="4">
        <v>41.143247974710839</v>
      </c>
      <c r="EP49" s="4">
        <v>3.32E-3</v>
      </c>
      <c r="EQ49" s="4">
        <v>0</v>
      </c>
      <c r="ER49" s="4">
        <v>657.4803440298582</v>
      </c>
      <c r="ES49" s="4">
        <v>22.940172750000002</v>
      </c>
      <c r="ET49" s="4">
        <v>422.07948893766513</v>
      </c>
      <c r="EU49" s="4">
        <v>16.623231875000002</v>
      </c>
      <c r="EV49" s="7"/>
      <c r="EW49" s="7"/>
      <c r="EX49" s="7"/>
      <c r="EY49" s="7"/>
      <c r="EZ49" s="7">
        <v>1131.3167991888406</v>
      </c>
      <c r="FA49" s="7">
        <v>38.877857624999997</v>
      </c>
      <c r="FB49" s="7">
        <v>1224.2754266654717</v>
      </c>
      <c r="FC49" s="7">
        <v>41.859047124999996</v>
      </c>
      <c r="FD49" s="4">
        <v>1224.2754266654717</v>
      </c>
      <c r="FE49" s="4">
        <v>40.545313500000006</v>
      </c>
      <c r="FF49" s="4">
        <v>40.545313500000006</v>
      </c>
      <c r="FG49" s="4">
        <v>44.912639249999998</v>
      </c>
      <c r="FH49" s="4">
        <v>42.976926375000005</v>
      </c>
      <c r="FI49" s="4">
        <v>41.388843194349626</v>
      </c>
      <c r="FK49" s="4">
        <v>1315.9848331062033</v>
      </c>
      <c r="FL49" s="4">
        <v>40.858400679687499</v>
      </c>
      <c r="FM49" s="4">
        <v>1315.9848331062033</v>
      </c>
      <c r="FN49" s="4">
        <v>40.974673879702486</v>
      </c>
      <c r="FP49" s="4">
        <v>933.00822120902455</v>
      </c>
      <c r="FQ49" s="4">
        <v>40.715703546875005</v>
      </c>
      <c r="FR49" s="4">
        <v>1408.7555524146401</v>
      </c>
      <c r="FS49" s="4">
        <v>41.63443841398842</v>
      </c>
    </row>
    <row r="50" spans="1:175" x14ac:dyDescent="0.15">
      <c r="A50" s="179"/>
      <c r="B50" s="165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5"/>
      <c r="R50" s="164"/>
      <c r="S50" s="165"/>
      <c r="T50" s="164"/>
      <c r="U50" s="165"/>
      <c r="V50" s="164"/>
      <c r="W50" s="165"/>
      <c r="X50" s="164"/>
      <c r="Y50" s="165"/>
      <c r="Z50" s="164"/>
      <c r="AA50" s="165"/>
      <c r="AB50" s="164"/>
      <c r="AC50" s="165"/>
      <c r="AD50" s="164"/>
      <c r="AE50" s="164"/>
      <c r="AF50" s="164"/>
      <c r="AG50" s="164"/>
      <c r="AH50" s="164"/>
      <c r="AI50" s="165"/>
      <c r="AJ50" s="164"/>
      <c r="AK50" s="165"/>
      <c r="AL50" s="170"/>
      <c r="CL50" s="4">
        <v>1315.9848331062033</v>
      </c>
      <c r="CM50" s="4">
        <v>40.489575625000001</v>
      </c>
      <c r="CN50" s="4">
        <v>40.489575625000001</v>
      </c>
      <c r="CO50" s="4">
        <v>44.421756500000001</v>
      </c>
      <c r="CP50" s="4">
        <v>42.458595625000001</v>
      </c>
      <c r="CQ50" s="4">
        <v>40.858400679687499</v>
      </c>
      <c r="CR50" s="4">
        <v>23.840477874999998</v>
      </c>
      <c r="CS50" s="4">
        <v>18.481988250000001</v>
      </c>
      <c r="CT50" s="4">
        <v>91.632394500000004</v>
      </c>
      <c r="CU50" s="4">
        <v>89.523378125000008</v>
      </c>
      <c r="CV50" s="4">
        <v>38.582011125000001</v>
      </c>
      <c r="CW50" s="4">
        <v>41.391205499999998</v>
      </c>
      <c r="CX50" s="4">
        <v>40.176806750000004</v>
      </c>
      <c r="CY50" s="4">
        <v>44.329174875</v>
      </c>
      <c r="CZ50" s="4">
        <v>42.358377499999996</v>
      </c>
      <c r="DA50" s="4">
        <v>40.974673879702486</v>
      </c>
      <c r="DB50" s="4">
        <v>4.1384999999999998E-3</v>
      </c>
      <c r="DC50" s="4">
        <v>16981.908750000002</v>
      </c>
      <c r="DE50" s="4">
        <v>903.70523600000001</v>
      </c>
      <c r="DF50" s="4">
        <v>23.236889000000001</v>
      </c>
      <c r="DH50" s="4">
        <v>1579.4780275643122</v>
      </c>
      <c r="DI50" s="4">
        <v>19.007521875000002</v>
      </c>
      <c r="DO50" s="4">
        <v>1802.3994889999999</v>
      </c>
      <c r="DP50" s="4">
        <v>39.631072000000003</v>
      </c>
      <c r="DQ50" s="4">
        <v>1732.4254682911851</v>
      </c>
      <c r="DR50" s="4">
        <v>41.750102499999997</v>
      </c>
      <c r="DS50" s="4">
        <v>1732.4254682911851</v>
      </c>
      <c r="DT50" s="4">
        <v>40.75257225</v>
      </c>
      <c r="DU50" s="4">
        <v>40.75257225</v>
      </c>
      <c r="DV50" s="4">
        <v>44.693614625000002</v>
      </c>
      <c r="DW50" s="4">
        <v>42.5884705</v>
      </c>
      <c r="DX50" s="4">
        <v>41.486923995192136</v>
      </c>
      <c r="DZ50" s="4">
        <v>1224.2754266654717</v>
      </c>
      <c r="EA50" s="4">
        <v>40.848850749999997</v>
      </c>
      <c r="EB50" s="4">
        <v>40.848850749999997</v>
      </c>
      <c r="EC50" s="4">
        <v>44.997964374999995</v>
      </c>
      <c r="ED50" s="4">
        <v>43.067714624999994</v>
      </c>
      <c r="EE50" s="4">
        <v>41.246849343750007</v>
      </c>
      <c r="EF50" s="4">
        <v>24.354615249999998</v>
      </c>
      <c r="EG50" s="4">
        <v>18.840484125</v>
      </c>
      <c r="EH50" s="4">
        <v>92.732418499999994</v>
      </c>
      <c r="EI50" s="4">
        <v>90.696177125000006</v>
      </c>
      <c r="EJ50" s="4">
        <v>39.055692624999999</v>
      </c>
      <c r="EK50" s="4">
        <v>41.859047124999996</v>
      </c>
      <c r="EL50" s="4">
        <v>40.545313500000006</v>
      </c>
      <c r="EM50" s="4">
        <v>44.912639249999998</v>
      </c>
      <c r="EN50" s="4">
        <v>42.976926375000005</v>
      </c>
      <c r="EO50" s="4">
        <v>41.388843194349626</v>
      </c>
      <c r="EP50" s="4">
        <v>3.0202499999999999E-3</v>
      </c>
      <c r="EQ50" s="4">
        <v>0</v>
      </c>
      <c r="ER50" s="4">
        <v>741.28432712532845</v>
      </c>
      <c r="ES50" s="4">
        <v>23.310103874999999</v>
      </c>
      <c r="ET50" s="4">
        <v>444.52547278876062</v>
      </c>
      <c r="EU50" s="4">
        <v>16.73437075</v>
      </c>
      <c r="EV50" s="7"/>
      <c r="EW50" s="7"/>
      <c r="EX50" s="7"/>
      <c r="EY50" s="7"/>
      <c r="EZ50" s="7">
        <v>1297.0402669824339</v>
      </c>
      <c r="FA50" s="7">
        <v>39.271254749999997</v>
      </c>
      <c r="FB50" s="7">
        <v>1408.7555524146401</v>
      </c>
      <c r="FC50" s="7">
        <v>42.025215250000002</v>
      </c>
      <c r="FD50" s="4">
        <v>1408.7555524146401</v>
      </c>
      <c r="FE50" s="4">
        <v>40.823205000000002</v>
      </c>
      <c r="FF50" s="4">
        <v>40.823205000000002</v>
      </c>
      <c r="FG50" s="4">
        <v>45.072073500000002</v>
      </c>
      <c r="FH50" s="4">
        <v>43.076047750000001</v>
      </c>
      <c r="FI50" s="4">
        <v>41.63443841398842</v>
      </c>
      <c r="FK50" s="4">
        <v>1509.9157727363831</v>
      </c>
      <c r="FL50" s="4">
        <v>41.122820109374999</v>
      </c>
      <c r="FM50" s="4">
        <v>1509.9157727363831</v>
      </c>
      <c r="FN50" s="4">
        <v>41.230798937447311</v>
      </c>
      <c r="FP50" s="4">
        <v>1063.9534430000001</v>
      </c>
      <c r="FQ50" s="4">
        <v>40.994608000000007</v>
      </c>
      <c r="FR50" s="4">
        <v>1621.0340935000741</v>
      </c>
      <c r="FS50" s="4">
        <v>41.880033633627207</v>
      </c>
    </row>
    <row r="51" spans="1:175" x14ac:dyDescent="0.15">
      <c r="A51" s="242" t="s">
        <v>15</v>
      </c>
      <c r="B51" s="166">
        <f>bdRateROI($CL5:$CL63,CM5:CM63,$DZ5:$DZ63,EA5:EA63,CJ5,CJ10,1, 0, TRUE)</f>
        <v>-0.40808445862061771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6">
        <f>bdRateROI($DE5:$DE63,DF5:DF63,$ER5:$ER63,ES5:ES63,CJ5,CJ10,1, 0, TRUE)</f>
        <v>-0.36756992227348928</v>
      </c>
      <c r="R51" s="164"/>
      <c r="S51" s="166">
        <f>bdRateROI($DH5:$DH63,DI5:DI63,$ET5:$ET63,EU5:EU63,CJ5,CJ10,1, 0, TRUE)</f>
        <v>-0.39726986788626384</v>
      </c>
      <c r="T51" s="164"/>
      <c r="U51" s="166">
        <f>bdRateROI($DK5:$DK63,DL5:DL63,$EV5:$EV63,EW5:EW63,$CJ$5,$CJ$10,1,2,TRUE)</f>
        <v>-0.42962401294521224</v>
      </c>
      <c r="V51" s="164"/>
      <c r="W51" s="166">
        <f>bdRateROI(DM5:DM63,DN5:DN63,EX5:EX63,EY5:EY63,$CJ$5,$CJ$10,1,2,TRUE)</f>
        <v>-0.42064451144079462</v>
      </c>
      <c r="X51" s="164"/>
      <c r="Y51" s="166">
        <f>bdRateROI(DO5:DO63,DP5:DP63,EZ5:EZ63,FA5:FA63,$CJ$5,$CJ$10,1, 0, TRUE)</f>
        <v>-0.40616278638870074</v>
      </c>
      <c r="Z51" s="164"/>
      <c r="AA51" s="166">
        <f>bdRateROI(DQ5:DQ63,DR5:DR63,FB5:FB63,FC5:FC63,$CJ$5,$CJ$10,1, 0, TRUE)</f>
        <v>-0.44044351961907546</v>
      </c>
      <c r="AB51" s="164"/>
      <c r="AC51" s="166">
        <f>bdRateROI(DS5:DS63,DT5:DT63,FD5:FD63,FE5:FE63,$CJ$5,$CJ$10,1, 0, TRUE)</f>
        <v>-0.40969291916209816</v>
      </c>
      <c r="AD51" s="164"/>
      <c r="AE51" s="164"/>
      <c r="AF51" s="164"/>
      <c r="AG51" s="164"/>
      <c r="AH51" s="164"/>
      <c r="AI51" s="166">
        <f>bdRateROI($FK5:$FK63,FL5:FL63,$FP5:$FP63,FQ5:FQ63,$CJ$5,$CJ$10,1, 0, TRUE)</f>
        <v>-0.41476790568488242</v>
      </c>
      <c r="AJ51" s="164"/>
      <c r="AK51" s="166">
        <f>bdRateROI($FM5:$FM63,FN5:FN63,$FR5:$FR63,FS5:FS63,$CJ$5,$CJ$10,1, 0, TRUE)</f>
        <v>-0.41649089476752899</v>
      </c>
      <c r="AL51" s="170"/>
      <c r="CL51" s="4">
        <v>1509.9157727363831</v>
      </c>
      <c r="CM51" s="4">
        <v>40.770332249999996</v>
      </c>
      <c r="CN51" s="4">
        <v>40.770332249999996</v>
      </c>
      <c r="CO51" s="4">
        <v>44.605365000000006</v>
      </c>
      <c r="CP51" s="4">
        <v>42.57510525</v>
      </c>
      <c r="CQ51" s="4">
        <v>41.122820109374999</v>
      </c>
      <c r="CR51" s="4">
        <v>24.32673475</v>
      </c>
      <c r="CS51" s="4">
        <v>18.7923875</v>
      </c>
      <c r="CT51" s="4">
        <v>92.454127999999997</v>
      </c>
      <c r="CU51" s="4">
        <v>90.369743249999999</v>
      </c>
      <c r="CV51" s="4">
        <v>38.988198249999996</v>
      </c>
      <c r="CW51" s="4">
        <v>41.570653999999998</v>
      </c>
      <c r="CX51" s="4">
        <v>40.464689500000006</v>
      </c>
      <c r="CY51" s="4">
        <v>44.511394750000001</v>
      </c>
      <c r="CZ51" s="4">
        <v>42.473423999999994</v>
      </c>
      <c r="DA51" s="4">
        <v>41.230798937447311</v>
      </c>
      <c r="DB51" s="4">
        <v>3.826E-3</v>
      </c>
      <c r="DC51" s="4">
        <v>18766.307500000003</v>
      </c>
      <c r="DE51" s="4">
        <v>1182.9992097843137</v>
      </c>
      <c r="DF51" s="4">
        <v>24.009585749999999</v>
      </c>
      <c r="DH51" s="4">
        <v>1802.3994889999999</v>
      </c>
      <c r="DI51" s="4">
        <v>19.301798000000002</v>
      </c>
      <c r="DO51" s="4">
        <v>2058.2373816546897</v>
      </c>
      <c r="DP51" s="4">
        <v>40.009079625000005</v>
      </c>
      <c r="DQ51" s="4">
        <v>1987.7254462642993</v>
      </c>
      <c r="DR51" s="4">
        <v>41.929551000000004</v>
      </c>
      <c r="DS51" s="4">
        <v>1987.7254462642993</v>
      </c>
      <c r="DT51" s="4">
        <v>41.040455000000001</v>
      </c>
      <c r="DU51" s="4">
        <v>41.040455000000001</v>
      </c>
      <c r="DV51" s="4">
        <v>44.875834499999996</v>
      </c>
      <c r="DW51" s="4">
        <v>42.703516999999998</v>
      </c>
      <c r="DX51" s="4">
        <v>41.743049052936968</v>
      </c>
      <c r="DZ51" s="4">
        <v>1408.7555524146401</v>
      </c>
      <c r="EA51" s="4">
        <v>41.1185635</v>
      </c>
      <c r="EB51" s="4">
        <v>41.1185635</v>
      </c>
      <c r="EC51" s="4">
        <v>45.158098749999994</v>
      </c>
      <c r="ED51" s="4">
        <v>43.167463249999997</v>
      </c>
      <c r="EE51" s="4">
        <v>41.499090687500001</v>
      </c>
      <c r="EF51" s="4">
        <v>24.846169499999998</v>
      </c>
      <c r="EG51" s="4">
        <v>19.147288249999999</v>
      </c>
      <c r="EH51" s="4">
        <v>93.437054000000003</v>
      </c>
      <c r="EI51" s="4">
        <v>91.454395250000005</v>
      </c>
      <c r="EJ51" s="4">
        <v>39.454370249999997</v>
      </c>
      <c r="EK51" s="4">
        <v>42.025215250000002</v>
      </c>
      <c r="EL51" s="4">
        <v>40.823205000000002</v>
      </c>
      <c r="EM51" s="4">
        <v>45.072073500000002</v>
      </c>
      <c r="EN51" s="4">
        <v>43.076047750000001</v>
      </c>
      <c r="EO51" s="4">
        <v>41.63443841398842</v>
      </c>
      <c r="EP51" s="4">
        <v>2.7204999999999998E-3</v>
      </c>
      <c r="EQ51" s="4">
        <v>0</v>
      </c>
      <c r="ER51" s="4">
        <v>835.77016200000003</v>
      </c>
      <c r="ES51" s="4">
        <v>23.680035</v>
      </c>
      <c r="ET51" s="4">
        <v>503.86870671763546</v>
      </c>
      <c r="EU51" s="4">
        <v>17.000096875000001</v>
      </c>
      <c r="EV51" s="7"/>
      <c r="EW51" s="7"/>
      <c r="EX51" s="7"/>
      <c r="EY51" s="7"/>
      <c r="EZ51" s="7">
        <v>1487.0401070505566</v>
      </c>
      <c r="FA51" s="7">
        <v>39.664651874999997</v>
      </c>
      <c r="FB51" s="7">
        <v>1621.0340935000741</v>
      </c>
      <c r="FC51" s="7">
        <v>42.191383375000001</v>
      </c>
      <c r="FD51" s="4">
        <v>1621.0340935000741</v>
      </c>
      <c r="FE51" s="4">
        <v>41.101096500000004</v>
      </c>
      <c r="FF51" s="4">
        <v>41.101096500000004</v>
      </c>
      <c r="FG51" s="4">
        <v>45.231507749999999</v>
      </c>
      <c r="FH51" s="4">
        <v>43.175169124999996</v>
      </c>
      <c r="FI51" s="4">
        <v>41.880033633627207</v>
      </c>
      <c r="FK51" s="4">
        <v>1732.4254682911851</v>
      </c>
      <c r="FL51" s="4">
        <v>41.387239539062499</v>
      </c>
      <c r="FM51" s="4">
        <v>1732.4254682911851</v>
      </c>
      <c r="FN51" s="4">
        <v>41.486923995192136</v>
      </c>
      <c r="FP51" s="4">
        <v>1224.2754266654717</v>
      </c>
      <c r="FQ51" s="4">
        <v>41.246849343750007</v>
      </c>
      <c r="FR51" s="4">
        <v>1865.2998582937789</v>
      </c>
      <c r="FS51" s="4">
        <v>42.125628853265994</v>
      </c>
    </row>
    <row r="52" spans="1:175" ht="14" customHeight="1" x14ac:dyDescent="0.15">
      <c r="A52" s="179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71"/>
      <c r="CL52" s="4">
        <v>1732.4254682911851</v>
      </c>
      <c r="CM52" s="4">
        <v>41.051088874999998</v>
      </c>
      <c r="CN52" s="4">
        <v>41.051088874999998</v>
      </c>
      <c r="CO52" s="4">
        <v>44.788973500000004</v>
      </c>
      <c r="CP52" s="4">
        <v>42.691614874999999</v>
      </c>
      <c r="CQ52" s="4">
        <v>41.387239539062499</v>
      </c>
      <c r="CR52" s="4">
        <v>24.812991624999999</v>
      </c>
      <c r="CS52" s="4">
        <v>19.10278675</v>
      </c>
      <c r="CT52" s="4">
        <v>93.275861499999991</v>
      </c>
      <c r="CU52" s="4">
        <v>91.216108375000005</v>
      </c>
      <c r="CV52" s="4">
        <v>39.394385374999999</v>
      </c>
      <c r="CW52" s="4">
        <v>41.750102499999997</v>
      </c>
      <c r="CX52" s="4">
        <v>40.75257225</v>
      </c>
      <c r="CY52" s="4">
        <v>44.693614625000002</v>
      </c>
      <c r="CZ52" s="4">
        <v>42.5884705</v>
      </c>
      <c r="DA52" s="4">
        <v>41.486923995192136</v>
      </c>
      <c r="DB52" s="4">
        <v>3.5135000000000001E-3</v>
      </c>
      <c r="DC52" s="4">
        <v>20550.706250000003</v>
      </c>
      <c r="DE52" s="4">
        <v>1334.9080765650133</v>
      </c>
      <c r="DF52" s="4">
        <v>24.401541374999997</v>
      </c>
      <c r="DH52" s="4">
        <v>2058.2373816546897</v>
      </c>
      <c r="DI52" s="4">
        <v>19.591444000000003</v>
      </c>
      <c r="DO52" s="4">
        <v>2350.3896583942874</v>
      </c>
      <c r="DP52" s="4">
        <v>40.38708725</v>
      </c>
      <c r="DQ52" s="4">
        <v>2280.647867422435</v>
      </c>
      <c r="DR52" s="4">
        <v>42.108999500000003</v>
      </c>
      <c r="DS52" s="4">
        <v>2280.647867422435</v>
      </c>
      <c r="DT52" s="4">
        <v>41.328337750000003</v>
      </c>
      <c r="DU52" s="4">
        <v>41.328337750000003</v>
      </c>
      <c r="DV52" s="4">
        <v>45.058054374999998</v>
      </c>
      <c r="DW52" s="4">
        <v>42.818563499999996</v>
      </c>
      <c r="DX52" s="4">
        <v>41.999174110681793</v>
      </c>
      <c r="DZ52" s="4">
        <v>1621.0340935000741</v>
      </c>
      <c r="EA52" s="4">
        <v>41.388276250000004</v>
      </c>
      <c r="EB52" s="4">
        <v>41.388276250000004</v>
      </c>
      <c r="EC52" s="4">
        <v>45.318233124999999</v>
      </c>
      <c r="ED52" s="4">
        <v>43.267211875000001</v>
      </c>
      <c r="EE52" s="4">
        <v>41.751332031250001</v>
      </c>
      <c r="EF52" s="4">
        <v>25.337723749999999</v>
      </c>
      <c r="EG52" s="4">
        <v>19.454092374999998</v>
      </c>
      <c r="EH52" s="4">
        <v>94.141689499999998</v>
      </c>
      <c r="EI52" s="4">
        <v>92.212613375000004</v>
      </c>
      <c r="EJ52" s="4">
        <v>39.853047875000001</v>
      </c>
      <c r="EK52" s="4">
        <v>42.191383375000001</v>
      </c>
      <c r="EL52" s="4">
        <v>41.101096500000004</v>
      </c>
      <c r="EM52" s="4">
        <v>45.231507749999999</v>
      </c>
      <c r="EN52" s="4">
        <v>43.175169124999996</v>
      </c>
      <c r="EO52" s="4">
        <v>41.880033633627207</v>
      </c>
      <c r="EP52" s="4">
        <v>2.4207500000000002E-3</v>
      </c>
      <c r="EQ52" s="4">
        <v>0</v>
      </c>
      <c r="ER52" s="4">
        <v>1281.6341100824231</v>
      </c>
      <c r="ES52" s="4">
        <v>24.823146625</v>
      </c>
      <c r="ET52" s="4">
        <v>571.13414</v>
      </c>
      <c r="EU52" s="4">
        <v>17.265823000000001</v>
      </c>
      <c r="EV52" s="7"/>
      <c r="EW52" s="7"/>
      <c r="EX52" s="7"/>
      <c r="EY52" s="7"/>
      <c r="EZ52" s="7">
        <v>1704.872498</v>
      </c>
      <c r="FA52" s="7">
        <v>40.058048999999997</v>
      </c>
      <c r="FB52" s="7">
        <v>1865.2998582937789</v>
      </c>
      <c r="FC52" s="7">
        <v>42.3575515</v>
      </c>
      <c r="FD52" s="4">
        <v>1865.2998582937789</v>
      </c>
      <c r="FE52" s="4">
        <v>41.378988000000007</v>
      </c>
      <c r="FF52" s="4">
        <v>41.378988000000007</v>
      </c>
      <c r="FG52" s="4">
        <v>45.390941999999995</v>
      </c>
      <c r="FH52" s="4">
        <v>43.274290499999999</v>
      </c>
      <c r="FI52" s="4">
        <v>42.125628853265994</v>
      </c>
      <c r="FK52" s="4">
        <v>1987.7254462642993</v>
      </c>
      <c r="FL52" s="4">
        <v>41.651658968749999</v>
      </c>
      <c r="FM52" s="4">
        <v>1987.7254462642993</v>
      </c>
      <c r="FN52" s="4">
        <v>41.743049052936968</v>
      </c>
      <c r="FP52" s="4">
        <v>1408.7555524146401</v>
      </c>
      <c r="FQ52" s="4">
        <v>41.499090687500001</v>
      </c>
      <c r="FR52" s="4">
        <v>2146.3728463837142</v>
      </c>
      <c r="FS52" s="4">
        <v>42.371224072904781</v>
      </c>
    </row>
    <row r="53" spans="1:175" x14ac:dyDescent="0.15">
      <c r="CL53" s="4">
        <v>1987.7254462642993</v>
      </c>
      <c r="CM53" s="4">
        <v>41.3318455</v>
      </c>
      <c r="CN53" s="4">
        <v>41.3318455</v>
      </c>
      <c r="CO53" s="4">
        <v>44.972582000000003</v>
      </c>
      <c r="CP53" s="4">
        <v>42.808124500000005</v>
      </c>
      <c r="CQ53" s="4">
        <v>41.651658968749999</v>
      </c>
      <c r="CR53" s="4">
        <v>25.299248499999997</v>
      </c>
      <c r="CS53" s="4">
        <v>19.413186</v>
      </c>
      <c r="CT53" s="4">
        <v>94.097594999999998</v>
      </c>
      <c r="CU53" s="4">
        <v>92.06247350000001</v>
      </c>
      <c r="CV53" s="4">
        <v>39.800572500000001</v>
      </c>
      <c r="CW53" s="4">
        <v>41.929551000000004</v>
      </c>
      <c r="CX53" s="4">
        <v>41.040455000000001</v>
      </c>
      <c r="CY53" s="4">
        <v>44.875834499999996</v>
      </c>
      <c r="CZ53" s="4">
        <v>42.703516999999998</v>
      </c>
      <c r="DA53" s="4">
        <v>41.743049052936968</v>
      </c>
      <c r="DB53" s="4">
        <v>3.2009999999999999E-3</v>
      </c>
      <c r="DC53" s="4">
        <v>22335.105</v>
      </c>
      <c r="DE53" s="4">
        <v>1506.3235529999999</v>
      </c>
      <c r="DF53" s="4">
        <v>24.793496999999999</v>
      </c>
      <c r="DH53" s="4">
        <v>2350.3896583942874</v>
      </c>
      <c r="DI53" s="4">
        <v>19.88109</v>
      </c>
      <c r="DO53" s="4">
        <v>2684.0108898642266</v>
      </c>
      <c r="DP53" s="4">
        <v>40.765094875000003</v>
      </c>
      <c r="DQ53" s="4">
        <v>2616.7369869686213</v>
      </c>
      <c r="DR53" s="4">
        <v>42.288448000000002</v>
      </c>
      <c r="DS53" s="4">
        <v>2616.7369869686213</v>
      </c>
      <c r="DT53" s="4">
        <v>41.616220499999997</v>
      </c>
      <c r="DU53" s="4">
        <v>41.616220499999997</v>
      </c>
      <c r="DV53" s="4">
        <v>45.240274249999999</v>
      </c>
      <c r="DW53" s="4">
        <v>42.933610000000002</v>
      </c>
      <c r="DX53" s="4">
        <v>42.255299168426617</v>
      </c>
      <c r="DZ53" s="4">
        <v>1865.2998582937789</v>
      </c>
      <c r="EA53" s="4">
        <v>41.657989000000001</v>
      </c>
      <c r="EB53" s="4">
        <v>41.657989000000001</v>
      </c>
      <c r="EC53" s="4">
        <v>45.478367499999997</v>
      </c>
      <c r="ED53" s="4">
        <v>43.366960499999998</v>
      </c>
      <c r="EE53" s="4">
        <v>42.003573375000002</v>
      </c>
      <c r="EF53" s="4">
        <v>25.829277999999999</v>
      </c>
      <c r="EG53" s="4">
        <v>19.760896500000001</v>
      </c>
      <c r="EH53" s="4">
        <v>94.846325000000007</v>
      </c>
      <c r="EI53" s="4">
        <v>92.970831500000003</v>
      </c>
      <c r="EJ53" s="4">
        <v>40.251725499999999</v>
      </c>
      <c r="EK53" s="4">
        <v>42.3575515</v>
      </c>
      <c r="EL53" s="4">
        <v>41.378988000000007</v>
      </c>
      <c r="EM53" s="4">
        <v>45.390941999999995</v>
      </c>
      <c r="EN53" s="4">
        <v>43.274290499999999</v>
      </c>
      <c r="EO53" s="4">
        <v>42.125628853265994</v>
      </c>
      <c r="EP53" s="4">
        <v>2.1210000000000001E-3</v>
      </c>
      <c r="EQ53" s="4">
        <v>0</v>
      </c>
      <c r="ER53" s="4">
        <v>1381.1697282913119</v>
      </c>
      <c r="ES53" s="4">
        <v>25.0722795</v>
      </c>
      <c r="ET53" s="4">
        <v>654.79799995856979</v>
      </c>
      <c r="EU53" s="4">
        <v>17.559656875000002</v>
      </c>
      <c r="EV53" s="7"/>
      <c r="EW53" s="7"/>
      <c r="EX53" s="7"/>
      <c r="EY53" s="7"/>
      <c r="EZ53" s="7">
        <v>1954.3993017086461</v>
      </c>
      <c r="FA53" s="7">
        <v>40.430713374999996</v>
      </c>
      <c r="FB53" s="7">
        <v>2146.3728463837142</v>
      </c>
      <c r="FC53" s="7">
        <v>42.523719624999998</v>
      </c>
      <c r="FD53" s="4">
        <v>2146.3728463837142</v>
      </c>
      <c r="FE53" s="4">
        <v>41.656879500000002</v>
      </c>
      <c r="FF53" s="4">
        <v>41.656879500000002</v>
      </c>
      <c r="FG53" s="4">
        <v>45.550376249999999</v>
      </c>
      <c r="FH53" s="4">
        <v>43.373411875000002</v>
      </c>
      <c r="FI53" s="4">
        <v>42.371224072904781</v>
      </c>
      <c r="FK53" s="4">
        <v>2280.647867422435</v>
      </c>
      <c r="FL53" s="4">
        <v>41.916078398437499</v>
      </c>
      <c r="FM53" s="4">
        <v>2280.647867422435</v>
      </c>
      <c r="FN53" s="4">
        <v>41.999174110681793</v>
      </c>
      <c r="FP53" s="4">
        <v>1621.0340935000741</v>
      </c>
      <c r="FQ53" s="4">
        <v>41.751332031250001</v>
      </c>
      <c r="FR53" s="4">
        <v>2469.7993597165396</v>
      </c>
      <c r="FS53" s="4">
        <v>42.616819292543568</v>
      </c>
    </row>
    <row r="54" spans="1:175" x14ac:dyDescent="0.15">
      <c r="AP54" s="9"/>
      <c r="CL54" s="4">
        <v>2280.647867422435</v>
      </c>
      <c r="CM54" s="4">
        <v>41.612602125000002</v>
      </c>
      <c r="CN54" s="4">
        <v>41.612602125000002</v>
      </c>
      <c r="CO54" s="4">
        <v>45.156190500000001</v>
      </c>
      <c r="CP54" s="4">
        <v>42.924634125000004</v>
      </c>
      <c r="CQ54" s="4">
        <v>41.916078398437499</v>
      </c>
      <c r="CR54" s="4">
        <v>25.785505375</v>
      </c>
      <c r="CS54" s="4">
        <v>19.723585249999999</v>
      </c>
      <c r="CT54" s="4">
        <v>94.919328500000006</v>
      </c>
      <c r="CU54" s="4">
        <v>92.908838625000001</v>
      </c>
      <c r="CV54" s="4">
        <v>40.206759624999997</v>
      </c>
      <c r="CW54" s="4">
        <v>42.108999500000003</v>
      </c>
      <c r="CX54" s="4">
        <v>41.328337750000003</v>
      </c>
      <c r="CY54" s="4">
        <v>45.058054374999998</v>
      </c>
      <c r="CZ54" s="4">
        <v>42.818563499999996</v>
      </c>
      <c r="DA54" s="4">
        <v>41.999174110681793</v>
      </c>
      <c r="DB54" s="4">
        <v>2.8885E-3</v>
      </c>
      <c r="DC54" s="4">
        <v>24119.50375</v>
      </c>
      <c r="DE54" s="4">
        <v>1894.9732651276599</v>
      </c>
      <c r="DF54" s="4">
        <v>25.483185499999998</v>
      </c>
      <c r="DH54" s="4">
        <v>2684.0108898642266</v>
      </c>
      <c r="DI54" s="4">
        <v>20.170736000000002</v>
      </c>
      <c r="DO54" s="4">
        <v>3064.9873016507595</v>
      </c>
      <c r="DP54" s="4">
        <v>41.143102499999998</v>
      </c>
      <c r="DQ54" s="4">
        <v>3002.3540927904787</v>
      </c>
      <c r="DR54" s="4">
        <v>42.467896500000002</v>
      </c>
      <c r="DS54" s="4">
        <v>3002.3540927904787</v>
      </c>
      <c r="DT54" s="4">
        <v>41.904103249999999</v>
      </c>
      <c r="DU54" s="4">
        <v>41.904103249999999</v>
      </c>
      <c r="DV54" s="4">
        <v>45.422494125</v>
      </c>
      <c r="DW54" s="4">
        <v>43.0486565</v>
      </c>
      <c r="DX54" s="4">
        <v>42.511424226171442</v>
      </c>
      <c r="DZ54" s="4">
        <v>2146.3728463837142</v>
      </c>
      <c r="EA54" s="4">
        <v>41.927701749999997</v>
      </c>
      <c r="EB54" s="4">
        <v>41.927701749999997</v>
      </c>
      <c r="EC54" s="4">
        <v>45.638501874999996</v>
      </c>
      <c r="ED54" s="4">
        <v>43.466709124999994</v>
      </c>
      <c r="EE54" s="4">
        <v>42.255814718750003</v>
      </c>
      <c r="EF54" s="4">
        <v>26.320832249999999</v>
      </c>
      <c r="EG54" s="4">
        <v>20.067700625000001</v>
      </c>
      <c r="EH54" s="4">
        <v>95.550960500000002</v>
      </c>
      <c r="EI54" s="4">
        <v>93.729049625000002</v>
      </c>
      <c r="EJ54" s="4">
        <v>40.650403124999997</v>
      </c>
      <c r="EK54" s="4">
        <v>42.523719624999998</v>
      </c>
      <c r="EL54" s="4">
        <v>41.656879500000002</v>
      </c>
      <c r="EM54" s="4">
        <v>45.550376249999999</v>
      </c>
      <c r="EN54" s="4">
        <v>43.373411875000002</v>
      </c>
      <c r="EO54" s="4">
        <v>42.371224072904781</v>
      </c>
      <c r="EP54" s="4">
        <v>1.82125E-3</v>
      </c>
      <c r="EQ54" s="4">
        <v>0</v>
      </c>
      <c r="ER54" s="4">
        <v>1578.427595101725</v>
      </c>
      <c r="ES54" s="4">
        <v>25.526646750000001</v>
      </c>
      <c r="ET54" s="4">
        <v>750.717547281875</v>
      </c>
      <c r="EU54" s="4">
        <v>17.853490749999999</v>
      </c>
      <c r="EV54" s="7"/>
      <c r="EW54" s="7"/>
      <c r="EX54" s="7"/>
      <c r="EY54" s="7"/>
      <c r="EZ54" s="7">
        <v>2240.4470920846816</v>
      </c>
      <c r="FA54" s="7">
        <v>40.803377749999996</v>
      </c>
      <c r="FB54" s="7">
        <v>2469.7993597165396</v>
      </c>
      <c r="FC54" s="7">
        <v>42.689887749999997</v>
      </c>
      <c r="FD54" s="4">
        <v>2469.7993597165396</v>
      </c>
      <c r="FE54" s="4">
        <v>41.934771000000005</v>
      </c>
      <c r="FF54" s="4">
        <v>41.934771000000005</v>
      </c>
      <c r="FG54" s="4">
        <v>45.709810499999996</v>
      </c>
      <c r="FH54" s="4">
        <v>43.472533249999998</v>
      </c>
      <c r="FI54" s="4">
        <v>42.616819292543568</v>
      </c>
      <c r="FK54" s="4">
        <v>2616.7369869686213</v>
      </c>
      <c r="FL54" s="4">
        <v>42.180497828124999</v>
      </c>
      <c r="FM54" s="4">
        <v>2616.7369869686213</v>
      </c>
      <c r="FN54" s="4">
        <v>42.255299168426617</v>
      </c>
      <c r="FP54" s="4">
        <v>1865.2998582937789</v>
      </c>
      <c r="FQ54" s="4">
        <v>42.003573375000002</v>
      </c>
      <c r="FR54" s="4">
        <v>2841.9614455771571</v>
      </c>
      <c r="FS54" s="4">
        <v>42.862414512182362</v>
      </c>
    </row>
    <row r="55" spans="1:175" x14ac:dyDescent="0.15">
      <c r="AP55" s="9"/>
      <c r="CL55" s="4">
        <v>2616.7369869686213</v>
      </c>
      <c r="CM55" s="4">
        <v>41.893358750000004</v>
      </c>
      <c r="CN55" s="4">
        <v>41.893358750000004</v>
      </c>
      <c r="CO55" s="4">
        <v>45.339798999999999</v>
      </c>
      <c r="CP55" s="4">
        <v>43.041143750000003</v>
      </c>
      <c r="CQ55" s="4">
        <v>42.180497828124999</v>
      </c>
      <c r="CR55" s="4">
        <v>26.271762249999998</v>
      </c>
      <c r="CS55" s="4">
        <v>20.033984499999999</v>
      </c>
      <c r="CT55" s="4">
        <v>95.741061999999999</v>
      </c>
      <c r="CU55" s="4">
        <v>93.755203750000007</v>
      </c>
      <c r="CV55" s="4">
        <v>40.612946749999999</v>
      </c>
      <c r="CW55" s="4">
        <v>42.288448000000002</v>
      </c>
      <c r="CX55" s="4">
        <v>41.616220499999997</v>
      </c>
      <c r="CY55" s="4">
        <v>45.240274249999999</v>
      </c>
      <c r="CZ55" s="4">
        <v>42.933610000000002</v>
      </c>
      <c r="DA55" s="4">
        <v>42.255299168426617</v>
      </c>
      <c r="DB55" s="4">
        <v>2.5760000000000002E-3</v>
      </c>
      <c r="DC55" s="4">
        <v>25903.9025</v>
      </c>
      <c r="DE55" s="4">
        <v>2154.3266507997209</v>
      </c>
      <c r="DF55" s="4">
        <v>25.934687874999998</v>
      </c>
      <c r="DH55" s="4">
        <v>3064.9873016507595</v>
      </c>
      <c r="DI55" s="4">
        <v>20.460382000000003</v>
      </c>
      <c r="DO55" s="4">
        <v>3500.0406275384375</v>
      </c>
      <c r="DP55" s="4">
        <v>41.521110125</v>
      </c>
      <c r="DQ55" s="4">
        <v>3444.797908</v>
      </c>
      <c r="DR55" s="4">
        <v>42.647345000000001</v>
      </c>
      <c r="DS55" s="4">
        <v>3444.797908</v>
      </c>
      <c r="DT55" s="4">
        <v>42.191986</v>
      </c>
      <c r="DU55" s="4">
        <v>42.191986</v>
      </c>
      <c r="DV55" s="4">
        <v>45.604714000000001</v>
      </c>
      <c r="DW55" s="4">
        <v>43.163702999999998</v>
      </c>
      <c r="DX55" s="4">
        <v>42.767549283916267</v>
      </c>
      <c r="DZ55" s="4">
        <v>2469.7993597165396</v>
      </c>
      <c r="EA55" s="4">
        <v>42.197414500000001</v>
      </c>
      <c r="EB55" s="4">
        <v>42.197414500000001</v>
      </c>
      <c r="EC55" s="4">
        <v>45.798636250000001</v>
      </c>
      <c r="ED55" s="4">
        <v>43.566457749999998</v>
      </c>
      <c r="EE55" s="4">
        <v>42.508056062500003</v>
      </c>
      <c r="EF55" s="4">
        <v>26.812386499999999</v>
      </c>
      <c r="EG55" s="4">
        <v>20.37450475</v>
      </c>
      <c r="EH55" s="4">
        <v>96.255595999999997</v>
      </c>
      <c r="EI55" s="4">
        <v>94.487267750000001</v>
      </c>
      <c r="EJ55" s="4">
        <v>41.049080750000002</v>
      </c>
      <c r="EK55" s="4">
        <v>42.689887749999997</v>
      </c>
      <c r="EL55" s="4">
        <v>41.934771000000005</v>
      </c>
      <c r="EM55" s="4">
        <v>45.709810499999996</v>
      </c>
      <c r="EN55" s="4">
        <v>43.472533249999998</v>
      </c>
      <c r="EO55" s="4">
        <v>42.616819292543568</v>
      </c>
      <c r="EP55" s="4">
        <v>1.5214999999999998E-3</v>
      </c>
      <c r="EQ55" s="4">
        <v>0</v>
      </c>
      <c r="ER55" s="4">
        <v>1803.8577170822048</v>
      </c>
      <c r="ES55" s="4">
        <v>25.981014000000002</v>
      </c>
      <c r="ET55" s="4">
        <v>860.68808370302406</v>
      </c>
      <c r="EU55" s="4">
        <v>18.147324625</v>
      </c>
      <c r="EV55" s="7"/>
      <c r="EW55" s="7"/>
      <c r="EX55" s="7"/>
      <c r="EY55" s="7"/>
      <c r="EZ55" s="7">
        <v>2568.3611164014851</v>
      </c>
      <c r="FA55" s="7">
        <v>41.176042124999995</v>
      </c>
      <c r="FB55" s="7">
        <v>2841.9614455771571</v>
      </c>
      <c r="FC55" s="7">
        <v>42.856055875000003</v>
      </c>
      <c r="FD55" s="4">
        <v>2841.9614455771571</v>
      </c>
      <c r="FE55" s="4">
        <v>42.2126625</v>
      </c>
      <c r="FF55" s="4">
        <v>42.2126625</v>
      </c>
      <c r="FG55" s="4">
        <v>45.86924475</v>
      </c>
      <c r="FH55" s="4">
        <v>43.571654624999994</v>
      </c>
      <c r="FI55" s="4">
        <v>42.862414512182362</v>
      </c>
      <c r="FK55" s="4">
        <v>3002.3540927904787</v>
      </c>
      <c r="FL55" s="4">
        <v>42.444917257812499</v>
      </c>
      <c r="FM55" s="4">
        <v>3002.3540927904787</v>
      </c>
      <c r="FN55" s="4">
        <v>42.511424226171442</v>
      </c>
      <c r="FP55" s="4">
        <v>2146.3728463837142</v>
      </c>
      <c r="FQ55" s="4">
        <v>42.255814718750003</v>
      </c>
      <c r="FR55" s="4">
        <v>3270.2028310000001</v>
      </c>
      <c r="FS55" s="4">
        <v>43.108009731821149</v>
      </c>
    </row>
    <row r="56" spans="1:175" x14ac:dyDescent="0.15">
      <c r="C56" s="1">
        <f>COUNTIFS(C5:C40, "&lt;&gt;",C5:C40, "&lt;&gt;0")</f>
        <v>36</v>
      </c>
      <c r="U56" s="1">
        <f>COUNTIFS(U5:U40, "&lt;&gt;",U5:U40, "&lt;&gt;0")</f>
        <v>36</v>
      </c>
      <c r="AM56" s="1">
        <f>U56/C56</f>
        <v>1</v>
      </c>
      <c r="CL56" s="4">
        <v>3002.3540927904787</v>
      </c>
      <c r="CM56" s="4">
        <v>42.174115375</v>
      </c>
      <c r="CN56" s="4">
        <v>42.174115375</v>
      </c>
      <c r="CO56" s="4">
        <v>45.523407500000005</v>
      </c>
      <c r="CP56" s="4">
        <v>43.157653375000002</v>
      </c>
      <c r="CQ56" s="4">
        <v>42.444917257812499</v>
      </c>
      <c r="CR56" s="4">
        <v>26.758019125000001</v>
      </c>
      <c r="CS56" s="4">
        <v>20.344383749999999</v>
      </c>
      <c r="CT56" s="4">
        <v>96.562795499999993</v>
      </c>
      <c r="CU56" s="4">
        <v>94.601568874999998</v>
      </c>
      <c r="CV56" s="4">
        <v>41.019133874999994</v>
      </c>
      <c r="CW56" s="4">
        <v>42.467896500000002</v>
      </c>
      <c r="CX56" s="4">
        <v>41.904103249999999</v>
      </c>
      <c r="CY56" s="4">
        <v>45.422494125</v>
      </c>
      <c r="CZ56" s="4">
        <v>43.0486565</v>
      </c>
      <c r="DA56" s="4">
        <v>42.511424226171442</v>
      </c>
      <c r="DB56" s="4">
        <v>2.2634999999999999E-3</v>
      </c>
      <c r="DC56" s="4">
        <v>27688.30125</v>
      </c>
      <c r="DE56" s="4">
        <v>2449.1761460461967</v>
      </c>
      <c r="DF56" s="4">
        <v>26.386190249999999</v>
      </c>
      <c r="DH56" s="4">
        <v>3500.0406275384375</v>
      </c>
      <c r="DI56" s="4">
        <v>20.750028</v>
      </c>
      <c r="DO56" s="4">
        <v>3996.8467040048831</v>
      </c>
      <c r="DP56" s="4">
        <v>41.899117750000002</v>
      </c>
      <c r="DQ56" s="4">
        <v>3953.7809459563664</v>
      </c>
      <c r="DR56" s="4">
        <v>42.793750250000002</v>
      </c>
      <c r="DS56" s="4">
        <v>3953.7809459563664</v>
      </c>
      <c r="DT56" s="4">
        <v>42.432783000000001</v>
      </c>
      <c r="DU56" s="4">
        <v>42.432783000000001</v>
      </c>
      <c r="DV56" s="4">
        <v>45.749767250000005</v>
      </c>
      <c r="DW56" s="4">
        <v>43.275685875000001</v>
      </c>
      <c r="DX56" s="4">
        <v>42.978011711447024</v>
      </c>
      <c r="DZ56" s="4">
        <v>2841.9614455771571</v>
      </c>
      <c r="EA56" s="4">
        <v>42.467127250000004</v>
      </c>
      <c r="EB56" s="4">
        <v>42.467127250000004</v>
      </c>
      <c r="EC56" s="4">
        <v>45.958770625</v>
      </c>
      <c r="ED56" s="4">
        <v>43.666206375000002</v>
      </c>
      <c r="EE56" s="4">
        <v>42.760297406249997</v>
      </c>
      <c r="EF56" s="4">
        <v>27.303940749999999</v>
      </c>
      <c r="EG56" s="4">
        <v>20.681308874999999</v>
      </c>
      <c r="EH56" s="4">
        <v>96.960231500000006</v>
      </c>
      <c r="EI56" s="4">
        <v>95.245485875</v>
      </c>
      <c r="EJ56" s="4">
        <v>41.447758374999999</v>
      </c>
      <c r="EK56" s="4">
        <v>42.856055875000003</v>
      </c>
      <c r="EL56" s="4">
        <v>42.2126625</v>
      </c>
      <c r="EM56" s="4">
        <v>45.86924475</v>
      </c>
      <c r="EN56" s="4">
        <v>43.571654624999994</v>
      </c>
      <c r="EO56" s="4">
        <v>42.862414512182362</v>
      </c>
      <c r="EP56" s="4">
        <v>1.22175E-3</v>
      </c>
      <c r="EQ56" s="4">
        <v>0</v>
      </c>
      <c r="ER56" s="4">
        <v>2061.4836395250168</v>
      </c>
      <c r="ES56" s="4">
        <v>26.435381249999999</v>
      </c>
      <c r="ET56" s="4">
        <v>986.76789973877953</v>
      </c>
      <c r="EU56" s="4">
        <v>18.4411585</v>
      </c>
      <c r="EV56" s="7"/>
      <c r="EW56" s="7"/>
      <c r="EX56" s="7"/>
      <c r="EY56" s="7"/>
      <c r="EZ56" s="7">
        <v>2841.9614455771571</v>
      </c>
      <c r="FA56" s="7">
        <v>41.447758374999999</v>
      </c>
      <c r="FB56" s="7">
        <v>3270.2028310000001</v>
      </c>
      <c r="FC56" s="7">
        <v>43.022224000000001</v>
      </c>
      <c r="FD56" s="4">
        <v>3270.2028310000001</v>
      </c>
      <c r="FE56" s="4">
        <v>42.490554000000003</v>
      </c>
      <c r="FF56" s="4">
        <v>42.490554000000003</v>
      </c>
      <c r="FG56" s="4">
        <v>46.028678999999997</v>
      </c>
      <c r="FH56" s="4">
        <v>43.670775999999996</v>
      </c>
      <c r="FI56" s="4">
        <v>43.108009731821149</v>
      </c>
      <c r="FK56" s="4">
        <v>3444.797908</v>
      </c>
      <c r="FL56" s="4">
        <v>42.709336687499999</v>
      </c>
      <c r="FM56" s="4">
        <v>3444.797908</v>
      </c>
      <c r="FN56" s="4">
        <v>42.767549283916267</v>
      </c>
      <c r="FP56" s="4">
        <v>2469.7993597165396</v>
      </c>
      <c r="FQ56" s="4">
        <v>42.508056062500003</v>
      </c>
      <c r="FR56" s="4">
        <v>3765.2035463198426</v>
      </c>
      <c r="FS56" s="4">
        <v>43.307142554376952</v>
      </c>
    </row>
    <row r="57" spans="1:175" x14ac:dyDescent="0.15">
      <c r="R57" s="1">
        <f>GEOMEAN(R5:R40)</f>
        <v>2.9120568327441993E-2</v>
      </c>
      <c r="S57" s="1">
        <f>GEOMEAN(S5:S40)</f>
        <v>3382.3060433631144</v>
      </c>
      <c r="AJ57" s="1">
        <f>GEOMEAN(AJ5:AJ40)</f>
        <v>2.7045191784377795E-2</v>
      </c>
      <c r="AK57" s="1" t="e">
        <f>GEOMEAN(AK5:AK40)</f>
        <v>#NUM!</v>
      </c>
      <c r="AL57" s="1">
        <f>GEOMEAN(AL5:AL40)</f>
        <v>0.92873159205795952</v>
      </c>
      <c r="AM57" s="1" t="e">
        <f>GEOMEAN(AM5:AM40)</f>
        <v>#NUM!</v>
      </c>
      <c r="CL57" s="4">
        <v>3444.797908</v>
      </c>
      <c r="CM57" s="4">
        <v>42.454872000000002</v>
      </c>
      <c r="CN57" s="4">
        <v>42.454872000000002</v>
      </c>
      <c r="CO57" s="4">
        <v>45.707016000000003</v>
      </c>
      <c r="CP57" s="4">
        <v>43.274163000000001</v>
      </c>
      <c r="CQ57" s="4">
        <v>42.709336687499999</v>
      </c>
      <c r="CR57" s="4">
        <v>27.244275999999999</v>
      </c>
      <c r="CS57" s="4">
        <v>20.654782999999998</v>
      </c>
      <c r="CT57" s="4">
        <v>97.384529000000001</v>
      </c>
      <c r="CU57" s="4">
        <v>95.447934000000004</v>
      </c>
      <c r="CV57" s="4">
        <v>41.425320999999997</v>
      </c>
      <c r="CW57" s="4">
        <v>42.647345000000001</v>
      </c>
      <c r="CX57" s="4">
        <v>42.191986</v>
      </c>
      <c r="CY57" s="4">
        <v>45.604714000000001</v>
      </c>
      <c r="CZ57" s="4">
        <v>43.163702999999998</v>
      </c>
      <c r="DA57" s="4">
        <v>42.767549283916267</v>
      </c>
      <c r="DB57" s="4">
        <v>1.951E-3</v>
      </c>
      <c r="DC57" s="4">
        <v>29472.7</v>
      </c>
      <c r="DE57" s="4">
        <v>2784.3798860005668</v>
      </c>
      <c r="DF57" s="4">
        <v>26.837692624999999</v>
      </c>
      <c r="DH57" s="4">
        <v>3996.8467040048831</v>
      </c>
      <c r="DI57" s="4">
        <v>21.039674000000002</v>
      </c>
      <c r="DO57" s="4">
        <v>4564.1708983674625</v>
      </c>
      <c r="DP57" s="4">
        <v>42.277125374999997</v>
      </c>
      <c r="DQ57" s="4">
        <v>4537.9683180554293</v>
      </c>
      <c r="DR57" s="4">
        <v>42.940155500000003</v>
      </c>
      <c r="DS57" s="4">
        <v>4537.9683180554293</v>
      </c>
      <c r="DT57" s="4">
        <v>42.673580000000001</v>
      </c>
      <c r="DU57" s="4">
        <v>42.673580000000001</v>
      </c>
      <c r="DV57" s="4">
        <v>45.894820500000002</v>
      </c>
      <c r="DW57" s="4">
        <v>43.387668749999996</v>
      </c>
      <c r="DX57" s="4">
        <v>43.188474138977782</v>
      </c>
      <c r="DZ57" s="4">
        <v>3270.2028310000001</v>
      </c>
      <c r="EA57" s="4">
        <v>42.736840000000001</v>
      </c>
      <c r="EB57" s="4">
        <v>42.736840000000001</v>
      </c>
      <c r="EC57" s="4">
        <v>46.118904999999998</v>
      </c>
      <c r="ED57" s="4">
        <v>43.765954999999998</v>
      </c>
      <c r="EE57" s="4">
        <v>43.012538749999997</v>
      </c>
      <c r="EF57" s="4">
        <v>27.795494999999999</v>
      </c>
      <c r="EG57" s="4">
        <v>20.988112999999998</v>
      </c>
      <c r="EH57" s="4">
        <v>97.664867000000001</v>
      </c>
      <c r="EI57" s="4">
        <v>96.003703999999999</v>
      </c>
      <c r="EJ57" s="4">
        <v>41.846435999999997</v>
      </c>
      <c r="EK57" s="4">
        <v>43.022224000000001</v>
      </c>
      <c r="EL57" s="4">
        <v>42.490554000000003</v>
      </c>
      <c r="EM57" s="4">
        <v>46.028678999999997</v>
      </c>
      <c r="EN57" s="4">
        <v>43.670775999999996</v>
      </c>
      <c r="EO57" s="4">
        <v>43.108009731821149</v>
      </c>
      <c r="EP57" s="4">
        <v>9.2199999999999997E-4</v>
      </c>
      <c r="EQ57" s="4">
        <v>0</v>
      </c>
      <c r="ER57" s="4">
        <v>2355.903548148663</v>
      </c>
      <c r="ES57" s="4">
        <v>26.8897485</v>
      </c>
      <c r="ET57" s="4">
        <v>1131.3167991888406</v>
      </c>
      <c r="EU57" s="4">
        <v>18.734992375000001</v>
      </c>
      <c r="EV57" s="7"/>
      <c r="EW57" s="7"/>
      <c r="EX57" s="7"/>
      <c r="EY57" s="7"/>
      <c r="EZ57" s="7">
        <v>2944.2689575433001</v>
      </c>
      <c r="FA57" s="7">
        <v>41.548706499999994</v>
      </c>
      <c r="FB57" s="7">
        <v>3765.2035463198426</v>
      </c>
      <c r="FC57" s="7">
        <v>43.154778499999999</v>
      </c>
      <c r="FD57" s="4">
        <v>3765.2035463198426</v>
      </c>
      <c r="FE57" s="4">
        <v>42.720780250000004</v>
      </c>
      <c r="FF57" s="4">
        <v>42.720780250000004</v>
      </c>
      <c r="FG57" s="4">
        <v>46.154585749999995</v>
      </c>
      <c r="FH57" s="4">
        <v>43.767194249999996</v>
      </c>
      <c r="FI57" s="4">
        <v>43.307142554376952</v>
      </c>
      <c r="FK57" s="4">
        <v>3953.7809459563664</v>
      </c>
      <c r="FL57" s="4">
        <v>42.924863664062499</v>
      </c>
      <c r="FM57" s="4">
        <v>3953.7809459563664</v>
      </c>
      <c r="FN57" s="4">
        <v>42.978011711447024</v>
      </c>
      <c r="FP57" s="4">
        <v>2841.9614455771571</v>
      </c>
      <c r="FQ57" s="4">
        <v>42.760297406249997</v>
      </c>
      <c r="FR57" s="4">
        <v>4335.1310233207787</v>
      </c>
      <c r="FS57" s="4">
        <v>43.506275376932749</v>
      </c>
    </row>
    <row r="58" spans="1:175" x14ac:dyDescent="0.15">
      <c r="R58" s="1">
        <f>SUM(R5:R40)</f>
        <v>3.0595300000000001</v>
      </c>
      <c r="S58" s="1">
        <f>SUM(S5:S40)</f>
        <v>229423.66999999995</v>
      </c>
      <c r="AJ58" s="1">
        <f>SUM(AJ5:AJ40)</f>
        <v>3.3756809999999997</v>
      </c>
      <c r="AK58" s="1">
        <f>SUM(AK5:AK40)</f>
        <v>0</v>
      </c>
      <c r="AL58" s="1">
        <f>AVERAGE(AL5:AL40)</f>
        <v>0.96310691478481347</v>
      </c>
      <c r="AM58" s="1">
        <f>AVERAGE(AM5:AM40)</f>
        <v>0</v>
      </c>
      <c r="CL58" s="4">
        <v>3953.7809459563664</v>
      </c>
      <c r="CM58" s="4">
        <v>42.682716499999998</v>
      </c>
      <c r="CN58" s="4">
        <v>42.682716499999998</v>
      </c>
      <c r="CO58" s="4">
        <v>45.852410250000005</v>
      </c>
      <c r="CP58" s="4">
        <v>43.387377375</v>
      </c>
      <c r="CQ58" s="4">
        <v>42.924863664062499</v>
      </c>
      <c r="CR58" s="4">
        <v>27.704791874999998</v>
      </c>
      <c r="CS58" s="4">
        <v>20.942437124999998</v>
      </c>
      <c r="CT58" s="4">
        <v>97.654322625000006</v>
      </c>
      <c r="CU58" s="4">
        <v>95.837005750000003</v>
      </c>
      <c r="CV58" s="4">
        <v>41.799978749999994</v>
      </c>
      <c r="CW58" s="4">
        <v>42.793750250000002</v>
      </c>
      <c r="CX58" s="4">
        <v>42.432783000000001</v>
      </c>
      <c r="CY58" s="4">
        <v>45.749767250000005</v>
      </c>
      <c r="CZ58" s="4">
        <v>43.275685875000001</v>
      </c>
      <c r="DA58" s="4">
        <v>42.978011711447024</v>
      </c>
      <c r="DB58" s="4">
        <v>1.856375E-3</v>
      </c>
      <c r="DC58" s="4">
        <v>29624.018749999999</v>
      </c>
      <c r="DE58" s="4">
        <v>3165.4609089999999</v>
      </c>
      <c r="DF58" s="4">
        <v>27.289194999999999</v>
      </c>
      <c r="DH58" s="4">
        <v>4564.1708983674625</v>
      </c>
      <c r="DI58" s="4">
        <v>21.329319999999999</v>
      </c>
      <c r="DO58" s="4">
        <v>5212.0227599999998</v>
      </c>
      <c r="DP58" s="4">
        <v>42.655132999999999</v>
      </c>
      <c r="DQ58" s="4">
        <v>5208.4717735149015</v>
      </c>
      <c r="DR58" s="4">
        <v>43.086560750000004</v>
      </c>
      <c r="DS58" s="4">
        <v>5208.4717735149015</v>
      </c>
      <c r="DT58" s="4">
        <v>42.914377000000002</v>
      </c>
      <c r="DU58" s="4">
        <v>42.914377000000002</v>
      </c>
      <c r="DV58" s="4">
        <v>46.039873749999998</v>
      </c>
      <c r="DW58" s="4">
        <v>43.499651624999998</v>
      </c>
      <c r="DX58" s="4">
        <v>43.398936566508532</v>
      </c>
      <c r="DZ58" s="4">
        <v>3765.2035463198426</v>
      </c>
      <c r="EA58" s="4">
        <v>42.954794749999998</v>
      </c>
      <c r="EB58" s="4">
        <v>42.954794749999998</v>
      </c>
      <c r="EC58" s="4">
        <v>46.244716874999995</v>
      </c>
      <c r="ED58" s="4">
        <v>43.862776624999995</v>
      </c>
      <c r="EE58" s="4">
        <v>43.217163749999997</v>
      </c>
      <c r="EF58" s="4">
        <v>28.248572499999998</v>
      </c>
      <c r="EG58" s="4">
        <v>21.266809625</v>
      </c>
      <c r="EH58" s="4">
        <v>97.8930115</v>
      </c>
      <c r="EI58" s="4">
        <v>96.340247750000003</v>
      </c>
      <c r="EJ58" s="4">
        <v>42.210461624999994</v>
      </c>
      <c r="EK58" s="4">
        <v>43.154778499999999</v>
      </c>
      <c r="EL58" s="4">
        <v>42.720780250000004</v>
      </c>
      <c r="EM58" s="4">
        <v>46.154585749999995</v>
      </c>
      <c r="EN58" s="4">
        <v>43.767194249999996</v>
      </c>
      <c r="EO58" s="4">
        <v>43.307142554376952</v>
      </c>
      <c r="EP58" s="4">
        <v>8.5724999999999994E-4</v>
      </c>
      <c r="EQ58" s="4">
        <v>0</v>
      </c>
      <c r="ER58" s="4">
        <v>2692.3723389132915</v>
      </c>
      <c r="ES58" s="4">
        <v>27.34411575</v>
      </c>
      <c r="ET58" s="4">
        <v>1297.0402669824339</v>
      </c>
      <c r="EU58" s="4">
        <v>19.028826250000002</v>
      </c>
      <c r="EV58" s="7"/>
      <c r="EW58" s="7"/>
      <c r="EX58" s="7"/>
      <c r="EY58" s="7"/>
      <c r="EZ58" s="7">
        <v>3270.2028310000001</v>
      </c>
      <c r="FA58" s="7">
        <v>41.846435999999997</v>
      </c>
      <c r="FB58" s="7">
        <v>4335.1310233207787</v>
      </c>
      <c r="FC58" s="7">
        <v>43.287333000000004</v>
      </c>
      <c r="FD58" s="4">
        <v>4335.1310233207787</v>
      </c>
      <c r="FE58" s="4">
        <v>42.951006500000005</v>
      </c>
      <c r="FF58" s="4">
        <v>42.951006500000005</v>
      </c>
      <c r="FG58" s="4">
        <v>46.280492499999994</v>
      </c>
      <c r="FH58" s="4">
        <v>43.863612499999995</v>
      </c>
      <c r="FI58" s="4">
        <v>43.506275376932749</v>
      </c>
      <c r="FK58" s="4">
        <v>4537.9683180554293</v>
      </c>
      <c r="FL58" s="4">
        <v>43.140390640625</v>
      </c>
      <c r="FM58" s="4">
        <v>4537.9683180554293</v>
      </c>
      <c r="FN58" s="4">
        <v>43.188474138977782</v>
      </c>
      <c r="FP58" s="4">
        <v>3270.2028310000001</v>
      </c>
      <c r="FQ58" s="4">
        <v>43.012538749999997</v>
      </c>
      <c r="FR58" s="4">
        <v>4991.3266993831176</v>
      </c>
      <c r="FS58" s="4">
        <v>43.705408199488552</v>
      </c>
    </row>
    <row r="59" spans="1:175" x14ac:dyDescent="0.15">
      <c r="R59" s="1">
        <f>MAX(R5:R40)</f>
        <v>0.33706199999999997</v>
      </c>
      <c r="S59" s="1">
        <f>MAX(S5:S40)</f>
        <v>30683.25</v>
      </c>
      <c r="AJ59" s="1">
        <f>MAX(AJ5:AJ40)</f>
        <v>0.378415</v>
      </c>
      <c r="AK59" s="1">
        <f>MAX(AK5:AK40)</f>
        <v>0</v>
      </c>
      <c r="AL59" s="1">
        <f>MAX(AL5:AL40)</f>
        <v>1.3417742712904945</v>
      </c>
      <c r="AM59" s="1">
        <f>MAX(AM5:AM40)</f>
        <v>0</v>
      </c>
      <c r="CL59" s="4">
        <v>4537.9683180554293</v>
      </c>
      <c r="CM59" s="4">
        <v>42.910561000000001</v>
      </c>
      <c r="CN59" s="4">
        <v>42.910561000000001</v>
      </c>
      <c r="CO59" s="4">
        <v>45.997804500000001</v>
      </c>
      <c r="CP59" s="4">
        <v>43.500591749999998</v>
      </c>
      <c r="CQ59" s="4">
        <v>43.140390640625</v>
      </c>
      <c r="CR59" s="4">
        <v>28.16530775</v>
      </c>
      <c r="CS59" s="4">
        <v>21.230091250000001</v>
      </c>
      <c r="CT59" s="4">
        <v>97.924116249999997</v>
      </c>
      <c r="CU59" s="4">
        <v>96.226077500000002</v>
      </c>
      <c r="CV59" s="4">
        <v>42.174636499999998</v>
      </c>
      <c r="CW59" s="4">
        <v>42.940155500000003</v>
      </c>
      <c r="CX59" s="4">
        <v>42.673580000000001</v>
      </c>
      <c r="CY59" s="4">
        <v>45.894820500000002</v>
      </c>
      <c r="CZ59" s="4">
        <v>43.387668749999996</v>
      </c>
      <c r="DA59" s="4">
        <v>43.188474138977782</v>
      </c>
      <c r="DB59" s="4">
        <v>1.7617500000000001E-3</v>
      </c>
      <c r="DC59" s="4">
        <v>29775.337500000001</v>
      </c>
      <c r="DE59" s="4">
        <v>4564.1708983674625</v>
      </c>
      <c r="DF59" s="4">
        <v>28.381597124999999</v>
      </c>
      <c r="DH59" s="4">
        <v>5212.0227599999998</v>
      </c>
      <c r="DI59" s="4">
        <v>21.618966</v>
      </c>
      <c r="DO59" s="4">
        <v>6861.3255479533336</v>
      </c>
      <c r="DP59" s="4">
        <v>43.298609749999997</v>
      </c>
      <c r="DQ59" s="4">
        <v>5978.0448681330254</v>
      </c>
      <c r="DR59" s="4">
        <v>43.232966000000005</v>
      </c>
      <c r="DS59" s="4">
        <v>5978.0448681330254</v>
      </c>
      <c r="DT59" s="4">
        <v>43.155174000000002</v>
      </c>
      <c r="DU59" s="4">
        <v>43.155174000000002</v>
      </c>
      <c r="DV59" s="4">
        <v>46.184927000000002</v>
      </c>
      <c r="DW59" s="4">
        <v>43.611634499999994</v>
      </c>
      <c r="DX59" s="4">
        <v>43.609398994039289</v>
      </c>
      <c r="DZ59" s="4">
        <v>4335.1310233207787</v>
      </c>
      <c r="EA59" s="4">
        <v>43.172749500000002</v>
      </c>
      <c r="EB59" s="4">
        <v>43.172749500000002</v>
      </c>
      <c r="EC59" s="4">
        <v>46.370528749999998</v>
      </c>
      <c r="ED59" s="4">
        <v>43.959598249999999</v>
      </c>
      <c r="EE59" s="4">
        <v>43.421788749999997</v>
      </c>
      <c r="EF59" s="4">
        <v>28.701650000000001</v>
      </c>
      <c r="EG59" s="4">
        <v>21.545506249999999</v>
      </c>
      <c r="EH59" s="4">
        <v>98.121155999999999</v>
      </c>
      <c r="EI59" s="4">
        <v>96.676791500000007</v>
      </c>
      <c r="EJ59" s="4">
        <v>42.574487249999997</v>
      </c>
      <c r="EK59" s="4">
        <v>43.287333000000004</v>
      </c>
      <c r="EL59" s="4">
        <v>42.951006500000005</v>
      </c>
      <c r="EM59" s="4">
        <v>46.280492499999994</v>
      </c>
      <c r="EN59" s="4">
        <v>43.863612499999995</v>
      </c>
      <c r="EO59" s="4">
        <v>43.506275376932749</v>
      </c>
      <c r="EP59" s="4">
        <v>7.9250000000000002E-4</v>
      </c>
      <c r="EQ59" s="4">
        <v>0</v>
      </c>
      <c r="ER59" s="4">
        <v>3076.8954090000002</v>
      </c>
      <c r="ES59" s="4">
        <v>27.798483000000001</v>
      </c>
      <c r="ET59" s="4">
        <v>1487.0401070505566</v>
      </c>
      <c r="EU59" s="4">
        <v>19.322660124999999</v>
      </c>
      <c r="EV59" s="7"/>
      <c r="EW59" s="7"/>
      <c r="EX59" s="7"/>
      <c r="EY59" s="7"/>
      <c r="EZ59" s="7">
        <v>3869.1918791472449</v>
      </c>
      <c r="FA59" s="7">
        <v>42.29403525</v>
      </c>
      <c r="FB59" s="7">
        <v>4991.3266993831176</v>
      </c>
      <c r="FC59" s="7">
        <v>43.419887500000002</v>
      </c>
      <c r="FD59" s="4">
        <v>4991.3266993831176</v>
      </c>
      <c r="FE59" s="4">
        <v>43.181232749999999</v>
      </c>
      <c r="FF59" s="4">
        <v>43.181232749999999</v>
      </c>
      <c r="FG59" s="4">
        <v>46.40639925</v>
      </c>
      <c r="FH59" s="4">
        <v>43.960030749999994</v>
      </c>
      <c r="FI59" s="4">
        <v>43.705408199488552</v>
      </c>
      <c r="FK59" s="4">
        <v>5208.4717735149015</v>
      </c>
      <c r="FL59" s="4">
        <v>43.355917617187501</v>
      </c>
      <c r="FM59" s="4">
        <v>5208.4717735149015</v>
      </c>
      <c r="FN59" s="4">
        <v>43.398936566508532</v>
      </c>
      <c r="FP59" s="4">
        <v>3765.2035463198426</v>
      </c>
      <c r="FQ59" s="4">
        <v>43.217163749999997</v>
      </c>
      <c r="FR59" s="4">
        <v>5746.8487309734774</v>
      </c>
      <c r="FS59" s="4">
        <v>43.904541022044356</v>
      </c>
    </row>
    <row r="60" spans="1:175" x14ac:dyDescent="0.15">
      <c r="R60" s="1">
        <f>MIN(R5:R40)</f>
        <v>1.194E-3</v>
      </c>
      <c r="S60" s="1">
        <f>MIN(S5:S40)</f>
        <v>235.64</v>
      </c>
      <c r="AJ60" s="1">
        <f>MIN(AJ5:AJ40)</f>
        <v>4.0400000000000001E-4</v>
      </c>
      <c r="AK60" s="1">
        <f>MIN(AK5:AK40)</f>
        <v>0</v>
      </c>
      <c r="AL60" s="1">
        <f>MIN(AL5:AL40)</f>
        <v>0.33835845896147404</v>
      </c>
      <c r="AM60" s="1">
        <f>MIN(AM5:AM40)</f>
        <v>0</v>
      </c>
      <c r="CL60" s="4">
        <v>5208.4717735149015</v>
      </c>
      <c r="CM60" s="4">
        <v>43.138405500000005</v>
      </c>
      <c r="CN60" s="4">
        <v>43.138405500000005</v>
      </c>
      <c r="CO60" s="4">
        <v>46.143198750000003</v>
      </c>
      <c r="CP60" s="4">
        <v>43.613806125000004</v>
      </c>
      <c r="CQ60" s="4">
        <v>43.355917617187501</v>
      </c>
      <c r="CR60" s="4">
        <v>28.625823624999999</v>
      </c>
      <c r="CS60" s="4">
        <v>21.517745375000001</v>
      </c>
      <c r="CT60" s="4">
        <v>98.193909875000003</v>
      </c>
      <c r="CU60" s="4">
        <v>96.615149250000002</v>
      </c>
      <c r="CV60" s="4">
        <v>42.549294250000003</v>
      </c>
      <c r="CW60" s="4">
        <v>43.086560750000004</v>
      </c>
      <c r="CX60" s="4">
        <v>42.914377000000002</v>
      </c>
      <c r="CY60" s="4">
        <v>46.039873749999998</v>
      </c>
      <c r="CZ60" s="4">
        <v>43.499651624999998</v>
      </c>
      <c r="DA60" s="4">
        <v>43.398936566508532</v>
      </c>
      <c r="DB60" s="4">
        <v>1.667125E-3</v>
      </c>
      <c r="DC60" s="4">
        <v>29926.65625</v>
      </c>
      <c r="DE60" s="4">
        <v>5212.0227599999998</v>
      </c>
      <c r="DF60" s="4">
        <v>28.843830000000001</v>
      </c>
      <c r="DH60" s="4">
        <v>6861.3255479533336</v>
      </c>
      <c r="DI60" s="4">
        <v>22.093053625</v>
      </c>
      <c r="DO60" s="4">
        <v>7875.1145756622036</v>
      </c>
      <c r="DP60" s="4">
        <v>43.673267500000001</v>
      </c>
      <c r="DQ60" s="4">
        <v>6861.3255479533336</v>
      </c>
      <c r="DR60" s="4">
        <v>43.379371249999998</v>
      </c>
      <c r="DS60" s="4">
        <v>6861.3255479533336</v>
      </c>
      <c r="DT60" s="4">
        <v>43.395970999999996</v>
      </c>
      <c r="DU60" s="4">
        <v>43.395970999999996</v>
      </c>
      <c r="DV60" s="4">
        <v>46.329980250000006</v>
      </c>
      <c r="DW60" s="4">
        <v>43.723617374999996</v>
      </c>
      <c r="DX60" s="4">
        <v>43.819861421570046</v>
      </c>
      <c r="DZ60" s="4">
        <v>4991.3266993831176</v>
      </c>
      <c r="EA60" s="4">
        <v>43.390704249999999</v>
      </c>
      <c r="EB60" s="4">
        <v>43.390704249999999</v>
      </c>
      <c r="EC60" s="4">
        <v>46.496340625000002</v>
      </c>
      <c r="ED60" s="4">
        <v>44.056419875000003</v>
      </c>
      <c r="EE60" s="4">
        <v>43.626413749999998</v>
      </c>
      <c r="EF60" s="4">
        <v>29.1547275</v>
      </c>
      <c r="EG60" s="4">
        <v>21.824202874999997</v>
      </c>
      <c r="EH60" s="4">
        <v>98.349300499999998</v>
      </c>
      <c r="EI60" s="4">
        <v>97.013335249999997</v>
      </c>
      <c r="EJ60" s="4">
        <v>42.938512875000001</v>
      </c>
      <c r="EK60" s="4">
        <v>43.419887500000002</v>
      </c>
      <c r="EL60" s="4">
        <v>43.181232749999999</v>
      </c>
      <c r="EM60" s="4">
        <v>46.40639925</v>
      </c>
      <c r="EN60" s="4">
        <v>43.960030749999994</v>
      </c>
      <c r="EO60" s="4">
        <v>43.705408199488552</v>
      </c>
      <c r="EP60" s="4">
        <v>7.277500000000001E-4</v>
      </c>
      <c r="EQ60" s="4">
        <v>0</v>
      </c>
      <c r="ER60" s="4">
        <v>4435.4905810570199</v>
      </c>
      <c r="ES60" s="4">
        <v>28.905441500000002</v>
      </c>
      <c r="ET60" s="4">
        <v>1704.872498</v>
      </c>
      <c r="EU60" s="4">
        <v>19.616493999999999</v>
      </c>
      <c r="EV60" s="7"/>
      <c r="EW60" s="7"/>
      <c r="EX60" s="7"/>
      <c r="EY60" s="7"/>
      <c r="EZ60" s="7">
        <v>4435.4905810570199</v>
      </c>
      <c r="FA60" s="7">
        <v>42.666699625</v>
      </c>
      <c r="FB60" s="7">
        <v>5746.8487309734774</v>
      </c>
      <c r="FC60" s="7">
        <v>43.552441999999999</v>
      </c>
      <c r="FD60" s="4">
        <v>5746.8487309734774</v>
      </c>
      <c r="FE60" s="4">
        <v>43.411459000000001</v>
      </c>
      <c r="FF60" s="4">
        <v>43.411459000000001</v>
      </c>
      <c r="FG60" s="4">
        <v>46.532305999999998</v>
      </c>
      <c r="FH60" s="4">
        <v>44.056449000000001</v>
      </c>
      <c r="FI60" s="4">
        <v>43.904541022044356</v>
      </c>
      <c r="FK60" s="4">
        <v>5978.0448681330254</v>
      </c>
      <c r="FL60" s="4">
        <v>43.571444593750002</v>
      </c>
      <c r="FM60" s="4">
        <v>5978.0448681330254</v>
      </c>
      <c r="FN60" s="4">
        <v>43.609398994039289</v>
      </c>
      <c r="FP60" s="4">
        <v>4335.1310233207787</v>
      </c>
      <c r="FQ60" s="4">
        <v>43.421788749999997</v>
      </c>
      <c r="FR60" s="4">
        <v>6616.7318482224791</v>
      </c>
      <c r="FS60" s="4">
        <v>44.103673844600159</v>
      </c>
    </row>
    <row r="61" spans="1:175" x14ac:dyDescent="0.15">
      <c r="AJ61" s="1">
        <f>AJ57/R57</f>
        <v>0.92873159205795952</v>
      </c>
      <c r="AK61" s="1" t="e">
        <f>AK57/S57</f>
        <v>#NUM!</v>
      </c>
      <c r="CL61" s="4">
        <v>5978.0448681330254</v>
      </c>
      <c r="CM61" s="4">
        <v>43.366250000000001</v>
      </c>
      <c r="CN61" s="4">
        <v>43.366250000000001</v>
      </c>
      <c r="CO61" s="4">
        <v>46.288593000000006</v>
      </c>
      <c r="CP61" s="4">
        <v>43.727020500000002</v>
      </c>
      <c r="CQ61" s="4">
        <v>43.571444593750002</v>
      </c>
      <c r="CR61" s="4">
        <v>29.086339500000001</v>
      </c>
      <c r="CS61" s="4">
        <v>21.8053995</v>
      </c>
      <c r="CT61" s="4">
        <v>98.463703500000008</v>
      </c>
      <c r="CU61" s="4">
        <v>97.004221000000001</v>
      </c>
      <c r="CV61" s="4">
        <v>42.923952</v>
      </c>
      <c r="CW61" s="4">
        <v>43.232966000000005</v>
      </c>
      <c r="CX61" s="4">
        <v>43.155174000000002</v>
      </c>
      <c r="CY61" s="4">
        <v>46.184927000000002</v>
      </c>
      <c r="CZ61" s="4">
        <v>43.611634499999994</v>
      </c>
      <c r="DA61" s="4">
        <v>43.609398994039289</v>
      </c>
      <c r="DB61" s="4">
        <v>1.5725000000000001E-3</v>
      </c>
      <c r="DC61" s="4">
        <v>30077.974999999999</v>
      </c>
      <c r="DE61" s="4">
        <v>7875.1145756622036</v>
      </c>
      <c r="DF61" s="4">
        <v>30.007371249999998</v>
      </c>
      <c r="DH61" s="4">
        <v>7875.1145756622036</v>
      </c>
      <c r="DI61" s="4">
        <v>22.380707749999999</v>
      </c>
      <c r="DO61" s="4">
        <v>9038.6950956301152</v>
      </c>
      <c r="DP61" s="4">
        <v>44.047925250000006</v>
      </c>
      <c r="DQ61" s="4">
        <v>7875.1145756622036</v>
      </c>
      <c r="DR61" s="4">
        <v>43.525776499999999</v>
      </c>
      <c r="DS61" s="4">
        <v>7875.1145756622036</v>
      </c>
      <c r="DT61" s="4">
        <v>43.636767999999996</v>
      </c>
      <c r="DU61" s="4">
        <v>43.636767999999996</v>
      </c>
      <c r="DV61" s="4">
        <v>46.475033500000002</v>
      </c>
      <c r="DW61" s="4">
        <v>43.835600249999999</v>
      </c>
      <c r="DX61" s="4">
        <v>44.030323849100796</v>
      </c>
      <c r="DZ61" s="4">
        <v>5746.8487309734774</v>
      </c>
      <c r="EA61" s="4">
        <v>43.608659000000003</v>
      </c>
      <c r="EB61" s="4">
        <v>43.608659000000003</v>
      </c>
      <c r="EC61" s="4">
        <v>46.622152499999999</v>
      </c>
      <c r="ED61" s="4">
        <v>44.1532415</v>
      </c>
      <c r="EE61" s="4">
        <v>43.831038749999998</v>
      </c>
      <c r="EF61" s="4">
        <v>29.607804999999999</v>
      </c>
      <c r="EG61" s="4">
        <v>22.102899499999999</v>
      </c>
      <c r="EH61" s="4">
        <v>98.577444999999997</v>
      </c>
      <c r="EI61" s="4">
        <v>97.349879000000001</v>
      </c>
      <c r="EJ61" s="4">
        <v>43.302538499999997</v>
      </c>
      <c r="EK61" s="4">
        <v>43.552441999999999</v>
      </c>
      <c r="EL61" s="4">
        <v>43.411459000000001</v>
      </c>
      <c r="EM61" s="4">
        <v>46.532305999999998</v>
      </c>
      <c r="EN61" s="4">
        <v>44.056449000000001</v>
      </c>
      <c r="EO61" s="4">
        <v>43.904541022044356</v>
      </c>
      <c r="EP61" s="4">
        <v>6.6299999999999996E-4</v>
      </c>
      <c r="EQ61" s="4">
        <v>0</v>
      </c>
      <c r="ER61" s="4">
        <v>5084.6733139999997</v>
      </c>
      <c r="ES61" s="4">
        <v>29.374213000000001</v>
      </c>
      <c r="ET61" s="4">
        <v>1954.3993017086461</v>
      </c>
      <c r="EU61" s="4">
        <v>19.902317624999998</v>
      </c>
      <c r="EV61" s="7"/>
      <c r="EW61" s="7"/>
      <c r="EX61" s="7"/>
      <c r="EY61" s="7"/>
      <c r="EZ61" s="7">
        <v>5084.6733139999997</v>
      </c>
      <c r="FA61" s="7">
        <v>43.039363999999999</v>
      </c>
      <c r="FB61" s="7">
        <v>6616.7318482224791</v>
      </c>
      <c r="FC61" s="7">
        <v>43.684996499999997</v>
      </c>
      <c r="FD61" s="4">
        <v>6616.7318482224791</v>
      </c>
      <c r="FE61" s="4">
        <v>43.641685250000002</v>
      </c>
      <c r="FF61" s="4">
        <v>43.641685250000002</v>
      </c>
      <c r="FG61" s="4">
        <v>46.658212749999997</v>
      </c>
      <c r="FH61" s="4">
        <v>44.15286725</v>
      </c>
      <c r="FI61" s="4">
        <v>44.103673844600159</v>
      </c>
      <c r="FK61" s="4">
        <v>6861.3255479533336</v>
      </c>
      <c r="FL61" s="4">
        <v>43.786971570312502</v>
      </c>
      <c r="FM61" s="4">
        <v>6861.3255479533336</v>
      </c>
      <c r="FN61" s="4">
        <v>43.819861421570046</v>
      </c>
      <c r="FP61" s="4">
        <v>4991.3266993831176</v>
      </c>
      <c r="FQ61" s="4">
        <v>43.626413749999998</v>
      </c>
      <c r="FR61" s="4">
        <v>7618.2865429042595</v>
      </c>
      <c r="FS61" s="4">
        <v>44.302806667155963</v>
      </c>
    </row>
    <row r="62" spans="1:175" x14ac:dyDescent="0.15">
      <c r="CL62" s="4">
        <v>6861.3255479533336</v>
      </c>
      <c r="CM62" s="4">
        <v>43.594094499999997</v>
      </c>
      <c r="CN62" s="4">
        <v>43.594094499999997</v>
      </c>
      <c r="CO62" s="4">
        <v>46.433987250000001</v>
      </c>
      <c r="CP62" s="4">
        <v>43.840234875</v>
      </c>
      <c r="CQ62" s="4">
        <v>43.786971570312502</v>
      </c>
      <c r="CR62" s="4">
        <v>29.546855375</v>
      </c>
      <c r="CS62" s="4">
        <v>22.093053625</v>
      </c>
      <c r="CT62" s="4">
        <v>98.733497125</v>
      </c>
      <c r="CU62" s="4">
        <v>97.393292750000001</v>
      </c>
      <c r="CV62" s="4">
        <v>43.298609749999997</v>
      </c>
      <c r="CW62" s="4">
        <v>43.379371249999998</v>
      </c>
      <c r="CX62" s="4">
        <v>43.395970999999996</v>
      </c>
      <c r="CY62" s="4">
        <v>46.329980250000006</v>
      </c>
      <c r="CZ62" s="4">
        <v>43.723617374999996</v>
      </c>
      <c r="DA62" s="4">
        <v>43.819861421570046</v>
      </c>
      <c r="DB62" s="4">
        <v>1.477875E-3</v>
      </c>
      <c r="DC62" s="4">
        <v>30229.293750000001</v>
      </c>
      <c r="DE62" s="4">
        <v>9038.6950956301152</v>
      </c>
      <c r="DF62" s="4">
        <v>30.467887125000001</v>
      </c>
      <c r="DH62" s="4">
        <v>9038.6950956301152</v>
      </c>
      <c r="DI62" s="4">
        <v>22.668361875000002</v>
      </c>
      <c r="DO62" s="4">
        <v>10374.199415999999</v>
      </c>
      <c r="DP62" s="4">
        <v>44.422583000000003</v>
      </c>
      <c r="DQ62" s="4">
        <v>9038.6950956301152</v>
      </c>
      <c r="DR62" s="4">
        <v>43.67218175</v>
      </c>
      <c r="DS62" s="4">
        <v>9038.6950956301152</v>
      </c>
      <c r="DT62" s="4">
        <v>43.877564999999997</v>
      </c>
      <c r="DU62" s="4">
        <v>43.877564999999997</v>
      </c>
      <c r="DV62" s="4">
        <v>46.620086749999999</v>
      </c>
      <c r="DW62" s="4">
        <v>43.947583124999994</v>
      </c>
      <c r="DX62" s="4">
        <v>44.240786276631553</v>
      </c>
      <c r="DZ62" s="4">
        <v>6616.7318482224791</v>
      </c>
      <c r="EA62" s="4">
        <v>43.82661375</v>
      </c>
      <c r="EB62" s="4">
        <v>43.82661375</v>
      </c>
      <c r="EC62" s="4">
        <v>46.747964374999995</v>
      </c>
      <c r="ED62" s="4">
        <v>44.250063124999997</v>
      </c>
      <c r="EE62" s="4">
        <v>44.035663749999998</v>
      </c>
      <c r="EF62" s="4">
        <v>30.060882499999998</v>
      </c>
      <c r="EG62" s="4">
        <v>22.381596125000002</v>
      </c>
      <c r="EH62" s="4">
        <v>98.805589499999996</v>
      </c>
      <c r="EI62" s="4">
        <v>97.686422750000006</v>
      </c>
      <c r="EJ62" s="4">
        <v>43.666564124999994</v>
      </c>
      <c r="EK62" s="4">
        <v>43.684996499999997</v>
      </c>
      <c r="EL62" s="4">
        <v>43.641685250000002</v>
      </c>
      <c r="EM62" s="4">
        <v>46.658212749999997</v>
      </c>
      <c r="EN62" s="4">
        <v>44.15286725</v>
      </c>
      <c r="EO62" s="4">
        <v>44.103673844600159</v>
      </c>
      <c r="EP62" s="4">
        <v>5.9825000000000004E-4</v>
      </c>
      <c r="EQ62" s="4">
        <v>0</v>
      </c>
      <c r="ER62" s="4">
        <v>7618.2865429042595</v>
      </c>
      <c r="ES62" s="4">
        <v>30.513959999999997</v>
      </c>
      <c r="ET62" s="4">
        <v>2240.4470920846816</v>
      </c>
      <c r="EU62" s="4">
        <v>20.188141250000001</v>
      </c>
      <c r="EV62" s="7"/>
      <c r="EW62" s="7"/>
      <c r="EX62" s="7"/>
      <c r="EY62" s="7"/>
      <c r="EZ62" s="7">
        <v>6616.7318482224791</v>
      </c>
      <c r="FA62" s="7">
        <v>43.666564124999994</v>
      </c>
      <c r="FB62" s="7">
        <v>7618.2865429042595</v>
      </c>
      <c r="FC62" s="7">
        <v>43.817550999999995</v>
      </c>
      <c r="FD62" s="4">
        <v>7618.2865429042595</v>
      </c>
      <c r="FE62" s="4">
        <v>43.871911499999996</v>
      </c>
      <c r="FF62" s="4">
        <v>43.871911499999996</v>
      </c>
      <c r="FG62" s="4">
        <v>46.784119500000003</v>
      </c>
      <c r="FH62" s="4">
        <v>44.249285499999999</v>
      </c>
      <c r="FI62" s="4">
        <v>44.302806667155963</v>
      </c>
      <c r="FK62" s="4">
        <v>7875.1145756622036</v>
      </c>
      <c r="FL62" s="4">
        <v>44.002498546875003</v>
      </c>
      <c r="FM62" s="4">
        <v>7875.1145756622036</v>
      </c>
      <c r="FN62" s="4">
        <v>44.030323849100796</v>
      </c>
      <c r="FP62" s="4">
        <v>5746.8487309734774</v>
      </c>
      <c r="FQ62" s="4">
        <v>43.831038749999998</v>
      </c>
      <c r="FR62" s="4">
        <v>8771.4435435958712</v>
      </c>
      <c r="FS62" s="4">
        <v>44.501939489711759</v>
      </c>
    </row>
    <row r="63" spans="1:175" x14ac:dyDescent="0.15">
      <c r="CL63" s="4">
        <v>7875.1145756622036</v>
      </c>
      <c r="CM63" s="4">
        <v>43.821939</v>
      </c>
      <c r="CN63" s="4">
        <v>43.821939</v>
      </c>
      <c r="CO63" s="4">
        <v>46.579381500000004</v>
      </c>
      <c r="CP63" s="4">
        <v>43.953449250000006</v>
      </c>
      <c r="CQ63" s="4">
        <v>44.002498546875003</v>
      </c>
      <c r="CR63" s="4">
        <v>30.007371249999998</v>
      </c>
      <c r="CS63" s="4">
        <v>22.380707749999999</v>
      </c>
      <c r="CT63" s="4">
        <v>99.003290750000005</v>
      </c>
      <c r="CU63" s="4">
        <v>97.7823645</v>
      </c>
      <c r="CV63" s="4">
        <v>43.673267500000001</v>
      </c>
      <c r="CW63" s="4">
        <v>43.525776499999999</v>
      </c>
      <c r="CX63" s="4">
        <v>43.636767999999996</v>
      </c>
      <c r="CY63" s="4">
        <v>46.475033500000002</v>
      </c>
      <c r="CZ63" s="4">
        <v>43.835600249999999</v>
      </c>
      <c r="DA63" s="4">
        <v>44.030323849100796</v>
      </c>
      <c r="DB63" s="4">
        <v>1.3832499999999999E-3</v>
      </c>
      <c r="DC63" s="4">
        <v>30380.612499999999</v>
      </c>
      <c r="DE63" s="4">
        <v>10374.199415999999</v>
      </c>
      <c r="DF63" s="4">
        <v>30.928402999999999</v>
      </c>
      <c r="DH63" s="4">
        <v>10374.199415999999</v>
      </c>
      <c r="DI63" s="4">
        <v>22.956016000000002</v>
      </c>
      <c r="DQ63" s="4">
        <v>10374.199415999999</v>
      </c>
      <c r="DR63" s="4">
        <v>43.818587000000001</v>
      </c>
      <c r="DS63" s="4">
        <v>10374.199415999999</v>
      </c>
      <c r="DT63" s="4">
        <v>44.118361999999998</v>
      </c>
      <c r="DU63" s="4">
        <v>44.118361999999998</v>
      </c>
      <c r="DV63" s="4">
        <v>46.765140000000002</v>
      </c>
      <c r="DW63" s="4">
        <v>44.059565999999997</v>
      </c>
      <c r="DX63" s="4">
        <v>44.45124870416231</v>
      </c>
      <c r="DZ63" s="4">
        <v>7618.2865429042595</v>
      </c>
      <c r="EA63" s="4">
        <v>44.044568499999997</v>
      </c>
      <c r="EB63" s="4">
        <v>44.044568499999997</v>
      </c>
      <c r="EC63" s="4">
        <v>46.873776249999999</v>
      </c>
      <c r="ED63" s="4">
        <v>44.346884750000001</v>
      </c>
      <c r="EE63" s="4">
        <v>44.240288749999998</v>
      </c>
      <c r="EF63" s="4">
        <v>30.513959999999997</v>
      </c>
      <c r="EG63" s="4">
        <v>22.66029275</v>
      </c>
      <c r="EH63" s="4">
        <v>99.033733999999995</v>
      </c>
      <c r="EI63" s="4">
        <v>98.022966499999995</v>
      </c>
      <c r="EJ63" s="4">
        <v>44.030589749999997</v>
      </c>
      <c r="EK63" s="4">
        <v>43.817550999999995</v>
      </c>
      <c r="EL63" s="4">
        <v>43.871911499999996</v>
      </c>
      <c r="EM63" s="4">
        <v>46.784119500000003</v>
      </c>
      <c r="EN63" s="4">
        <v>44.249285499999999</v>
      </c>
      <c r="EO63" s="4">
        <v>44.302806667155963</v>
      </c>
      <c r="EP63" s="4">
        <v>5.3350000000000001E-4</v>
      </c>
      <c r="EQ63" s="4">
        <v>0</v>
      </c>
      <c r="ER63" s="4">
        <v>8771.4435435958712</v>
      </c>
      <c r="ES63" s="4">
        <v>30.9670375</v>
      </c>
      <c r="ET63" s="4">
        <v>2568.3611164014851</v>
      </c>
      <c r="EU63" s="4">
        <v>20.473964875</v>
      </c>
      <c r="EV63" s="7"/>
      <c r="EW63" s="7"/>
      <c r="EX63" s="7"/>
      <c r="EY63" s="7"/>
      <c r="EZ63" s="7">
        <v>7618.2865429042595</v>
      </c>
      <c r="FA63" s="7">
        <v>44.030589749999997</v>
      </c>
      <c r="FB63" s="7">
        <v>8771.4435435958712</v>
      </c>
      <c r="FC63" s="7">
        <v>43.950105499999999</v>
      </c>
      <c r="FD63" s="4">
        <v>8771.4435435958712</v>
      </c>
      <c r="FE63" s="4">
        <v>44.102137749999997</v>
      </c>
      <c r="FF63" s="4">
        <v>44.102137749999997</v>
      </c>
      <c r="FG63" s="4">
        <v>46.910026250000001</v>
      </c>
      <c r="FH63" s="4">
        <v>44.345703749999998</v>
      </c>
      <c r="FI63" s="4">
        <v>44.501939489711759</v>
      </c>
      <c r="FK63" s="4">
        <v>9038.6950956301152</v>
      </c>
      <c r="FL63" s="4">
        <v>44.218025523437504</v>
      </c>
      <c r="FM63" s="4">
        <v>9038.6950956301152</v>
      </c>
      <c r="FN63" s="4">
        <v>44.240786276631553</v>
      </c>
      <c r="FP63" s="4">
        <v>6616.7318482224791</v>
      </c>
      <c r="FQ63" s="4">
        <v>44.035663749999998</v>
      </c>
      <c r="FR63" s="4">
        <v>10099.150433000001</v>
      </c>
      <c r="FS63" s="4">
        <v>44.701072312267563</v>
      </c>
    </row>
    <row r="64" spans="1:175" x14ac:dyDescent="0.15">
      <c r="CL64" s="4">
        <v>9038.6950956301152</v>
      </c>
      <c r="CM64" s="4">
        <v>44.049783500000004</v>
      </c>
      <c r="CN64" s="4">
        <v>44.049783500000004</v>
      </c>
      <c r="CO64" s="4">
        <v>46.724775749999999</v>
      </c>
      <c r="CP64" s="4">
        <v>44.066663625000004</v>
      </c>
      <c r="CQ64" s="4">
        <v>44.218025523437504</v>
      </c>
      <c r="CR64" s="4">
        <v>30.467887125000001</v>
      </c>
      <c r="CS64" s="4">
        <v>22.668361875000002</v>
      </c>
      <c r="CT64" s="4">
        <v>99.273084374999996</v>
      </c>
      <c r="CU64" s="4">
        <v>98.171436249999999</v>
      </c>
      <c r="CV64" s="4">
        <v>44.047925250000006</v>
      </c>
      <c r="CW64" s="4">
        <v>43.67218175</v>
      </c>
      <c r="CX64" s="4">
        <v>43.877564999999997</v>
      </c>
      <c r="CY64" s="4">
        <v>46.620086749999999</v>
      </c>
      <c r="CZ64" s="4">
        <v>43.947583124999994</v>
      </c>
      <c r="DA64" s="4">
        <v>44.240786276631553</v>
      </c>
      <c r="DB64" s="4">
        <v>1.2886250000000001E-3</v>
      </c>
      <c r="DC64" s="4">
        <v>30531.931250000001</v>
      </c>
      <c r="DZ64" s="4">
        <v>8771.4435435958712</v>
      </c>
      <c r="EA64" s="4">
        <v>44.262523250000001</v>
      </c>
      <c r="EB64" s="4">
        <v>44.262523250000001</v>
      </c>
      <c r="EC64" s="4">
        <v>46.999588125000002</v>
      </c>
      <c r="ED64" s="4">
        <v>44.443706375000005</v>
      </c>
      <c r="EE64" s="4">
        <v>44.444913749999998</v>
      </c>
      <c r="EF64" s="4">
        <v>30.9670375</v>
      </c>
      <c r="EG64" s="4">
        <v>22.938989374999998</v>
      </c>
      <c r="EH64" s="4">
        <v>99.261878499999995</v>
      </c>
      <c r="EI64" s="4">
        <v>98.35951025</v>
      </c>
      <c r="EJ64" s="4">
        <v>44.394615375000001</v>
      </c>
      <c r="EK64" s="4">
        <v>43.950105499999999</v>
      </c>
      <c r="EL64" s="4">
        <v>44.102137749999997</v>
      </c>
      <c r="EM64" s="4">
        <v>46.910026250000001</v>
      </c>
      <c r="EN64" s="4">
        <v>44.345703749999998</v>
      </c>
      <c r="EO64" s="4">
        <v>44.501939489711759</v>
      </c>
      <c r="EP64" s="4">
        <v>4.6874999999999998E-4</v>
      </c>
      <c r="EQ64" s="4">
        <v>0</v>
      </c>
      <c r="ER64" s="4">
        <v>10099.150433000001</v>
      </c>
      <c r="ES64" s="4">
        <v>31.420114999999999</v>
      </c>
      <c r="ET64" s="4">
        <v>2944.2689575433001</v>
      </c>
      <c r="EU64" s="4">
        <v>20.759788499999999</v>
      </c>
      <c r="EV64" s="7"/>
      <c r="EW64" s="7"/>
      <c r="EX64" s="7"/>
      <c r="EY64" s="7"/>
      <c r="EZ64" s="7">
        <v>8771.4435435958712</v>
      </c>
      <c r="FA64" s="7">
        <v>44.394615375000001</v>
      </c>
      <c r="FB64" s="7">
        <v>10099.150433000001</v>
      </c>
      <c r="FC64" s="7">
        <v>44.082659999999997</v>
      </c>
      <c r="FD64" s="4">
        <v>10099.150433000001</v>
      </c>
      <c r="FE64" s="4">
        <v>44.332363999999998</v>
      </c>
      <c r="FF64" s="4">
        <v>44.332363999999998</v>
      </c>
      <c r="FG64" s="4">
        <v>47.035933</v>
      </c>
      <c r="FH64" s="4">
        <v>44.442121999999998</v>
      </c>
      <c r="FI64" s="4">
        <v>44.701072312267563</v>
      </c>
      <c r="FK64" s="4">
        <v>10374.199415999999</v>
      </c>
      <c r="FL64" s="4">
        <v>44.433552500000005</v>
      </c>
      <c r="FM64" s="4">
        <v>10374.199415999999</v>
      </c>
      <c r="FN64" s="4">
        <v>44.45124870416231</v>
      </c>
      <c r="FP64" s="4">
        <v>7618.2865429042595</v>
      </c>
      <c r="FQ64" s="4">
        <v>44.240288749999998</v>
      </c>
    </row>
    <row r="65" spans="90:173" x14ac:dyDescent="0.15">
      <c r="CL65" s="4">
        <v>10374.199415999999</v>
      </c>
      <c r="CM65" s="4">
        <v>44.277628</v>
      </c>
      <c r="CN65" s="4">
        <v>44.277628</v>
      </c>
      <c r="CO65" s="4">
        <v>46.870170000000002</v>
      </c>
      <c r="CP65" s="4">
        <v>44.179878000000002</v>
      </c>
      <c r="CQ65" s="4">
        <v>44.433552500000005</v>
      </c>
      <c r="CR65" s="4">
        <v>30.928402999999999</v>
      </c>
      <c r="CS65" s="4">
        <v>22.956016000000002</v>
      </c>
      <c r="CT65" s="4">
        <v>99.542878000000002</v>
      </c>
      <c r="CU65" s="4">
        <v>98.560507999999999</v>
      </c>
      <c r="CV65" s="4">
        <v>44.422583000000003</v>
      </c>
      <c r="CW65" s="4">
        <v>43.818587000000001</v>
      </c>
      <c r="CX65" s="4">
        <v>44.118361999999998</v>
      </c>
      <c r="CY65" s="4">
        <v>46.765140000000002</v>
      </c>
      <c r="CZ65" s="4">
        <v>44.059565999999997</v>
      </c>
      <c r="DA65" s="4">
        <v>44.45124870416231</v>
      </c>
      <c r="DB65" s="4">
        <v>1.194E-3</v>
      </c>
      <c r="DC65" s="4">
        <v>30683.25</v>
      </c>
      <c r="DZ65" s="4">
        <v>10099.150433000001</v>
      </c>
      <c r="EA65" s="4">
        <v>44.480477999999998</v>
      </c>
      <c r="EB65" s="4">
        <v>44.480477999999998</v>
      </c>
      <c r="EC65" s="4">
        <v>47.125399999999999</v>
      </c>
      <c r="ED65" s="4">
        <v>44.540528000000002</v>
      </c>
      <c r="EE65" s="4">
        <v>44.649538749999998</v>
      </c>
      <c r="EF65" s="4">
        <v>31.420114999999999</v>
      </c>
      <c r="EG65" s="4">
        <v>23.217686</v>
      </c>
      <c r="EH65" s="4">
        <v>99.490022999999994</v>
      </c>
      <c r="EI65" s="4">
        <v>98.696054000000004</v>
      </c>
      <c r="EJ65" s="4">
        <v>44.758640999999997</v>
      </c>
      <c r="EK65" s="4">
        <v>44.082659999999997</v>
      </c>
      <c r="EL65" s="4">
        <v>44.332363999999998</v>
      </c>
      <c r="EM65" s="4">
        <v>47.035933</v>
      </c>
      <c r="EN65" s="4">
        <v>44.442121999999998</v>
      </c>
      <c r="EO65" s="4">
        <v>44.701072312267563</v>
      </c>
      <c r="EP65" s="4">
        <v>4.0400000000000001E-4</v>
      </c>
      <c r="EQ65" s="4">
        <v>0</v>
      </c>
      <c r="ET65" s="4">
        <v>3270.2028310000001</v>
      </c>
      <c r="EU65" s="4">
        <v>20.988112999999998</v>
      </c>
      <c r="EV65" s="7"/>
      <c r="EW65" s="7"/>
      <c r="EX65" s="7"/>
      <c r="EY65" s="7"/>
      <c r="EZ65" s="7">
        <v>10099.150433000001</v>
      </c>
      <c r="FA65" s="7">
        <v>44.758640999999997</v>
      </c>
      <c r="FB65" s="7"/>
      <c r="FC65" s="7"/>
      <c r="FP65" s="4">
        <v>8771.4435435958712</v>
      </c>
      <c r="FQ65" s="4">
        <v>44.444913749999998</v>
      </c>
    </row>
    <row r="66" spans="90:173" x14ac:dyDescent="0.15">
      <c r="ET66" s="4">
        <v>3869.1918791472449</v>
      </c>
      <c r="EU66" s="4">
        <v>21.331435749999997</v>
      </c>
      <c r="EV66" s="7"/>
      <c r="EW66" s="7"/>
      <c r="EX66" s="7"/>
      <c r="EY66" s="7"/>
      <c r="EZ66" s="7"/>
      <c r="FA66" s="7"/>
      <c r="FB66" s="7"/>
      <c r="FC66" s="7"/>
      <c r="FP66" s="4">
        <v>10099.150433000001</v>
      </c>
      <c r="FQ66" s="4">
        <v>44.649538749999998</v>
      </c>
    </row>
    <row r="67" spans="90:173" x14ac:dyDescent="0.15">
      <c r="ET67" s="4">
        <v>4435.4905810570199</v>
      </c>
      <c r="EU67" s="4">
        <v>21.617259375</v>
      </c>
      <c r="EV67" s="7"/>
      <c r="EW67" s="7"/>
      <c r="EX67" s="7"/>
      <c r="EY67" s="7"/>
      <c r="EZ67" s="7"/>
      <c r="FA67" s="7"/>
      <c r="FB67" s="7"/>
      <c r="FC67" s="7"/>
    </row>
    <row r="68" spans="90:173" x14ac:dyDescent="0.15">
      <c r="ET68" s="4">
        <v>5084.6733139999997</v>
      </c>
      <c r="EU68" s="4">
        <v>21.903082999999999</v>
      </c>
      <c r="EV68" s="7"/>
      <c r="EW68" s="7"/>
      <c r="EX68" s="7"/>
      <c r="EY68" s="7"/>
      <c r="EZ68" s="7"/>
      <c r="FA68" s="7"/>
      <c r="FB68" s="7"/>
      <c r="FC68" s="7"/>
    </row>
    <row r="69" spans="90:173" x14ac:dyDescent="0.15">
      <c r="ET69" s="4">
        <v>6616.7318482224791</v>
      </c>
      <c r="EU69" s="4">
        <v>22.381596125000002</v>
      </c>
      <c r="EV69" s="7"/>
      <c r="EW69" s="7"/>
      <c r="EX69" s="7"/>
      <c r="EY69" s="7"/>
      <c r="EZ69" s="7"/>
      <c r="FA69" s="7"/>
      <c r="FB69" s="7"/>
      <c r="FC69" s="7"/>
    </row>
    <row r="70" spans="90:173" x14ac:dyDescent="0.15">
      <c r="ET70" s="4">
        <v>7618.2865429042595</v>
      </c>
      <c r="EU70" s="4">
        <v>22.66029275</v>
      </c>
      <c r="EV70" s="7"/>
      <c r="EW70" s="7"/>
      <c r="EX70" s="7"/>
      <c r="EY70" s="7"/>
      <c r="EZ70" s="7"/>
      <c r="FA70" s="7"/>
      <c r="FB70" s="7"/>
      <c r="FC70" s="7"/>
    </row>
    <row r="71" spans="90:173" x14ac:dyDescent="0.15">
      <c r="ET71" s="4">
        <v>8771.4435435958712</v>
      </c>
      <c r="EU71" s="4">
        <v>22.938989374999998</v>
      </c>
      <c r="EV71" s="7"/>
      <c r="EW71" s="7"/>
      <c r="EX71" s="7"/>
      <c r="EY71" s="7"/>
      <c r="EZ71" s="7"/>
      <c r="FA71" s="7"/>
      <c r="FB71" s="7"/>
      <c r="FC71" s="7"/>
    </row>
    <row r="72" spans="90:173" x14ac:dyDescent="0.15">
      <c r="ET72" s="4">
        <v>10099.150433000001</v>
      </c>
      <c r="EU72" s="4">
        <v>23.217686</v>
      </c>
      <c r="EV72" s="7"/>
      <c r="EW72" s="7"/>
      <c r="EX72" s="7"/>
      <c r="EY72" s="7"/>
      <c r="EZ72" s="7"/>
      <c r="FA72" s="7"/>
      <c r="FB72" s="7"/>
      <c r="FC72" s="7"/>
    </row>
    <row r="73" spans="90:173" x14ac:dyDescent="0.15">
      <c r="EV73" s="7"/>
      <c r="EW73" s="7"/>
      <c r="EX73" s="7"/>
      <c r="EY73" s="7"/>
      <c r="EZ73" s="7"/>
      <c r="FA73" s="7"/>
      <c r="FB73" s="7"/>
      <c r="FC73" s="7"/>
    </row>
    <row r="74" spans="90:173" x14ac:dyDescent="0.15">
      <c r="EV74" s="7"/>
      <c r="EW74" s="7"/>
      <c r="EX74" s="7"/>
      <c r="EY74" s="7"/>
      <c r="EZ74" s="7"/>
      <c r="FA74" s="7"/>
      <c r="FB74" s="7"/>
      <c r="FC74" s="7"/>
    </row>
    <row r="75" spans="90:173" x14ac:dyDescent="0.15">
      <c r="EV75" s="7"/>
      <c r="EW75" s="7"/>
      <c r="EX75" s="7"/>
      <c r="EY75" s="7"/>
      <c r="EZ75" s="7"/>
      <c r="FA75" s="7"/>
      <c r="FB75" s="7"/>
      <c r="FC75" s="7"/>
    </row>
    <row r="76" spans="90:173" x14ac:dyDescent="0.15">
      <c r="EV76" s="7"/>
      <c r="EW76" s="7"/>
      <c r="EX76" s="7"/>
      <c r="EY76" s="7"/>
      <c r="EZ76" s="7"/>
      <c r="FA76" s="7"/>
      <c r="FB76" s="7"/>
      <c r="FC76" s="7"/>
    </row>
    <row r="77" spans="90:173" x14ac:dyDescent="0.15">
      <c r="EV77" s="7"/>
      <c r="EW77" s="7"/>
      <c r="EX77" s="7"/>
      <c r="EY77" s="7"/>
      <c r="EZ77" s="7"/>
      <c r="FA77" s="7"/>
      <c r="FB77" s="7"/>
      <c r="FC77" s="7"/>
    </row>
    <row r="78" spans="90:173" x14ac:dyDescent="0.15">
      <c r="EV78" s="7"/>
      <c r="EW78" s="7"/>
      <c r="EX78" s="7"/>
      <c r="EY78" s="7"/>
      <c r="EZ78" s="7"/>
      <c r="FA78" s="7"/>
      <c r="FB78" s="7"/>
      <c r="FC78" s="7"/>
    </row>
    <row r="79" spans="90:173" x14ac:dyDescent="0.15">
      <c r="EV79" s="7"/>
      <c r="EW79" s="7"/>
      <c r="EX79" s="7"/>
      <c r="EY79" s="7"/>
      <c r="EZ79" s="7"/>
      <c r="FA79" s="7"/>
      <c r="FB79" s="7"/>
      <c r="FC79" s="7"/>
    </row>
    <row r="80" spans="90:173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C51:AC52"/>
    <mergeCell ref="AT25:AT26"/>
    <mergeCell ref="AV25:AV26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</mergeCells>
  <conditionalFormatting sqref="AP5">
    <cfRule type="cellIs" dxfId="1027" priority="653" stopIfTrue="1" operator="greaterThan">
      <formula>0.03</formula>
    </cfRule>
    <cfRule type="cellIs" dxfId="1026" priority="654" stopIfTrue="1" operator="lessThan">
      <formula>-0.03</formula>
    </cfRule>
  </conditionalFormatting>
  <conditionalFormatting sqref="AQ5">
    <cfRule type="cellIs" dxfId="1025" priority="671" stopIfTrue="1" operator="greaterThan">
      <formula>0.03</formula>
    </cfRule>
    <cfRule type="cellIs" dxfId="1024" priority="672" stopIfTrue="1" operator="lessThan">
      <formula>-0.03</formula>
    </cfRule>
  </conditionalFormatting>
  <conditionalFormatting sqref="CH5">
    <cfRule type="cellIs" dxfId="1023" priority="673" stopIfTrue="1" operator="greaterThan">
      <formula>0.03</formula>
    </cfRule>
    <cfRule type="cellIs" dxfId="1022" priority="674" stopIfTrue="1" operator="lessThan">
      <formula>-0.03</formula>
    </cfRule>
  </conditionalFormatting>
  <conditionalFormatting sqref="AQ5:AQ10">
    <cfRule type="cellIs" dxfId="1021" priority="675" stopIfTrue="1" operator="greaterThan">
      <formula>0</formula>
    </cfRule>
    <cfRule type="cellIs" dxfId="1020" priority="676" stopIfTrue="1" operator="lessThan">
      <formula>0</formula>
    </cfRule>
  </conditionalFormatting>
  <conditionalFormatting sqref="AR5:AS5">
    <cfRule type="cellIs" dxfId="1019" priority="667" stopIfTrue="1" operator="greaterThan">
      <formula>0.03</formula>
    </cfRule>
    <cfRule type="cellIs" dxfId="1018" priority="668" stopIfTrue="1" operator="lessThan">
      <formula>-0.03</formula>
    </cfRule>
  </conditionalFormatting>
  <conditionalFormatting sqref="AR5:AS10">
    <cfRule type="cellIs" dxfId="1017" priority="669" stopIfTrue="1" operator="greaterThan">
      <formula>0</formula>
    </cfRule>
    <cfRule type="cellIs" dxfId="1016" priority="670" stopIfTrue="1" operator="lessThan">
      <formula>0</formula>
    </cfRule>
  </conditionalFormatting>
  <conditionalFormatting sqref="AU5">
    <cfRule type="cellIs" dxfId="1015" priority="663" stopIfTrue="1" operator="greaterThan">
      <formula>0.03</formula>
    </cfRule>
    <cfRule type="cellIs" dxfId="1014" priority="664" stopIfTrue="1" operator="lessThan">
      <formula>-0.03</formula>
    </cfRule>
  </conditionalFormatting>
  <conditionalFormatting sqref="AU5:AU10">
    <cfRule type="cellIs" dxfId="1013" priority="665" stopIfTrue="1" operator="greaterThan">
      <formula>0</formula>
    </cfRule>
    <cfRule type="cellIs" dxfId="1012" priority="666" stopIfTrue="1" operator="lessThan">
      <formula>0</formula>
    </cfRule>
  </conditionalFormatting>
  <conditionalFormatting sqref="AW5">
    <cfRule type="cellIs" dxfId="1011" priority="659" stopIfTrue="1" operator="greaterThan">
      <formula>0.03</formula>
    </cfRule>
    <cfRule type="cellIs" dxfId="1010" priority="660" stopIfTrue="1" operator="lessThan">
      <formula>-0.03</formula>
    </cfRule>
  </conditionalFormatting>
  <conditionalFormatting sqref="AW5:AW10">
    <cfRule type="cellIs" dxfId="1009" priority="661" stopIfTrue="1" operator="greaterThan">
      <formula>0</formula>
    </cfRule>
    <cfRule type="cellIs" dxfId="1008" priority="662" stopIfTrue="1" operator="lessThan">
      <formula>0</formula>
    </cfRule>
  </conditionalFormatting>
  <conditionalFormatting sqref="AY5">
    <cfRule type="cellIs" dxfId="1007" priority="655" stopIfTrue="1" operator="greaterThan">
      <formula>0.03</formula>
    </cfRule>
    <cfRule type="cellIs" dxfId="1006" priority="656" stopIfTrue="1" operator="lessThan">
      <formula>-0.03</formula>
    </cfRule>
  </conditionalFormatting>
  <conditionalFormatting sqref="AY5:AY10">
    <cfRule type="cellIs" dxfId="1005" priority="657" stopIfTrue="1" operator="greaterThan">
      <formula>0</formula>
    </cfRule>
    <cfRule type="cellIs" dxfId="1004" priority="658" stopIfTrue="1" operator="lessThan">
      <formula>0</formula>
    </cfRule>
  </conditionalFormatting>
  <conditionalFormatting sqref="AP5:AP6">
    <cfRule type="cellIs" dxfId="1003" priority="677" stopIfTrue="1" operator="greaterThan">
      <formula>0</formula>
    </cfRule>
    <cfRule type="cellIs" dxfId="1002" priority="678" operator="lessThan">
      <formula>0</formula>
    </cfRule>
  </conditionalFormatting>
  <conditionalFormatting sqref="AP7">
    <cfRule type="cellIs" dxfId="1001" priority="649" stopIfTrue="1" operator="greaterThan">
      <formula>0.03</formula>
    </cfRule>
    <cfRule type="cellIs" dxfId="1000" priority="650" stopIfTrue="1" operator="lessThan">
      <formula>-0.03</formula>
    </cfRule>
  </conditionalFormatting>
  <conditionalFormatting sqref="AP7:AP8">
    <cfRule type="cellIs" dxfId="999" priority="651" stopIfTrue="1" operator="greaterThan">
      <formula>0</formula>
    </cfRule>
    <cfRule type="cellIs" dxfId="998" priority="652" operator="lessThan">
      <formula>0</formula>
    </cfRule>
  </conditionalFormatting>
  <conditionalFormatting sqref="AP9">
    <cfRule type="cellIs" dxfId="997" priority="645" stopIfTrue="1" operator="greaterThan">
      <formula>0.03</formula>
    </cfRule>
    <cfRule type="cellIs" dxfId="996" priority="646" stopIfTrue="1" operator="lessThan">
      <formula>-0.03</formula>
    </cfRule>
  </conditionalFormatting>
  <conditionalFormatting sqref="AP9:AP10">
    <cfRule type="cellIs" dxfId="995" priority="647" stopIfTrue="1" operator="greaterThan">
      <formula>0</formula>
    </cfRule>
    <cfRule type="cellIs" dxfId="994" priority="648" operator="lessThan">
      <formula>0</formula>
    </cfRule>
  </conditionalFormatting>
  <conditionalFormatting sqref="AT5">
    <cfRule type="cellIs" dxfId="993" priority="641" stopIfTrue="1" operator="greaterThan">
      <formula>0.03</formula>
    </cfRule>
    <cfRule type="cellIs" dxfId="992" priority="642" stopIfTrue="1" operator="lessThan">
      <formula>-0.03</formula>
    </cfRule>
  </conditionalFormatting>
  <conditionalFormatting sqref="AT5:AT6">
    <cfRule type="cellIs" dxfId="991" priority="643" stopIfTrue="1" operator="greaterThan">
      <formula>0</formula>
    </cfRule>
    <cfRule type="cellIs" dxfId="990" priority="644" operator="lessThan">
      <formula>0</formula>
    </cfRule>
  </conditionalFormatting>
  <conditionalFormatting sqref="AT7">
    <cfRule type="cellIs" dxfId="989" priority="637" stopIfTrue="1" operator="greaterThan">
      <formula>0.03</formula>
    </cfRule>
    <cfRule type="cellIs" dxfId="988" priority="638" stopIfTrue="1" operator="lessThan">
      <formula>-0.03</formula>
    </cfRule>
  </conditionalFormatting>
  <conditionalFormatting sqref="AT7:AT8">
    <cfRule type="cellIs" dxfId="987" priority="639" stopIfTrue="1" operator="greaterThan">
      <formula>0</formula>
    </cfRule>
    <cfRule type="cellIs" dxfId="986" priority="640" operator="lessThan">
      <formula>0</formula>
    </cfRule>
  </conditionalFormatting>
  <conditionalFormatting sqref="AT9">
    <cfRule type="cellIs" dxfId="985" priority="633" stopIfTrue="1" operator="greaterThan">
      <formula>0.03</formula>
    </cfRule>
    <cfRule type="cellIs" dxfId="984" priority="634" stopIfTrue="1" operator="lessThan">
      <formula>-0.03</formula>
    </cfRule>
  </conditionalFormatting>
  <conditionalFormatting sqref="AT9:AT10">
    <cfRule type="cellIs" dxfId="983" priority="635" stopIfTrue="1" operator="greaterThan">
      <formula>0</formula>
    </cfRule>
    <cfRule type="cellIs" dxfId="982" priority="636" operator="lessThan">
      <formula>0</formula>
    </cfRule>
  </conditionalFormatting>
  <conditionalFormatting sqref="AV5">
    <cfRule type="cellIs" dxfId="981" priority="629" stopIfTrue="1" operator="greaterThan">
      <formula>0.03</formula>
    </cfRule>
    <cfRule type="cellIs" dxfId="980" priority="630" stopIfTrue="1" operator="lessThan">
      <formula>-0.03</formula>
    </cfRule>
  </conditionalFormatting>
  <conditionalFormatting sqref="AV5:AV6">
    <cfRule type="cellIs" dxfId="979" priority="631" stopIfTrue="1" operator="greaterThan">
      <formula>0</formula>
    </cfRule>
    <cfRule type="cellIs" dxfId="978" priority="632" operator="lessThan">
      <formula>0</formula>
    </cfRule>
  </conditionalFormatting>
  <conditionalFormatting sqref="AV7">
    <cfRule type="cellIs" dxfId="977" priority="625" stopIfTrue="1" operator="greaterThan">
      <formula>0.03</formula>
    </cfRule>
    <cfRule type="cellIs" dxfId="976" priority="626" stopIfTrue="1" operator="lessThan">
      <formula>-0.03</formula>
    </cfRule>
  </conditionalFormatting>
  <conditionalFormatting sqref="AV7:AV8">
    <cfRule type="cellIs" dxfId="975" priority="627" stopIfTrue="1" operator="greaterThan">
      <formula>0</formula>
    </cfRule>
    <cfRule type="cellIs" dxfId="974" priority="628" operator="lessThan">
      <formula>0</formula>
    </cfRule>
  </conditionalFormatting>
  <conditionalFormatting sqref="AV9">
    <cfRule type="cellIs" dxfId="973" priority="621" stopIfTrue="1" operator="greaterThan">
      <formula>0.03</formula>
    </cfRule>
    <cfRule type="cellIs" dxfId="972" priority="622" stopIfTrue="1" operator="lessThan">
      <formula>-0.03</formula>
    </cfRule>
  </conditionalFormatting>
  <conditionalFormatting sqref="AV9:AV10">
    <cfRule type="cellIs" dxfId="971" priority="623" stopIfTrue="1" operator="greaterThan">
      <formula>0</formula>
    </cfRule>
    <cfRule type="cellIs" dxfId="970" priority="624" operator="lessThan">
      <formula>0</formula>
    </cfRule>
  </conditionalFormatting>
  <conditionalFormatting sqref="AX5">
    <cfRule type="cellIs" dxfId="969" priority="617" stopIfTrue="1" operator="greaterThan">
      <formula>0.03</formula>
    </cfRule>
    <cfRule type="cellIs" dxfId="968" priority="618" stopIfTrue="1" operator="lessThan">
      <formula>-0.03</formula>
    </cfRule>
  </conditionalFormatting>
  <conditionalFormatting sqref="AX5:AX6">
    <cfRule type="cellIs" dxfId="967" priority="619" stopIfTrue="1" operator="greaterThan">
      <formula>0</formula>
    </cfRule>
    <cfRule type="cellIs" dxfId="966" priority="620" operator="lessThan">
      <formula>0</formula>
    </cfRule>
  </conditionalFormatting>
  <conditionalFormatting sqref="AX7">
    <cfRule type="cellIs" dxfId="965" priority="613" stopIfTrue="1" operator="greaterThan">
      <formula>0.03</formula>
    </cfRule>
    <cfRule type="cellIs" dxfId="964" priority="614" stopIfTrue="1" operator="lessThan">
      <formula>-0.03</formula>
    </cfRule>
  </conditionalFormatting>
  <conditionalFormatting sqref="AX7:AX8">
    <cfRule type="cellIs" dxfId="963" priority="615" stopIfTrue="1" operator="greaterThan">
      <formula>0</formula>
    </cfRule>
    <cfRule type="cellIs" dxfId="962" priority="616" operator="lessThan">
      <formula>0</formula>
    </cfRule>
  </conditionalFormatting>
  <conditionalFormatting sqref="AX9">
    <cfRule type="cellIs" dxfId="961" priority="609" stopIfTrue="1" operator="greaterThan">
      <formula>0.03</formula>
    </cfRule>
    <cfRule type="cellIs" dxfId="960" priority="610" stopIfTrue="1" operator="lessThan">
      <formula>-0.03</formula>
    </cfRule>
  </conditionalFormatting>
  <conditionalFormatting sqref="AX9:AX10">
    <cfRule type="cellIs" dxfId="959" priority="611" stopIfTrue="1" operator="greaterThan">
      <formula>0</formula>
    </cfRule>
    <cfRule type="cellIs" dxfId="958" priority="612" operator="lessThan">
      <formula>0</formula>
    </cfRule>
  </conditionalFormatting>
  <conditionalFormatting sqref="AP11">
    <cfRule type="cellIs" dxfId="957" priority="585" stopIfTrue="1" operator="greaterThan">
      <formula>0.03</formula>
    </cfRule>
    <cfRule type="cellIs" dxfId="956" priority="586" stopIfTrue="1" operator="lessThan">
      <formula>-0.03</formula>
    </cfRule>
  </conditionalFormatting>
  <conditionalFormatting sqref="AQ11">
    <cfRule type="cellIs" dxfId="955" priority="603" stopIfTrue="1" operator="greaterThan">
      <formula>0.03</formula>
    </cfRule>
    <cfRule type="cellIs" dxfId="954" priority="604" stopIfTrue="1" operator="lessThan">
      <formula>-0.03</formula>
    </cfRule>
  </conditionalFormatting>
  <conditionalFormatting sqref="AQ11:AQ16">
    <cfRule type="cellIs" dxfId="953" priority="605" stopIfTrue="1" operator="greaterThan">
      <formula>0</formula>
    </cfRule>
    <cfRule type="cellIs" dxfId="952" priority="606" stopIfTrue="1" operator="lessThan">
      <formula>0</formula>
    </cfRule>
  </conditionalFormatting>
  <conditionalFormatting sqref="AR11:AS11">
    <cfRule type="cellIs" dxfId="951" priority="599" stopIfTrue="1" operator="greaterThan">
      <formula>0.03</formula>
    </cfRule>
    <cfRule type="cellIs" dxfId="950" priority="600" stopIfTrue="1" operator="lessThan">
      <formula>-0.03</formula>
    </cfRule>
  </conditionalFormatting>
  <conditionalFormatting sqref="AR11:AS16">
    <cfRule type="cellIs" dxfId="949" priority="601" stopIfTrue="1" operator="greaterThan">
      <formula>0</formula>
    </cfRule>
    <cfRule type="cellIs" dxfId="948" priority="602" stopIfTrue="1" operator="lessThan">
      <formula>0</formula>
    </cfRule>
  </conditionalFormatting>
  <conditionalFormatting sqref="AU11">
    <cfRule type="cellIs" dxfId="947" priority="595" stopIfTrue="1" operator="greaterThan">
      <formula>0.03</formula>
    </cfRule>
    <cfRule type="cellIs" dxfId="946" priority="596" stopIfTrue="1" operator="lessThan">
      <formula>-0.03</formula>
    </cfRule>
  </conditionalFormatting>
  <conditionalFormatting sqref="AU11:AU16">
    <cfRule type="cellIs" dxfId="945" priority="597" stopIfTrue="1" operator="greaterThan">
      <formula>0</formula>
    </cfRule>
    <cfRule type="cellIs" dxfId="944" priority="598" stopIfTrue="1" operator="lessThan">
      <formula>0</formula>
    </cfRule>
  </conditionalFormatting>
  <conditionalFormatting sqref="AW11">
    <cfRule type="cellIs" dxfId="943" priority="591" stopIfTrue="1" operator="greaterThan">
      <formula>0.03</formula>
    </cfRule>
    <cfRule type="cellIs" dxfId="942" priority="592" stopIfTrue="1" operator="lessThan">
      <formula>-0.03</formula>
    </cfRule>
  </conditionalFormatting>
  <conditionalFormatting sqref="AW11:AW16">
    <cfRule type="cellIs" dxfId="941" priority="593" stopIfTrue="1" operator="greaterThan">
      <formula>0</formula>
    </cfRule>
    <cfRule type="cellIs" dxfId="940" priority="594" stopIfTrue="1" operator="lessThan">
      <formula>0</formula>
    </cfRule>
  </conditionalFormatting>
  <conditionalFormatting sqref="AY11">
    <cfRule type="cellIs" dxfId="939" priority="587" stopIfTrue="1" operator="greaterThan">
      <formula>0.03</formula>
    </cfRule>
    <cfRule type="cellIs" dxfId="938" priority="588" stopIfTrue="1" operator="lessThan">
      <formula>-0.03</formula>
    </cfRule>
  </conditionalFormatting>
  <conditionalFormatting sqref="AY11:AY16">
    <cfRule type="cellIs" dxfId="937" priority="589" stopIfTrue="1" operator="greaterThan">
      <formula>0</formula>
    </cfRule>
    <cfRule type="cellIs" dxfId="936" priority="590" stopIfTrue="1" operator="lessThan">
      <formula>0</formula>
    </cfRule>
  </conditionalFormatting>
  <conditionalFormatting sqref="AP11:AP12">
    <cfRule type="cellIs" dxfId="935" priority="607" stopIfTrue="1" operator="greaterThan">
      <formula>0</formula>
    </cfRule>
    <cfRule type="cellIs" dxfId="934" priority="608" operator="lessThan">
      <formula>0</formula>
    </cfRule>
  </conditionalFormatting>
  <conditionalFormatting sqref="AP13">
    <cfRule type="cellIs" dxfId="933" priority="581" stopIfTrue="1" operator="greaterThan">
      <formula>0.03</formula>
    </cfRule>
    <cfRule type="cellIs" dxfId="932" priority="582" stopIfTrue="1" operator="lessThan">
      <formula>-0.03</formula>
    </cfRule>
  </conditionalFormatting>
  <conditionalFormatting sqref="AP13:AP14">
    <cfRule type="cellIs" dxfId="931" priority="583" stopIfTrue="1" operator="greaterThan">
      <formula>0</formula>
    </cfRule>
    <cfRule type="cellIs" dxfId="930" priority="584" operator="lessThan">
      <formula>0</formula>
    </cfRule>
  </conditionalFormatting>
  <conditionalFormatting sqref="AP15">
    <cfRule type="cellIs" dxfId="929" priority="577" stopIfTrue="1" operator="greaterThan">
      <formula>0.03</formula>
    </cfRule>
    <cfRule type="cellIs" dxfId="928" priority="578" stopIfTrue="1" operator="lessThan">
      <formula>-0.03</formula>
    </cfRule>
  </conditionalFormatting>
  <conditionalFormatting sqref="AP15:AP16">
    <cfRule type="cellIs" dxfId="927" priority="579" stopIfTrue="1" operator="greaterThan">
      <formula>0</formula>
    </cfRule>
    <cfRule type="cellIs" dxfId="926" priority="580" operator="lessThan">
      <formula>0</formula>
    </cfRule>
  </conditionalFormatting>
  <conditionalFormatting sqref="AT11">
    <cfRule type="cellIs" dxfId="925" priority="573" stopIfTrue="1" operator="greaterThan">
      <formula>0.03</formula>
    </cfRule>
    <cfRule type="cellIs" dxfId="924" priority="574" stopIfTrue="1" operator="lessThan">
      <formula>-0.03</formula>
    </cfRule>
  </conditionalFormatting>
  <conditionalFormatting sqref="AT11:AT12">
    <cfRule type="cellIs" dxfId="923" priority="575" stopIfTrue="1" operator="greaterThan">
      <formula>0</formula>
    </cfRule>
    <cfRule type="cellIs" dxfId="922" priority="576" operator="lessThan">
      <formula>0</formula>
    </cfRule>
  </conditionalFormatting>
  <conditionalFormatting sqref="AT13">
    <cfRule type="cellIs" dxfId="921" priority="569" stopIfTrue="1" operator="greaterThan">
      <formula>0.03</formula>
    </cfRule>
    <cfRule type="cellIs" dxfId="920" priority="570" stopIfTrue="1" operator="lessThan">
      <formula>-0.03</formula>
    </cfRule>
  </conditionalFormatting>
  <conditionalFormatting sqref="AT13:AT14">
    <cfRule type="cellIs" dxfId="919" priority="571" stopIfTrue="1" operator="greaterThan">
      <formula>0</formula>
    </cfRule>
    <cfRule type="cellIs" dxfId="918" priority="572" operator="lessThan">
      <formula>0</formula>
    </cfRule>
  </conditionalFormatting>
  <conditionalFormatting sqref="AT15">
    <cfRule type="cellIs" dxfId="917" priority="565" stopIfTrue="1" operator="greaterThan">
      <formula>0.03</formula>
    </cfRule>
    <cfRule type="cellIs" dxfId="916" priority="566" stopIfTrue="1" operator="lessThan">
      <formula>-0.03</formula>
    </cfRule>
  </conditionalFormatting>
  <conditionalFormatting sqref="AT15:AT16">
    <cfRule type="cellIs" dxfId="915" priority="567" stopIfTrue="1" operator="greaterThan">
      <formula>0</formula>
    </cfRule>
    <cfRule type="cellIs" dxfId="914" priority="568" operator="lessThan">
      <formula>0</formula>
    </cfRule>
  </conditionalFormatting>
  <conditionalFormatting sqref="AV11">
    <cfRule type="cellIs" dxfId="913" priority="561" stopIfTrue="1" operator="greaterThan">
      <formula>0.03</formula>
    </cfRule>
    <cfRule type="cellIs" dxfId="912" priority="562" stopIfTrue="1" operator="lessThan">
      <formula>-0.03</formula>
    </cfRule>
  </conditionalFormatting>
  <conditionalFormatting sqref="AV11:AV12">
    <cfRule type="cellIs" dxfId="911" priority="563" stopIfTrue="1" operator="greaterThan">
      <formula>0</formula>
    </cfRule>
    <cfRule type="cellIs" dxfId="910" priority="564" operator="lessThan">
      <formula>0</formula>
    </cfRule>
  </conditionalFormatting>
  <conditionalFormatting sqref="AV13">
    <cfRule type="cellIs" dxfId="909" priority="557" stopIfTrue="1" operator="greaterThan">
      <formula>0.03</formula>
    </cfRule>
    <cfRule type="cellIs" dxfId="908" priority="558" stopIfTrue="1" operator="lessThan">
      <formula>-0.03</formula>
    </cfRule>
  </conditionalFormatting>
  <conditionalFormatting sqref="AV13:AV14">
    <cfRule type="cellIs" dxfId="907" priority="559" stopIfTrue="1" operator="greaterThan">
      <formula>0</formula>
    </cfRule>
    <cfRule type="cellIs" dxfId="906" priority="560" operator="lessThan">
      <formula>0</formula>
    </cfRule>
  </conditionalFormatting>
  <conditionalFormatting sqref="AV15">
    <cfRule type="cellIs" dxfId="905" priority="553" stopIfTrue="1" operator="greaterThan">
      <formula>0.03</formula>
    </cfRule>
    <cfRule type="cellIs" dxfId="904" priority="554" stopIfTrue="1" operator="lessThan">
      <formula>-0.03</formula>
    </cfRule>
  </conditionalFormatting>
  <conditionalFormatting sqref="AV15:AV16">
    <cfRule type="cellIs" dxfId="903" priority="555" stopIfTrue="1" operator="greaterThan">
      <formula>0</formula>
    </cfRule>
    <cfRule type="cellIs" dxfId="902" priority="556" operator="lessThan">
      <formula>0</formula>
    </cfRule>
  </conditionalFormatting>
  <conditionalFormatting sqref="AP17 AP23 AP29 AP35">
    <cfRule type="cellIs" dxfId="901" priority="533" stopIfTrue="1" operator="greaterThan">
      <formula>0.03</formula>
    </cfRule>
    <cfRule type="cellIs" dxfId="900" priority="534" stopIfTrue="1" operator="lessThan">
      <formula>-0.03</formula>
    </cfRule>
  </conditionalFormatting>
  <conditionalFormatting sqref="AQ17 AQ23 AQ29 AQ35">
    <cfRule type="cellIs" dxfId="899" priority="547" stopIfTrue="1" operator="greaterThan">
      <formula>0.03</formula>
    </cfRule>
    <cfRule type="cellIs" dxfId="898" priority="548" stopIfTrue="1" operator="lessThan">
      <formula>-0.03</formula>
    </cfRule>
  </conditionalFormatting>
  <conditionalFormatting sqref="AQ17:AQ40">
    <cfRule type="cellIs" dxfId="897" priority="549" stopIfTrue="1" operator="greaterThan">
      <formula>0</formula>
    </cfRule>
    <cfRule type="cellIs" dxfId="896" priority="550" stopIfTrue="1" operator="lessThan">
      <formula>0</formula>
    </cfRule>
  </conditionalFormatting>
  <conditionalFormatting sqref="AR17:AS17 AR23:AS23 AR29:AS29 AR35:AS35">
    <cfRule type="cellIs" dxfId="895" priority="543" stopIfTrue="1" operator="greaterThan">
      <formula>0.03</formula>
    </cfRule>
    <cfRule type="cellIs" dxfId="894" priority="544" stopIfTrue="1" operator="lessThan">
      <formula>-0.03</formula>
    </cfRule>
  </conditionalFormatting>
  <conditionalFormatting sqref="AR17:AS40">
    <cfRule type="cellIs" dxfId="893" priority="545" stopIfTrue="1" operator="greaterThan">
      <formula>0</formula>
    </cfRule>
    <cfRule type="cellIs" dxfId="892" priority="546" stopIfTrue="1" operator="lessThan">
      <formula>0</formula>
    </cfRule>
  </conditionalFormatting>
  <conditionalFormatting sqref="AU17 AU23 AU29 AU35">
    <cfRule type="cellIs" dxfId="891" priority="539" stopIfTrue="1" operator="greaterThan">
      <formula>0.03</formula>
    </cfRule>
    <cfRule type="cellIs" dxfId="890" priority="540" stopIfTrue="1" operator="lessThan">
      <formula>-0.03</formula>
    </cfRule>
  </conditionalFormatting>
  <conditionalFormatting sqref="AU17:AU40">
    <cfRule type="cellIs" dxfId="889" priority="541" stopIfTrue="1" operator="greaterThan">
      <formula>0</formula>
    </cfRule>
    <cfRule type="cellIs" dxfId="888" priority="542" stopIfTrue="1" operator="lessThan">
      <formula>0</formula>
    </cfRule>
  </conditionalFormatting>
  <conditionalFormatting sqref="AW17 AW23 AW29 AW35">
    <cfRule type="cellIs" dxfId="887" priority="535" stopIfTrue="1" operator="greaterThan">
      <formula>0.03</formula>
    </cfRule>
    <cfRule type="cellIs" dxfId="886" priority="536" stopIfTrue="1" operator="lessThan">
      <formula>-0.03</formula>
    </cfRule>
  </conditionalFormatting>
  <conditionalFormatting sqref="AW17:AW40">
    <cfRule type="cellIs" dxfId="885" priority="537" stopIfTrue="1" operator="greaterThan">
      <formula>0</formula>
    </cfRule>
    <cfRule type="cellIs" dxfId="884" priority="538" stopIfTrue="1" operator="lessThan">
      <formula>0</formula>
    </cfRule>
  </conditionalFormatting>
  <conditionalFormatting sqref="AP17:AP18 AP23:AP24 AP29:AP30 AP35:AP36">
    <cfRule type="cellIs" dxfId="883" priority="551" stopIfTrue="1" operator="greaterThan">
      <formula>0</formula>
    </cfRule>
    <cfRule type="cellIs" dxfId="882" priority="552" operator="lessThan">
      <formula>0</formula>
    </cfRule>
  </conditionalFormatting>
  <conditionalFormatting sqref="AP19 AP25 AP31 AP37">
    <cfRule type="cellIs" dxfId="881" priority="529" stopIfTrue="1" operator="greaterThan">
      <formula>0.03</formula>
    </cfRule>
    <cfRule type="cellIs" dxfId="880" priority="530" stopIfTrue="1" operator="lessThan">
      <formula>-0.03</formula>
    </cfRule>
  </conditionalFormatting>
  <conditionalFormatting sqref="AP19:AP20 AP25:AP26 AP31:AP32 AP37:AP38">
    <cfRule type="cellIs" dxfId="879" priority="531" stopIfTrue="1" operator="greaterThan">
      <formula>0</formula>
    </cfRule>
    <cfRule type="cellIs" dxfId="878" priority="532" operator="lessThan">
      <formula>0</formula>
    </cfRule>
  </conditionalFormatting>
  <conditionalFormatting sqref="AP21 AP27 AP33 AP39">
    <cfRule type="cellIs" dxfId="877" priority="525" stopIfTrue="1" operator="greaterThan">
      <formula>0.03</formula>
    </cfRule>
    <cfRule type="cellIs" dxfId="876" priority="526" stopIfTrue="1" operator="lessThan">
      <formula>-0.03</formula>
    </cfRule>
  </conditionalFormatting>
  <conditionalFormatting sqref="AP21:AP22 AP27:AP28 AP33:AP34 AP39:AP40">
    <cfRule type="cellIs" dxfId="875" priority="527" stopIfTrue="1" operator="greaterThan">
      <formula>0</formula>
    </cfRule>
    <cfRule type="cellIs" dxfId="874" priority="528" operator="lessThan">
      <formula>0</formula>
    </cfRule>
  </conditionalFormatting>
  <conditionalFormatting sqref="AT17 AT23 AT29 AT35">
    <cfRule type="cellIs" dxfId="873" priority="521" stopIfTrue="1" operator="greaterThan">
      <formula>0.03</formula>
    </cfRule>
    <cfRule type="cellIs" dxfId="872" priority="522" stopIfTrue="1" operator="lessThan">
      <formula>-0.03</formula>
    </cfRule>
  </conditionalFormatting>
  <conditionalFormatting sqref="AT17:AT18 AT23:AT24 AT29:AT30 AT35:AT36">
    <cfRule type="cellIs" dxfId="871" priority="523" stopIfTrue="1" operator="greaterThan">
      <formula>0</formula>
    </cfRule>
    <cfRule type="cellIs" dxfId="870" priority="524" operator="lessThan">
      <formula>0</formula>
    </cfRule>
  </conditionalFormatting>
  <conditionalFormatting sqref="AT19 AT25 AT31 AT37">
    <cfRule type="cellIs" dxfId="869" priority="517" stopIfTrue="1" operator="greaterThan">
      <formula>0.03</formula>
    </cfRule>
    <cfRule type="cellIs" dxfId="868" priority="518" stopIfTrue="1" operator="lessThan">
      <formula>-0.03</formula>
    </cfRule>
  </conditionalFormatting>
  <conditionalFormatting sqref="AT19:AT20 AT25:AT26 AT31:AT32 AT37:AT38">
    <cfRule type="cellIs" dxfId="867" priority="519" stopIfTrue="1" operator="greaterThan">
      <formula>0</formula>
    </cfRule>
    <cfRule type="cellIs" dxfId="866" priority="520" operator="lessThan">
      <formula>0</formula>
    </cfRule>
  </conditionalFormatting>
  <conditionalFormatting sqref="AT21 AT27 AT33 AT39">
    <cfRule type="cellIs" dxfId="865" priority="513" stopIfTrue="1" operator="greaterThan">
      <formula>0.03</formula>
    </cfRule>
    <cfRule type="cellIs" dxfId="864" priority="514" stopIfTrue="1" operator="lessThan">
      <formula>-0.03</formula>
    </cfRule>
  </conditionalFormatting>
  <conditionalFormatting sqref="AT21:AT22 AT27:AT28 AT33:AT34 AT39:AT40">
    <cfRule type="cellIs" dxfId="863" priority="515" stopIfTrue="1" operator="greaterThan">
      <formula>0</formula>
    </cfRule>
    <cfRule type="cellIs" dxfId="862" priority="516" operator="lessThan">
      <formula>0</formula>
    </cfRule>
  </conditionalFormatting>
  <conditionalFormatting sqref="AV17 AV23 AV29 AV35">
    <cfRule type="cellIs" dxfId="861" priority="509" stopIfTrue="1" operator="greaterThan">
      <formula>0.03</formula>
    </cfRule>
    <cfRule type="cellIs" dxfId="860" priority="510" stopIfTrue="1" operator="lessThan">
      <formula>-0.03</formula>
    </cfRule>
  </conditionalFormatting>
  <conditionalFormatting sqref="AV17:AV18 AV23:AV24 AV29:AV30 AV35:AV36">
    <cfRule type="cellIs" dxfId="859" priority="511" stopIfTrue="1" operator="greaterThan">
      <formula>0</formula>
    </cfRule>
    <cfRule type="cellIs" dxfId="858" priority="512" operator="lessThan">
      <formula>0</formula>
    </cfRule>
  </conditionalFormatting>
  <conditionalFormatting sqref="AV19 AV25 AV31 AV37">
    <cfRule type="cellIs" dxfId="857" priority="505" stopIfTrue="1" operator="greaterThan">
      <formula>0.03</formula>
    </cfRule>
    <cfRule type="cellIs" dxfId="856" priority="506" stopIfTrue="1" operator="lessThan">
      <formula>-0.03</formula>
    </cfRule>
  </conditionalFormatting>
  <conditionalFormatting sqref="AV19:AV20 AV25:AV26 AV31:AV32 AV37:AV38">
    <cfRule type="cellIs" dxfId="855" priority="507" stopIfTrue="1" operator="greaterThan">
      <formula>0</formula>
    </cfRule>
    <cfRule type="cellIs" dxfId="854" priority="508" operator="lessThan">
      <formula>0</formula>
    </cfRule>
  </conditionalFormatting>
  <conditionalFormatting sqref="AV21 AV27 AV33 AV39">
    <cfRule type="cellIs" dxfId="853" priority="501" stopIfTrue="1" operator="greaterThan">
      <formula>0.03</formula>
    </cfRule>
    <cfRule type="cellIs" dxfId="852" priority="502" stopIfTrue="1" operator="lessThan">
      <formula>-0.03</formula>
    </cfRule>
  </conditionalFormatting>
  <conditionalFormatting sqref="AV21:AV22 AV27:AV28 AV33:AV34 AV39:AV40">
    <cfRule type="cellIs" dxfId="851" priority="503" stopIfTrue="1" operator="greaterThan">
      <formula>0</formula>
    </cfRule>
    <cfRule type="cellIs" dxfId="850" priority="504" operator="lessThan">
      <formula>0</formula>
    </cfRule>
  </conditionalFormatting>
  <conditionalFormatting sqref="BA11">
    <cfRule type="cellIs" dxfId="849" priority="333" stopIfTrue="1" operator="greaterThan">
      <formula>0.03</formula>
    </cfRule>
    <cfRule type="cellIs" dxfId="848" priority="334" stopIfTrue="1" operator="lessThan">
      <formula>-0.03</formula>
    </cfRule>
  </conditionalFormatting>
  <conditionalFormatting sqref="BA11:BA16">
    <cfRule type="cellIs" dxfId="847" priority="335" stopIfTrue="1" operator="greaterThan">
      <formula>0</formula>
    </cfRule>
    <cfRule type="cellIs" dxfId="846" priority="336" stopIfTrue="1" operator="lessThan">
      <formula>0</formula>
    </cfRule>
  </conditionalFormatting>
  <conditionalFormatting sqref="AZ11">
    <cfRule type="cellIs" dxfId="845" priority="329" stopIfTrue="1" operator="greaterThan">
      <formula>0.03</formula>
    </cfRule>
    <cfRule type="cellIs" dxfId="844" priority="330" stopIfTrue="1" operator="lessThan">
      <formula>-0.03</formula>
    </cfRule>
  </conditionalFormatting>
  <conditionalFormatting sqref="AZ11:AZ12">
    <cfRule type="cellIs" dxfId="843" priority="331" stopIfTrue="1" operator="greaterThan">
      <formula>0</formula>
    </cfRule>
    <cfRule type="cellIs" dxfId="842" priority="332" operator="lessThan">
      <formula>0</formula>
    </cfRule>
  </conditionalFormatting>
  <conditionalFormatting sqref="AZ13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AZ13:AZ14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AZ15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AZ15:AZ16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BA5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BA5:BA10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AZ5">
    <cfRule type="cellIs" dxfId="829" priority="313" stopIfTrue="1" operator="greaterThan">
      <formula>0.03</formula>
    </cfRule>
    <cfRule type="cellIs" dxfId="828" priority="314" stopIfTrue="1" operator="lessThan">
      <formula>-0.03</formula>
    </cfRule>
  </conditionalFormatting>
  <conditionalFormatting sqref="AZ5:AZ6">
    <cfRule type="cellIs" dxfId="827" priority="315" stopIfTrue="1" operator="greaterThan">
      <formula>0</formula>
    </cfRule>
    <cfRule type="cellIs" dxfId="826" priority="316" operator="lessThan">
      <formula>0</formula>
    </cfRule>
  </conditionalFormatting>
  <conditionalFormatting sqref="AZ7">
    <cfRule type="cellIs" dxfId="825" priority="309" stopIfTrue="1" operator="greaterThan">
      <formula>0.03</formula>
    </cfRule>
    <cfRule type="cellIs" dxfId="824" priority="310" stopIfTrue="1" operator="lessThan">
      <formula>-0.03</formula>
    </cfRule>
  </conditionalFormatting>
  <conditionalFormatting sqref="AZ7:AZ8">
    <cfRule type="cellIs" dxfId="823" priority="311" stopIfTrue="1" operator="greaterThan">
      <formula>0</formula>
    </cfRule>
    <cfRule type="cellIs" dxfId="822" priority="312" operator="lessThan">
      <formula>0</formula>
    </cfRule>
  </conditionalFormatting>
  <conditionalFormatting sqref="AZ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AZ9:AZ1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BA17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BA17:BA22">
    <cfRule type="cellIs" dxfId="815" priority="303" stopIfTrue="1" operator="greaterThan">
      <formula>0</formula>
    </cfRule>
    <cfRule type="cellIs" dxfId="814" priority="304" stopIfTrue="1" operator="lessThan">
      <formula>0</formula>
    </cfRule>
  </conditionalFormatting>
  <conditionalFormatting sqref="AZ17">
    <cfRule type="cellIs" dxfId="813" priority="297" stopIfTrue="1" operator="greaterThan">
      <formula>0.03</formula>
    </cfRule>
    <cfRule type="cellIs" dxfId="812" priority="298" stopIfTrue="1" operator="lessThan">
      <formula>-0.03</formula>
    </cfRule>
  </conditionalFormatting>
  <conditionalFormatting sqref="AZ17:AZ18">
    <cfRule type="cellIs" dxfId="811" priority="299" stopIfTrue="1" operator="greaterThan">
      <formula>0</formula>
    </cfRule>
    <cfRule type="cellIs" dxfId="810" priority="300" operator="lessThan">
      <formula>0</formula>
    </cfRule>
  </conditionalFormatting>
  <conditionalFormatting sqref="AZ19">
    <cfRule type="cellIs" dxfId="809" priority="293" stopIfTrue="1" operator="greaterThan">
      <formula>0.03</formula>
    </cfRule>
    <cfRule type="cellIs" dxfId="808" priority="294" stopIfTrue="1" operator="lessThan">
      <formula>-0.03</formula>
    </cfRule>
  </conditionalFormatting>
  <conditionalFormatting sqref="AZ19:AZ20">
    <cfRule type="cellIs" dxfId="807" priority="295" stopIfTrue="1" operator="greaterThan">
      <formula>0</formula>
    </cfRule>
    <cfRule type="cellIs" dxfId="806" priority="296" operator="lessThan">
      <formula>0</formula>
    </cfRule>
  </conditionalFormatting>
  <conditionalFormatting sqref="AZ21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AZ21:AZ22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BA29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BA29:BA34">
    <cfRule type="cellIs" dxfId="799" priority="287" stopIfTrue="1" operator="greaterThan">
      <formula>0</formula>
    </cfRule>
    <cfRule type="cellIs" dxfId="798" priority="288" stopIfTrue="1" operator="lessThan">
      <formula>0</formula>
    </cfRule>
  </conditionalFormatting>
  <conditionalFormatting sqref="AZ29">
    <cfRule type="cellIs" dxfId="797" priority="281" stopIfTrue="1" operator="greaterThan">
      <formula>0.03</formula>
    </cfRule>
    <cfRule type="cellIs" dxfId="796" priority="282" stopIfTrue="1" operator="lessThan">
      <formula>-0.03</formula>
    </cfRule>
  </conditionalFormatting>
  <conditionalFormatting sqref="AZ29:AZ30">
    <cfRule type="cellIs" dxfId="795" priority="283" stopIfTrue="1" operator="greaterThan">
      <formula>0</formula>
    </cfRule>
    <cfRule type="cellIs" dxfId="794" priority="284" operator="lessThan">
      <formula>0</formula>
    </cfRule>
  </conditionalFormatting>
  <conditionalFormatting sqref="AZ31">
    <cfRule type="cellIs" dxfId="793" priority="277" stopIfTrue="1" operator="greaterThan">
      <formula>0.03</formula>
    </cfRule>
    <cfRule type="cellIs" dxfId="792" priority="278" stopIfTrue="1" operator="lessThan">
      <formula>-0.03</formula>
    </cfRule>
  </conditionalFormatting>
  <conditionalFormatting sqref="AZ31:AZ32">
    <cfRule type="cellIs" dxfId="791" priority="279" stopIfTrue="1" operator="greaterThan">
      <formula>0</formula>
    </cfRule>
    <cfRule type="cellIs" dxfId="790" priority="280" operator="lessThan">
      <formula>0</formula>
    </cfRule>
  </conditionalFormatting>
  <conditionalFormatting sqref="AZ33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AZ33:AZ34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BA23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BA23:BA28">
    <cfRule type="cellIs" dxfId="783" priority="271" stopIfTrue="1" operator="greaterThan">
      <formula>0</formula>
    </cfRule>
    <cfRule type="cellIs" dxfId="782" priority="272" stopIfTrue="1" operator="lessThan">
      <formula>0</formula>
    </cfRule>
  </conditionalFormatting>
  <conditionalFormatting sqref="AZ23">
    <cfRule type="cellIs" dxfId="781" priority="265" stopIfTrue="1" operator="greaterThan">
      <formula>0.03</formula>
    </cfRule>
    <cfRule type="cellIs" dxfId="780" priority="266" stopIfTrue="1" operator="lessThan">
      <formula>-0.03</formula>
    </cfRule>
  </conditionalFormatting>
  <conditionalFormatting sqref="AZ23:AZ24">
    <cfRule type="cellIs" dxfId="779" priority="267" stopIfTrue="1" operator="greaterThan">
      <formula>0</formula>
    </cfRule>
    <cfRule type="cellIs" dxfId="778" priority="268" operator="lessThan">
      <formula>0</formula>
    </cfRule>
  </conditionalFormatting>
  <conditionalFormatting sqref="AZ25">
    <cfRule type="cellIs" dxfId="777" priority="261" stopIfTrue="1" operator="greaterThan">
      <formula>0.03</formula>
    </cfRule>
    <cfRule type="cellIs" dxfId="776" priority="262" stopIfTrue="1" operator="lessThan">
      <formula>-0.03</formula>
    </cfRule>
  </conditionalFormatting>
  <conditionalFormatting sqref="AZ25:AZ26">
    <cfRule type="cellIs" dxfId="775" priority="263" stopIfTrue="1" operator="greaterThan">
      <formula>0</formula>
    </cfRule>
    <cfRule type="cellIs" dxfId="774" priority="264" operator="lessThan">
      <formula>0</formula>
    </cfRule>
  </conditionalFormatting>
  <conditionalFormatting sqref="AZ27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AZ27:AZ28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BA35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BA35:BA40">
    <cfRule type="cellIs" dxfId="767" priority="255" stopIfTrue="1" operator="greaterThan">
      <formula>0</formula>
    </cfRule>
    <cfRule type="cellIs" dxfId="766" priority="256" stopIfTrue="1" operator="lessThan">
      <formula>0</formula>
    </cfRule>
  </conditionalFormatting>
  <conditionalFormatting sqref="AZ35">
    <cfRule type="cellIs" dxfId="765" priority="249" stopIfTrue="1" operator="greaterThan">
      <formula>0.03</formula>
    </cfRule>
    <cfRule type="cellIs" dxfId="764" priority="250" stopIfTrue="1" operator="lessThan">
      <formula>-0.03</formula>
    </cfRule>
  </conditionalFormatting>
  <conditionalFormatting sqref="AZ35:AZ36">
    <cfRule type="cellIs" dxfId="763" priority="251" stopIfTrue="1" operator="greaterThan">
      <formula>0</formula>
    </cfRule>
    <cfRule type="cellIs" dxfId="762" priority="252" operator="lessThan">
      <formula>0</formula>
    </cfRule>
  </conditionalFormatting>
  <conditionalFormatting sqref="AZ37">
    <cfRule type="cellIs" dxfId="761" priority="245" stopIfTrue="1" operator="greaterThan">
      <formula>0.03</formula>
    </cfRule>
    <cfRule type="cellIs" dxfId="760" priority="246" stopIfTrue="1" operator="lessThan">
      <formula>-0.03</formula>
    </cfRule>
  </conditionalFormatting>
  <conditionalFormatting sqref="AZ37:AZ38">
    <cfRule type="cellIs" dxfId="759" priority="247" stopIfTrue="1" operator="greaterThan">
      <formula>0</formula>
    </cfRule>
    <cfRule type="cellIs" dxfId="758" priority="248" operator="lessThan">
      <formula>0</formula>
    </cfRule>
  </conditionalFormatting>
  <conditionalFormatting sqref="AZ3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AZ39:AZ4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AX1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AX11:AX1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X13">
    <cfRule type="cellIs" dxfId="749" priority="233" stopIfTrue="1" operator="greaterThan">
      <formula>0.03</formula>
    </cfRule>
    <cfRule type="cellIs" dxfId="748" priority="234" stopIfTrue="1" operator="lessThan">
      <formula>-0.03</formula>
    </cfRule>
  </conditionalFormatting>
  <conditionalFormatting sqref="AX13:AX14">
    <cfRule type="cellIs" dxfId="747" priority="235" stopIfTrue="1" operator="greaterThan">
      <formula>0</formula>
    </cfRule>
    <cfRule type="cellIs" dxfId="746" priority="236" operator="lessThan">
      <formula>0</formula>
    </cfRule>
  </conditionalFormatting>
  <conditionalFormatting sqref="AX15">
    <cfRule type="cellIs" dxfId="745" priority="229" stopIfTrue="1" operator="greaterThan">
      <formula>0.03</formula>
    </cfRule>
    <cfRule type="cellIs" dxfId="744" priority="230" stopIfTrue="1" operator="lessThan">
      <formula>-0.03</formula>
    </cfRule>
  </conditionalFormatting>
  <conditionalFormatting sqref="AX15:AX16">
    <cfRule type="cellIs" dxfId="743" priority="231" stopIfTrue="1" operator="greaterThan">
      <formula>0</formula>
    </cfRule>
    <cfRule type="cellIs" dxfId="742" priority="232" operator="lessThan">
      <formula>0</formula>
    </cfRule>
  </conditionalFormatting>
  <conditionalFormatting sqref="AY17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Y17:AY22">
    <cfRule type="cellIs" dxfId="739" priority="227" stopIfTrue="1" operator="greaterThan">
      <formula>0</formula>
    </cfRule>
    <cfRule type="cellIs" dxfId="738" priority="228" stopIfTrue="1" operator="lessThan">
      <formula>0</formula>
    </cfRule>
  </conditionalFormatting>
  <conditionalFormatting sqref="AX17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X17:AX18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X19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X19:AX20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X21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X21:AX22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Y23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Y23:AY28">
    <cfRule type="cellIs" dxfId="723" priority="211" stopIfTrue="1" operator="greaterThan">
      <formula>0</formula>
    </cfRule>
    <cfRule type="cellIs" dxfId="722" priority="212" stopIfTrue="1" operator="lessThan">
      <formula>0</formula>
    </cfRule>
  </conditionalFormatting>
  <conditionalFormatting sqref="AX23">
    <cfRule type="cellIs" dxfId="721" priority="205" stopIfTrue="1" operator="greaterThan">
      <formula>0.03</formula>
    </cfRule>
    <cfRule type="cellIs" dxfId="720" priority="206" stopIfTrue="1" operator="lessThan">
      <formula>-0.03</formula>
    </cfRule>
  </conditionalFormatting>
  <conditionalFormatting sqref="AX23:AX24">
    <cfRule type="cellIs" dxfId="719" priority="207" stopIfTrue="1" operator="greaterThan">
      <formula>0</formula>
    </cfRule>
    <cfRule type="cellIs" dxfId="718" priority="208" operator="lessThan">
      <formula>0</formula>
    </cfRule>
  </conditionalFormatting>
  <conditionalFormatting sqref="AX25">
    <cfRule type="cellIs" dxfId="717" priority="201" stopIfTrue="1" operator="greaterThan">
      <formula>0.03</formula>
    </cfRule>
    <cfRule type="cellIs" dxfId="716" priority="202" stopIfTrue="1" operator="lessThan">
      <formula>-0.03</formula>
    </cfRule>
  </conditionalFormatting>
  <conditionalFormatting sqref="AX25:AX26">
    <cfRule type="cellIs" dxfId="715" priority="203" stopIfTrue="1" operator="greaterThan">
      <formula>0</formula>
    </cfRule>
    <cfRule type="cellIs" dxfId="714" priority="204" operator="lessThan">
      <formula>0</formula>
    </cfRule>
  </conditionalFormatting>
  <conditionalFormatting sqref="AX27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X27:AX28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Y29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Y29:AY34">
    <cfRule type="cellIs" dxfId="707" priority="195" stopIfTrue="1" operator="greaterThan">
      <formula>0</formula>
    </cfRule>
    <cfRule type="cellIs" dxfId="706" priority="196" stopIfTrue="1" operator="lessThan">
      <formula>0</formula>
    </cfRule>
  </conditionalFormatting>
  <conditionalFormatting sqref="AX29">
    <cfRule type="cellIs" dxfId="705" priority="189" stopIfTrue="1" operator="greaterThan">
      <formula>0.03</formula>
    </cfRule>
    <cfRule type="cellIs" dxfId="704" priority="190" stopIfTrue="1" operator="lessThan">
      <formula>-0.03</formula>
    </cfRule>
  </conditionalFormatting>
  <conditionalFormatting sqref="AX29:AX30">
    <cfRule type="cellIs" dxfId="703" priority="191" stopIfTrue="1" operator="greaterThan">
      <formula>0</formula>
    </cfRule>
    <cfRule type="cellIs" dxfId="702" priority="192" operator="lessThan">
      <formula>0</formula>
    </cfRule>
  </conditionalFormatting>
  <conditionalFormatting sqref="AX31">
    <cfRule type="cellIs" dxfId="701" priority="185" stopIfTrue="1" operator="greaterThan">
      <formula>0.03</formula>
    </cfRule>
    <cfRule type="cellIs" dxfId="700" priority="186" stopIfTrue="1" operator="lessThan">
      <formula>-0.03</formula>
    </cfRule>
  </conditionalFormatting>
  <conditionalFormatting sqref="AX31:AX32">
    <cfRule type="cellIs" dxfId="699" priority="187" stopIfTrue="1" operator="greaterThan">
      <formula>0</formula>
    </cfRule>
    <cfRule type="cellIs" dxfId="698" priority="188" operator="lessThan">
      <formula>0</formula>
    </cfRule>
  </conditionalFormatting>
  <conditionalFormatting sqref="AX33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X33:AX34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Y35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Y35:AY40">
    <cfRule type="cellIs" dxfId="691" priority="179" stopIfTrue="1" operator="greaterThan">
      <formula>0</formula>
    </cfRule>
    <cfRule type="cellIs" dxfId="690" priority="180" stopIfTrue="1" operator="lessThan">
      <formula>0</formula>
    </cfRule>
  </conditionalFormatting>
  <conditionalFormatting sqref="AX35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X35:AX36">
    <cfRule type="cellIs" dxfId="687" priority="175" stopIfTrue="1" operator="greaterThan">
      <formula>0</formula>
    </cfRule>
    <cfRule type="cellIs" dxfId="686" priority="176" operator="lessThan">
      <formula>0</formula>
    </cfRule>
  </conditionalFormatting>
  <conditionalFormatting sqref="AX37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AX37:AX38">
    <cfRule type="cellIs" dxfId="683" priority="171" stopIfTrue="1" operator="greaterThan">
      <formula>0</formula>
    </cfRule>
    <cfRule type="cellIs" dxfId="682" priority="172" operator="lessThan">
      <formula>0</formula>
    </cfRule>
  </conditionalFormatting>
  <conditionalFormatting sqref="AX39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X39:AX40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B47">
    <cfRule type="cellIs" dxfId="677" priority="157" stopIfTrue="1" operator="greaterThan">
      <formula>0.03</formula>
    </cfRule>
    <cfRule type="cellIs" dxfId="676" priority="158" stopIfTrue="1" operator="lessThan">
      <formula>-0.03</formula>
    </cfRule>
  </conditionalFormatting>
  <conditionalFormatting sqref="C47">
    <cfRule type="cellIs" dxfId="675" priority="159" stopIfTrue="1" operator="greaterThan">
      <formula>0.03</formula>
    </cfRule>
    <cfRule type="cellIs" dxfId="674" priority="160" stopIfTrue="1" operator="lessThan">
      <formula>-0.03</formula>
    </cfRule>
  </conditionalFormatting>
  <conditionalFormatting sqref="C47:C52">
    <cfRule type="cellIs" dxfId="673" priority="161" stopIfTrue="1" operator="greaterThan">
      <formula>0</formula>
    </cfRule>
    <cfRule type="cellIs" dxfId="672" priority="162" stopIfTrue="1" operator="lessThan">
      <formula>0</formula>
    </cfRule>
  </conditionalFormatting>
  <conditionalFormatting sqref="B47:B48">
    <cfRule type="cellIs" dxfId="671" priority="163" stopIfTrue="1" operator="greaterThan">
      <formula>0</formula>
    </cfRule>
    <cfRule type="cellIs" dxfId="670" priority="164" operator="lessThan">
      <formula>0</formula>
    </cfRule>
  </conditionalFormatting>
  <conditionalFormatting sqref="B49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49:B50">
    <cfRule type="cellIs" dxfId="667" priority="155" stopIfTrue="1" operator="greaterThan">
      <formula>0</formula>
    </cfRule>
    <cfRule type="cellIs" dxfId="666" priority="156" operator="lessThan">
      <formula>0</formula>
    </cfRule>
  </conditionalFormatting>
  <conditionalFormatting sqref="B51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B51:B52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D47:P4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D47:P52">
    <cfRule type="cellIs" dxfId="659" priority="147" stopIfTrue="1" operator="greaterThan">
      <formula>0</formula>
    </cfRule>
    <cfRule type="cellIs" dxfId="658" priority="148" stopIfTrue="1" operator="lessThan">
      <formula>0</formula>
    </cfRule>
  </conditionalFormatting>
  <conditionalFormatting sqref="Q47">
    <cfRule type="cellIs" dxfId="657" priority="137" stopIfTrue="1" operator="greaterThan">
      <formula>0.03</formula>
    </cfRule>
    <cfRule type="cellIs" dxfId="656" priority="138" stopIfTrue="1" operator="lessThan">
      <formula>-0.03</formula>
    </cfRule>
  </conditionalFormatting>
  <conditionalFormatting sqref="R47">
    <cfRule type="cellIs" dxfId="655" priority="139" stopIfTrue="1" operator="greaterThan">
      <formula>0.03</formula>
    </cfRule>
    <cfRule type="cellIs" dxfId="654" priority="140" stopIfTrue="1" operator="lessThan">
      <formula>-0.03</formula>
    </cfRule>
  </conditionalFormatting>
  <conditionalFormatting sqref="R47:R52">
    <cfRule type="cellIs" dxfId="653" priority="141" stopIfTrue="1" operator="greaterThan">
      <formula>0</formula>
    </cfRule>
    <cfRule type="cellIs" dxfId="652" priority="142" stopIfTrue="1" operator="lessThan">
      <formula>0</formula>
    </cfRule>
  </conditionalFormatting>
  <conditionalFormatting sqref="Q47:Q48">
    <cfRule type="cellIs" dxfId="651" priority="143" stopIfTrue="1" operator="greaterThan">
      <formula>0</formula>
    </cfRule>
    <cfRule type="cellIs" dxfId="650" priority="144" operator="lessThan">
      <formula>0</formula>
    </cfRule>
  </conditionalFormatting>
  <conditionalFormatting sqref="Q49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Q49:Q50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Q51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Q51:Q52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S47">
    <cfRule type="cellIs" dxfId="641" priority="121" stopIfTrue="1" operator="greaterThan">
      <formula>0.03</formula>
    </cfRule>
    <cfRule type="cellIs" dxfId="640" priority="122" stopIfTrue="1" operator="lessThan">
      <formula>-0.03</formula>
    </cfRule>
  </conditionalFormatting>
  <conditionalFormatting sqref="T47">
    <cfRule type="cellIs" dxfId="639" priority="123" stopIfTrue="1" operator="greaterThan">
      <formula>0.03</formula>
    </cfRule>
    <cfRule type="cellIs" dxfId="638" priority="124" stopIfTrue="1" operator="lessThan">
      <formula>-0.03</formula>
    </cfRule>
  </conditionalFormatting>
  <conditionalFormatting sqref="T47:T52">
    <cfRule type="cellIs" dxfId="637" priority="125" stopIfTrue="1" operator="greaterThan">
      <formula>0</formula>
    </cfRule>
    <cfRule type="cellIs" dxfId="636" priority="126" stopIfTrue="1" operator="lessThan">
      <formula>0</formula>
    </cfRule>
  </conditionalFormatting>
  <conditionalFormatting sqref="S47:S48">
    <cfRule type="cellIs" dxfId="635" priority="127" stopIfTrue="1" operator="greaterThan">
      <formula>0</formula>
    </cfRule>
    <cfRule type="cellIs" dxfId="634" priority="128" operator="lessThan">
      <formula>0</formula>
    </cfRule>
  </conditionalFormatting>
  <conditionalFormatting sqref="S4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S49:S5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S5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S51:S5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U47">
    <cfRule type="cellIs" dxfId="625" priority="105" stopIfTrue="1" operator="greaterThan">
      <formula>0.03</formula>
    </cfRule>
    <cfRule type="cellIs" dxfId="624" priority="106" stopIfTrue="1" operator="lessThan">
      <formula>-0.03</formula>
    </cfRule>
  </conditionalFormatting>
  <conditionalFormatting sqref="V47">
    <cfRule type="cellIs" dxfId="623" priority="107" stopIfTrue="1" operator="greaterThan">
      <formula>0.03</formula>
    </cfRule>
    <cfRule type="cellIs" dxfId="622" priority="108" stopIfTrue="1" operator="lessThan">
      <formula>-0.03</formula>
    </cfRule>
  </conditionalFormatting>
  <conditionalFormatting sqref="V47:V52">
    <cfRule type="cellIs" dxfId="621" priority="109" stopIfTrue="1" operator="greaterThan">
      <formula>0</formula>
    </cfRule>
    <cfRule type="cellIs" dxfId="620" priority="110" stopIfTrue="1" operator="lessThan">
      <formula>0</formula>
    </cfRule>
  </conditionalFormatting>
  <conditionalFormatting sqref="U47:U48">
    <cfRule type="cellIs" dxfId="619" priority="111" stopIfTrue="1" operator="greaterThan">
      <formula>0</formula>
    </cfRule>
    <cfRule type="cellIs" dxfId="618" priority="112" operator="lessThan">
      <formula>0</formula>
    </cfRule>
  </conditionalFormatting>
  <conditionalFormatting sqref="U49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U49:U50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U51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U51:U52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W47">
    <cfRule type="cellIs" dxfId="609" priority="89" stopIfTrue="1" operator="greaterThan">
      <formula>0.03</formula>
    </cfRule>
    <cfRule type="cellIs" dxfId="608" priority="90" stopIfTrue="1" operator="lessThan">
      <formula>-0.03</formula>
    </cfRule>
  </conditionalFormatting>
  <conditionalFormatting sqref="X47">
    <cfRule type="cellIs" dxfId="607" priority="91" stopIfTrue="1" operator="greaterThan">
      <formula>0.03</formula>
    </cfRule>
    <cfRule type="cellIs" dxfId="606" priority="92" stopIfTrue="1" operator="lessThan">
      <formula>-0.03</formula>
    </cfRule>
  </conditionalFormatting>
  <conditionalFormatting sqref="X47:X52">
    <cfRule type="cellIs" dxfId="605" priority="93" stopIfTrue="1" operator="greaterThan">
      <formula>0</formula>
    </cfRule>
    <cfRule type="cellIs" dxfId="604" priority="94" stopIfTrue="1" operator="lessThan">
      <formula>0</formula>
    </cfRule>
  </conditionalFormatting>
  <conditionalFormatting sqref="W47:W48">
    <cfRule type="cellIs" dxfId="603" priority="95" stopIfTrue="1" operator="greaterThan">
      <formula>0</formula>
    </cfRule>
    <cfRule type="cellIs" dxfId="602" priority="96" operator="lessThan">
      <formula>0</formula>
    </cfRule>
  </conditionalFormatting>
  <conditionalFormatting sqref="W49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W49:W50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W51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W51:W52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Y47">
    <cfRule type="cellIs" dxfId="593" priority="73" stopIfTrue="1" operator="greaterThan">
      <formula>0.03</formula>
    </cfRule>
    <cfRule type="cellIs" dxfId="592" priority="74" stopIfTrue="1" operator="lessThan">
      <formula>-0.03</formula>
    </cfRule>
  </conditionalFormatting>
  <conditionalFormatting sqref="Z47">
    <cfRule type="cellIs" dxfId="591" priority="75" stopIfTrue="1" operator="greaterThan">
      <formula>0.03</formula>
    </cfRule>
    <cfRule type="cellIs" dxfId="590" priority="76" stopIfTrue="1" operator="lessThan">
      <formula>-0.03</formula>
    </cfRule>
  </conditionalFormatting>
  <conditionalFormatting sqref="Z47:Z52">
    <cfRule type="cellIs" dxfId="589" priority="77" stopIfTrue="1" operator="greaterThan">
      <formula>0</formula>
    </cfRule>
    <cfRule type="cellIs" dxfId="588" priority="78" stopIfTrue="1" operator="lessThan">
      <formula>0</formula>
    </cfRule>
  </conditionalFormatting>
  <conditionalFormatting sqref="Y47:Y48">
    <cfRule type="cellIs" dxfId="587" priority="79" stopIfTrue="1" operator="greaterThan">
      <formula>0</formula>
    </cfRule>
    <cfRule type="cellIs" dxfId="586" priority="80" operator="lessThan">
      <formula>0</formula>
    </cfRule>
  </conditionalFormatting>
  <conditionalFormatting sqref="Y49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Y49:Y50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Y51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Y51:Y52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A47">
    <cfRule type="cellIs" dxfId="577" priority="57" stopIfTrue="1" operator="greaterThan">
      <formula>0.03</formula>
    </cfRule>
    <cfRule type="cellIs" dxfId="576" priority="58" stopIfTrue="1" operator="lessThan">
      <formula>-0.03</formula>
    </cfRule>
  </conditionalFormatting>
  <conditionalFormatting sqref="AB47">
    <cfRule type="cellIs" dxfId="575" priority="59" stopIfTrue="1" operator="greaterThan">
      <formula>0.03</formula>
    </cfRule>
    <cfRule type="cellIs" dxfId="574" priority="60" stopIfTrue="1" operator="lessThan">
      <formula>-0.03</formula>
    </cfRule>
  </conditionalFormatting>
  <conditionalFormatting sqref="AB47:AB52">
    <cfRule type="cellIs" dxfId="573" priority="61" stopIfTrue="1" operator="greaterThan">
      <formula>0</formula>
    </cfRule>
    <cfRule type="cellIs" dxfId="572" priority="62" stopIfTrue="1" operator="lessThan">
      <formula>0</formula>
    </cfRule>
  </conditionalFormatting>
  <conditionalFormatting sqref="AA47:AA48">
    <cfRule type="cellIs" dxfId="571" priority="63" stopIfTrue="1" operator="greaterThan">
      <formula>0</formula>
    </cfRule>
    <cfRule type="cellIs" dxfId="570" priority="64" operator="lessThan">
      <formula>0</formula>
    </cfRule>
  </conditionalFormatting>
  <conditionalFormatting sqref="AA4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A49:AA5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A5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A51:AA5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C47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C47:AC48">
    <cfRule type="cellIs" dxfId="559" priority="47" stopIfTrue="1" operator="greaterThan">
      <formula>0</formula>
    </cfRule>
    <cfRule type="cellIs" dxfId="558" priority="48" operator="lessThan">
      <formula>0</formula>
    </cfRule>
  </conditionalFormatting>
  <conditionalFormatting sqref="AC49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C49:AC50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C51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C51:AC52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I47">
    <cfRule type="cellIs" dxfId="549" priority="29" stopIfTrue="1" operator="greaterThan">
      <formula>0.03</formula>
    </cfRule>
    <cfRule type="cellIs" dxfId="548" priority="30" stopIfTrue="1" operator="lessThan">
      <formula>-0.03</formula>
    </cfRule>
  </conditionalFormatting>
  <conditionalFormatting sqref="AJ47">
    <cfRule type="cellIs" dxfId="547" priority="31" stopIfTrue="1" operator="greaterThan">
      <formula>0.03</formula>
    </cfRule>
    <cfRule type="cellIs" dxfId="546" priority="32" stopIfTrue="1" operator="lessThan">
      <formula>-0.03</formula>
    </cfRule>
  </conditionalFormatting>
  <conditionalFormatting sqref="AJ47:AJ52">
    <cfRule type="cellIs" dxfId="545" priority="33" stopIfTrue="1" operator="greaterThan">
      <formula>0</formula>
    </cfRule>
    <cfRule type="cellIs" dxfId="544" priority="34" stopIfTrue="1" operator="lessThan">
      <formula>0</formula>
    </cfRule>
  </conditionalFormatting>
  <conditionalFormatting sqref="AI47:AI48">
    <cfRule type="cellIs" dxfId="543" priority="35" stopIfTrue="1" operator="greaterThan">
      <formula>0</formula>
    </cfRule>
    <cfRule type="cellIs" dxfId="542" priority="36" operator="lessThan">
      <formula>0</formula>
    </cfRule>
  </conditionalFormatting>
  <conditionalFormatting sqref="AI4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I49:AI5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I5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I51:AI5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K47">
    <cfRule type="cellIs" dxfId="533" priority="13" stopIfTrue="1" operator="greaterThan">
      <formula>0.03</formula>
    </cfRule>
    <cfRule type="cellIs" dxfId="532" priority="14" stopIfTrue="1" operator="lessThan">
      <formula>-0.03</formula>
    </cfRule>
  </conditionalFormatting>
  <conditionalFormatting sqref="AL47">
    <cfRule type="cellIs" dxfId="531" priority="15" stopIfTrue="1" operator="greaterThan">
      <formula>0.03</formula>
    </cfRule>
    <cfRule type="cellIs" dxfId="530" priority="16" stopIfTrue="1" operator="lessThan">
      <formula>-0.03</formula>
    </cfRule>
  </conditionalFormatting>
  <conditionalFormatting sqref="AL47:AL52">
    <cfRule type="cellIs" dxfId="529" priority="17" stopIfTrue="1" operator="greaterThan">
      <formula>0</formula>
    </cfRule>
    <cfRule type="cellIs" dxfId="528" priority="18" stopIfTrue="1" operator="lessThan">
      <formula>0</formula>
    </cfRule>
  </conditionalFormatting>
  <conditionalFormatting sqref="AK47:AK48">
    <cfRule type="cellIs" dxfId="527" priority="19" stopIfTrue="1" operator="greaterThan">
      <formula>0</formula>
    </cfRule>
    <cfRule type="cellIs" dxfId="526" priority="20" operator="lessThan">
      <formula>0</formula>
    </cfRule>
  </conditionalFormatting>
  <conditionalFormatting sqref="AK49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K49:AK50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K51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K51:AK52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D47:AH47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D47:AH52">
    <cfRule type="cellIs" dxfId="515" priority="3" stopIfTrue="1" operator="greaterThan">
      <formula>0</formula>
    </cfRule>
    <cfRule type="cellIs" dxfId="514" priority="4" stopIfTrue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9"/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 outlineLevelCol="1" x14ac:dyDescent="0.15"/>
  <cols>
    <col min="1" max="2" width="10.83203125" style="1" customWidth="1"/>
    <col min="3" max="6" width="12.33203125" style="143" bestFit="1" customWidth="1"/>
    <col min="7" max="7" width="12.1640625" style="143" customWidth="1"/>
    <col min="8" max="8" width="12.33203125" style="143" bestFit="1" customWidth="1"/>
    <col min="9" max="9" width="12.1640625" style="143" customWidth="1"/>
    <col min="10" max="11" width="11.83203125" style="143" bestFit="1" customWidth="1"/>
    <col min="12" max="17" width="11.6640625" style="143" customWidth="1"/>
    <col min="18" max="18" width="12.6640625" style="143" bestFit="1" customWidth="1"/>
    <col min="19" max="19" width="12.33203125" style="143" bestFit="1" customWidth="1"/>
    <col min="20" max="20" width="13" style="1" customWidth="1"/>
    <col min="21" max="21" width="14.6640625" style="132" bestFit="1" customWidth="1"/>
    <col min="22" max="24" width="12.6640625" style="132" bestFit="1" customWidth="1"/>
    <col min="25" max="25" width="12.1640625" style="132" customWidth="1"/>
    <col min="26" max="26" width="12.6640625" style="132" bestFit="1" customWidth="1"/>
    <col min="27" max="27" width="12.1640625" style="132" customWidth="1"/>
    <col min="28" max="29" width="12.1640625" style="132" bestFit="1" customWidth="1"/>
    <col min="30" max="35" width="11.6640625" style="132" customWidth="1"/>
    <col min="36" max="36" width="15.6640625" style="132" bestFit="1" customWidth="1"/>
    <col min="37" max="37" width="12.6640625" style="132" bestFit="1" customWidth="1"/>
    <col min="38" max="39" width="12.1640625" style="132" customWidth="1"/>
    <col min="40" max="40" width="1" style="1" customWidth="1"/>
    <col min="41" max="47" width="10.83203125" style="4" customWidth="1" outlineLevel="1"/>
    <col min="48" max="51" width="12.1640625" style="4" customWidth="1" outlineLevel="1"/>
    <col min="52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11.5" style="123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4" width="25" style="4" bestFit="1" customWidth="1" outlineLevel="1"/>
    <col min="85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customWidth="1" outlineLevel="1"/>
    <col min="108" max="108" width="1" style="4" customWidth="1" outlineLevel="1"/>
    <col min="109" max="109" width="10.83203125" style="4" customWidth="1" outlineLevel="1"/>
    <col min="110" max="110" width="12.1640625" style="4" customWidth="1" outlineLevel="1"/>
    <col min="111" max="111" width="0.83203125" style="4" customWidth="1" outlineLevel="1"/>
    <col min="112" max="112" width="10.83203125" style="4" customWidth="1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 customWidth="1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 customWidth="1"/>
    <col min="173" max="173" width="12.1640625" style="4" customWidth="1"/>
    <col min="174" max="174" width="10.83203125" style="4" customWidth="1"/>
    <col min="175" max="175" width="12.1640625" style="4" customWidth="1"/>
    <col min="176" max="176" width="10.83203125" style="1" customWidth="1"/>
    <col min="177" max="16384" width="10.83203125" style="1"/>
  </cols>
  <sheetData>
    <row r="1" spans="1:175" ht="16" x14ac:dyDescent="0.2">
      <c r="C1" s="288" t="s">
        <v>4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51"/>
      <c r="T1" s="2"/>
      <c r="U1" s="278" t="s">
        <v>5</v>
      </c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51"/>
      <c r="AL1" s="134"/>
      <c r="AM1" s="134"/>
      <c r="AN1" s="2"/>
      <c r="AO1" s="258" t="s">
        <v>92</v>
      </c>
      <c r="AP1" s="259"/>
      <c r="AQ1" s="259"/>
      <c r="AR1" s="259"/>
      <c r="AS1" s="259"/>
      <c r="AT1" s="259"/>
      <c r="AU1" s="259"/>
      <c r="AV1" s="259"/>
      <c r="AW1" s="259"/>
      <c r="AX1" s="259"/>
      <c r="AY1" s="260"/>
      <c r="CH1" s="19"/>
      <c r="CK1" s="18"/>
      <c r="CL1" s="253" t="s">
        <v>93</v>
      </c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239"/>
      <c r="CY1" s="239"/>
      <c r="CZ1" s="239"/>
      <c r="DA1" s="239"/>
      <c r="DB1" s="239"/>
      <c r="DC1" s="239"/>
      <c r="DD1" s="239"/>
      <c r="DE1" s="239"/>
      <c r="DF1" s="239"/>
      <c r="DG1" s="239"/>
      <c r="DH1" s="239"/>
      <c r="DI1" s="239"/>
      <c r="DJ1" s="239"/>
      <c r="DK1" s="239"/>
      <c r="DL1" s="240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53" t="s">
        <v>94</v>
      </c>
      <c r="EA1" s="239"/>
      <c r="EB1" s="239"/>
      <c r="EC1" s="239"/>
      <c r="ED1" s="239"/>
      <c r="EE1" s="239"/>
      <c r="EF1" s="239"/>
      <c r="EG1" s="239"/>
      <c r="EH1" s="239"/>
      <c r="EI1" s="239"/>
      <c r="EJ1" s="239"/>
      <c r="EK1" s="239"/>
      <c r="EL1" s="239"/>
      <c r="EM1" s="239"/>
      <c r="EN1" s="239"/>
      <c r="EO1" s="239"/>
      <c r="EP1" s="239"/>
      <c r="EQ1" s="239"/>
      <c r="ER1" s="239"/>
      <c r="ES1" s="239"/>
      <c r="ET1" s="239"/>
      <c r="EU1" s="239"/>
      <c r="EV1" s="239"/>
      <c r="EW1" s="240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ht="16" x14ac:dyDescent="0.2">
      <c r="C2" s="263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4"/>
      <c r="R2" s="264"/>
      <c r="S2" s="265"/>
      <c r="T2" s="2"/>
      <c r="U2" s="263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4"/>
      <c r="AI2" s="264"/>
      <c r="AJ2" s="264"/>
      <c r="AK2" s="265"/>
      <c r="AL2" s="134"/>
      <c r="AM2" s="134"/>
      <c r="AN2" s="2"/>
      <c r="AO2" s="256" t="s">
        <v>8</v>
      </c>
      <c r="AP2" s="239"/>
      <c r="AQ2" s="239"/>
      <c r="AR2" s="239"/>
      <c r="AS2" s="240"/>
      <c r="AT2" s="267" t="s">
        <v>25</v>
      </c>
      <c r="AU2" s="240"/>
      <c r="AV2" s="267" t="s">
        <v>26</v>
      </c>
      <c r="AW2" s="240"/>
      <c r="AX2" s="267" t="s">
        <v>27</v>
      </c>
      <c r="AY2" s="240"/>
      <c r="CH2" s="20"/>
      <c r="CI2" s="20"/>
      <c r="CJ2" s="20"/>
      <c r="CK2" s="18"/>
      <c r="CL2" s="253" t="s">
        <v>8</v>
      </c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40"/>
      <c r="DD2" s="3"/>
      <c r="DE2" s="253" t="s">
        <v>95</v>
      </c>
      <c r="DF2" s="240"/>
      <c r="DG2" s="3"/>
      <c r="DH2" s="253" t="s">
        <v>96</v>
      </c>
      <c r="DI2" s="240"/>
      <c r="DJ2" s="3"/>
      <c r="DK2" s="253" t="s">
        <v>97</v>
      </c>
      <c r="DL2" s="240"/>
      <c r="DM2" s="253" t="s">
        <v>98</v>
      </c>
      <c r="DN2" s="240"/>
      <c r="DO2" s="253" t="s">
        <v>78</v>
      </c>
      <c r="DP2" s="240"/>
      <c r="DQ2" s="253" t="s">
        <v>99</v>
      </c>
      <c r="DR2" s="240"/>
      <c r="DS2" s="253" t="s">
        <v>100</v>
      </c>
      <c r="DT2" s="239"/>
      <c r="DU2" s="239"/>
      <c r="DV2" s="239"/>
      <c r="DW2" s="239"/>
      <c r="DX2" s="240"/>
      <c r="DY2" s="2"/>
      <c r="DZ2" s="253" t="s">
        <v>8</v>
      </c>
      <c r="EA2" s="239"/>
      <c r="EB2" s="239"/>
      <c r="EC2" s="239"/>
      <c r="ED2" s="239"/>
      <c r="EE2" s="239"/>
      <c r="EF2" s="239"/>
      <c r="EG2" s="239"/>
      <c r="EH2" s="239"/>
      <c r="EI2" s="239"/>
      <c r="EJ2" s="239"/>
      <c r="EK2" s="239"/>
      <c r="EL2" s="239"/>
      <c r="EM2" s="239"/>
      <c r="EN2" s="239"/>
      <c r="EO2" s="239"/>
      <c r="EP2" s="239"/>
      <c r="EQ2" s="240"/>
      <c r="ER2" s="253" t="s">
        <v>95</v>
      </c>
      <c r="ES2" s="240"/>
      <c r="ET2" s="253" t="s">
        <v>96</v>
      </c>
      <c r="EU2" s="240"/>
      <c r="EV2" s="252" t="s">
        <v>97</v>
      </c>
      <c r="EW2" s="240"/>
      <c r="EX2" s="252" t="s">
        <v>101</v>
      </c>
      <c r="EY2" s="240"/>
      <c r="EZ2" s="252" t="s">
        <v>29</v>
      </c>
      <c r="FA2" s="240"/>
      <c r="FB2" s="252" t="s">
        <v>102</v>
      </c>
      <c r="FC2" s="240"/>
      <c r="FD2" s="253" t="s">
        <v>100</v>
      </c>
      <c r="FE2" s="239"/>
      <c r="FF2" s="239"/>
      <c r="FG2" s="239"/>
      <c r="FH2" s="239"/>
      <c r="FI2" s="240"/>
      <c r="FK2" s="253" t="s">
        <v>103</v>
      </c>
      <c r="FL2" s="240"/>
      <c r="FM2" s="253" t="s">
        <v>104</v>
      </c>
      <c r="FN2" s="240"/>
      <c r="FP2" s="253" t="s">
        <v>105</v>
      </c>
      <c r="FQ2" s="240"/>
      <c r="FR2" s="253" t="s">
        <v>106</v>
      </c>
      <c r="FS2" s="240"/>
    </row>
    <row r="3" spans="1:175" ht="16" x14ac:dyDescent="0.2">
      <c r="C3" s="138"/>
      <c r="D3" s="288" t="s">
        <v>8</v>
      </c>
      <c r="E3" s="239"/>
      <c r="F3" s="239"/>
      <c r="G3" s="240"/>
      <c r="H3" s="138"/>
      <c r="I3" s="138"/>
      <c r="J3" s="138"/>
      <c r="K3" s="138"/>
      <c r="L3" s="138"/>
      <c r="M3" s="138"/>
      <c r="N3" s="288" t="s">
        <v>9</v>
      </c>
      <c r="O3" s="239"/>
      <c r="P3" s="239"/>
      <c r="Q3" s="240"/>
      <c r="R3" s="138"/>
      <c r="S3" s="138"/>
      <c r="T3" s="2"/>
      <c r="U3" s="134"/>
      <c r="V3" s="278" t="s">
        <v>8</v>
      </c>
      <c r="W3" s="239"/>
      <c r="X3" s="239"/>
      <c r="Y3" s="240"/>
      <c r="Z3" s="134"/>
      <c r="AA3" s="134"/>
      <c r="AB3" s="134"/>
      <c r="AC3" s="134"/>
      <c r="AD3" s="134"/>
      <c r="AE3" s="134"/>
      <c r="AF3" s="290" t="s">
        <v>9</v>
      </c>
      <c r="AG3" s="239"/>
      <c r="AH3" s="239"/>
      <c r="AI3" s="240"/>
      <c r="AJ3" s="134"/>
      <c r="AK3" s="134"/>
      <c r="AL3" s="134"/>
      <c r="AM3" s="134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53" t="s">
        <v>8</v>
      </c>
      <c r="CO3" s="239"/>
      <c r="CP3" s="239"/>
      <c r="CQ3" s="240"/>
      <c r="CR3" s="3"/>
      <c r="CS3" s="3"/>
      <c r="CT3" s="3"/>
      <c r="CU3" s="3"/>
      <c r="CV3" s="3"/>
      <c r="CW3" s="3"/>
      <c r="CX3" s="253" t="s">
        <v>9</v>
      </c>
      <c r="CY3" s="239"/>
      <c r="CZ3" s="239"/>
      <c r="DA3" s="240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53" t="s">
        <v>8</v>
      </c>
      <c r="EC3" s="239"/>
      <c r="ED3" s="239"/>
      <c r="EE3" s="240"/>
      <c r="EF3" s="3"/>
      <c r="EG3" s="3"/>
      <c r="EH3" s="3"/>
      <c r="EI3" s="3"/>
      <c r="EJ3" s="3"/>
      <c r="EK3" s="3"/>
      <c r="EL3" s="253" t="s">
        <v>9</v>
      </c>
      <c r="EM3" s="239"/>
      <c r="EN3" s="239"/>
      <c r="EO3" s="240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customHeight="1" thickBot="1" x14ac:dyDescent="0.25">
      <c r="B4" s="1" t="s">
        <v>107</v>
      </c>
      <c r="C4" s="139" t="s">
        <v>108</v>
      </c>
      <c r="D4" s="139" t="s">
        <v>10</v>
      </c>
      <c r="E4" s="139" t="s">
        <v>34</v>
      </c>
      <c r="F4" s="139" t="s">
        <v>35</v>
      </c>
      <c r="G4" s="139" t="s">
        <v>36</v>
      </c>
      <c r="H4" s="139" t="s">
        <v>109</v>
      </c>
      <c r="I4" s="139" t="s">
        <v>26</v>
      </c>
      <c r="J4" s="139" t="s">
        <v>27</v>
      </c>
      <c r="K4" s="139" t="s">
        <v>110</v>
      </c>
      <c r="L4" s="139" t="s">
        <v>78</v>
      </c>
      <c r="M4" s="139" t="s">
        <v>102</v>
      </c>
      <c r="N4" s="139" t="s">
        <v>10</v>
      </c>
      <c r="O4" s="139" t="s">
        <v>34</v>
      </c>
      <c r="P4" s="139" t="s">
        <v>35</v>
      </c>
      <c r="Q4" s="139" t="s">
        <v>36</v>
      </c>
      <c r="R4" s="139" t="s">
        <v>111</v>
      </c>
      <c r="S4" s="139" t="s">
        <v>112</v>
      </c>
      <c r="T4" s="2"/>
      <c r="U4" s="135" t="s">
        <v>108</v>
      </c>
      <c r="V4" s="135" t="s">
        <v>10</v>
      </c>
      <c r="W4" s="135" t="s">
        <v>34</v>
      </c>
      <c r="X4" s="135" t="s">
        <v>35</v>
      </c>
      <c r="Y4" s="135" t="s">
        <v>36</v>
      </c>
      <c r="Z4" s="135" t="s">
        <v>109</v>
      </c>
      <c r="AA4" s="135" t="s">
        <v>26</v>
      </c>
      <c r="AB4" s="135" t="s">
        <v>27</v>
      </c>
      <c r="AC4" s="135" t="s">
        <v>110</v>
      </c>
      <c r="AD4" s="135" t="s">
        <v>78</v>
      </c>
      <c r="AE4" s="135" t="s">
        <v>102</v>
      </c>
      <c r="AF4" s="146" t="s">
        <v>10</v>
      </c>
      <c r="AG4" s="146" t="s">
        <v>34</v>
      </c>
      <c r="AH4" s="146" t="s">
        <v>35</v>
      </c>
      <c r="AI4" s="146" t="s">
        <v>36</v>
      </c>
      <c r="AJ4" s="135" t="s">
        <v>111</v>
      </c>
      <c r="AK4" s="135" t="s">
        <v>112</v>
      </c>
      <c r="AL4" s="135" t="s">
        <v>43</v>
      </c>
      <c r="AM4" s="135" t="s">
        <v>45</v>
      </c>
      <c r="AN4" s="2"/>
      <c r="AO4" s="266" t="s">
        <v>33</v>
      </c>
      <c r="AP4" s="251"/>
      <c r="AQ4" s="116" t="s">
        <v>10</v>
      </c>
      <c r="AR4" s="116" t="s">
        <v>34</v>
      </c>
      <c r="AS4" s="116" t="s">
        <v>35</v>
      </c>
      <c r="AT4" s="116" t="s">
        <v>33</v>
      </c>
      <c r="AU4" s="116" t="s">
        <v>10</v>
      </c>
      <c r="AV4" s="116" t="s">
        <v>33</v>
      </c>
      <c r="AW4" s="116" t="s">
        <v>10</v>
      </c>
      <c r="AX4" s="116" t="s">
        <v>33</v>
      </c>
      <c r="AY4" s="116" t="s">
        <v>10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108</v>
      </c>
      <c r="DF4" s="3" t="str">
        <f>Z4</f>
        <v>SSIM_Y</v>
      </c>
      <c r="DG4" s="3"/>
      <c r="DH4" s="3" t="s">
        <v>108</v>
      </c>
      <c r="DI4" s="3" t="str">
        <f>I4</f>
        <v>MS-SSIM</v>
      </c>
      <c r="DJ4" s="3"/>
      <c r="DK4" s="3" t="s">
        <v>108</v>
      </c>
      <c r="DL4" s="3" t="str">
        <f>J4</f>
        <v>VMAF</v>
      </c>
      <c r="DM4" s="3" t="s">
        <v>108</v>
      </c>
      <c r="DN4" s="3" t="str">
        <f>K4</f>
        <v>nVMAF</v>
      </c>
      <c r="DO4" s="3" t="s">
        <v>108</v>
      </c>
      <c r="DP4" s="3" t="str">
        <f>L4</f>
        <v>PSNR-HVS</v>
      </c>
      <c r="DQ4" s="3" t="s">
        <v>108</v>
      </c>
      <c r="DR4" s="3" t="str">
        <f>M4</f>
        <v>DE-2K</v>
      </c>
      <c r="DS4" s="3" t="s">
        <v>108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108</v>
      </c>
      <c r="EA4" s="3" t="s">
        <v>113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108</v>
      </c>
      <c r="ES4" s="3" t="s">
        <v>25</v>
      </c>
      <c r="ET4" s="3" t="s">
        <v>108</v>
      </c>
      <c r="EU4" s="3" t="s">
        <v>25</v>
      </c>
      <c r="EV4" s="6" t="s">
        <v>108</v>
      </c>
      <c r="EW4" s="6" t="s">
        <v>27</v>
      </c>
      <c r="EX4" s="6" t="s">
        <v>108</v>
      </c>
      <c r="EY4" s="6" t="s">
        <v>110</v>
      </c>
      <c r="EZ4" s="6" t="s">
        <v>108</v>
      </c>
      <c r="FA4" s="6" t="s">
        <v>110</v>
      </c>
      <c r="FB4" s="6" t="s">
        <v>108</v>
      </c>
      <c r="FC4" s="6" t="s">
        <v>110</v>
      </c>
      <c r="FD4" s="3" t="s">
        <v>108</v>
      </c>
      <c r="FE4" s="3" t="s">
        <v>10</v>
      </c>
      <c r="FF4" s="3" t="s">
        <v>10</v>
      </c>
      <c r="FG4" s="3" t="s">
        <v>34</v>
      </c>
      <c r="FH4" s="3" t="s">
        <v>35</v>
      </c>
      <c r="FI4" s="15" t="s">
        <v>36</v>
      </c>
      <c r="FK4" s="16" t="s">
        <v>108</v>
      </c>
      <c r="FL4" s="3">
        <f>BH4</f>
        <v>0</v>
      </c>
      <c r="FM4" s="3" t="s">
        <v>108</v>
      </c>
      <c r="FN4" s="15">
        <f>BJ4</f>
        <v>0</v>
      </c>
      <c r="FP4" s="16" t="s">
        <v>108</v>
      </c>
      <c r="FQ4" s="3" t="s">
        <v>114</v>
      </c>
      <c r="FR4" s="16" t="s">
        <v>108</v>
      </c>
      <c r="FS4" s="3" t="s">
        <v>114</v>
      </c>
    </row>
    <row r="5" spans="1:175" x14ac:dyDescent="0.15">
      <c r="A5" s="237" t="s">
        <v>81</v>
      </c>
      <c r="B5" s="38">
        <v>110</v>
      </c>
      <c r="C5" s="140">
        <f>Anchor!L254</f>
        <v>27586.473834</v>
      </c>
      <c r="D5" s="140">
        <f>Anchor!M254</f>
        <v>43.261280999999997</v>
      </c>
      <c r="E5" s="140">
        <f>Anchor!N254</f>
        <v>48.989699999999999</v>
      </c>
      <c r="F5" s="140">
        <f>Anchor!O254</f>
        <v>50.400930000000002</v>
      </c>
      <c r="G5" s="141">
        <f>('Summary (Full)'!$B$34*D5+'Summary (Full)'!$B$35*E5+'Summary (Full)'!$B$36*F5)/'Summary (Full)'!$B$37</f>
        <v>44.065535249999996</v>
      </c>
      <c r="H5" s="140">
        <f>Anchor!P254</f>
        <v>30.944929999999999</v>
      </c>
      <c r="I5" s="140">
        <f>Anchor!Q254</f>
        <v>22.891857999999999</v>
      </c>
      <c r="J5" s="140">
        <f>Anchor!R254</f>
        <v>94.722828000000007</v>
      </c>
      <c r="K5" s="140">
        <f>Anchor!S254</f>
        <v>92.911252000000005</v>
      </c>
      <c r="L5" s="140">
        <f>Anchor!T254</f>
        <v>44.563640999999997</v>
      </c>
      <c r="M5" s="140">
        <f>Anchor!U254</f>
        <v>44.270609999999998</v>
      </c>
      <c r="N5" s="140">
        <f>Anchor!V254</f>
        <v>43.162058999999999</v>
      </c>
      <c r="O5" s="140">
        <f>Anchor!W254</f>
        <v>48.963763999999998</v>
      </c>
      <c r="P5" s="140">
        <f>Anchor!X254</f>
        <v>50.335436999999999</v>
      </c>
      <c r="Q5" s="142">
        <f>10*LOG10(1/(('Summary (Full)'!$B$41/10^(N5/10)+'Summary (Full)'!$B$42/10^(O5/10)+'Summary (Full)'!$B$43/10^(P5/10))/'Summary (Full)'!$B$44))</f>
        <v>44.455444157681619</v>
      </c>
      <c r="R5" s="140">
        <f>Anchor!Y254</f>
        <v>1.3236E-2</v>
      </c>
      <c r="S5" s="140">
        <f>Anchor!Z254</f>
        <v>26390.09</v>
      </c>
      <c r="U5" s="129">
        <f>Test!L254</f>
        <v>26177.052486</v>
      </c>
      <c r="V5" s="129">
        <f>Test!M254</f>
        <v>43.525075999999999</v>
      </c>
      <c r="W5" s="129">
        <f>Test!N254</f>
        <v>49.532012000000002</v>
      </c>
      <c r="X5" s="129">
        <f>Test!O254</f>
        <v>51.308818000000002</v>
      </c>
      <c r="Y5" s="129">
        <f>('Summary (Full)'!$B$34*V5+'Summary (Full)'!$B$35*W5+'Summary (Full)'!$B$36*X5)/'Summary (Full)'!$B$37</f>
        <v>44.386993374999996</v>
      </c>
      <c r="Z5" s="129">
        <f>Test!P254</f>
        <v>31.528759000000001</v>
      </c>
      <c r="AA5" s="129">
        <f>Test!Q254</f>
        <v>23.215318</v>
      </c>
      <c r="AB5" s="129">
        <f>Test!R254</f>
        <v>95.000674000000004</v>
      </c>
      <c r="AC5" s="129">
        <f>Test!S254</f>
        <v>93.291244000000006</v>
      </c>
      <c r="AD5" s="129">
        <f>Test!T254</f>
        <v>45.082714000000003</v>
      </c>
      <c r="AE5" s="129">
        <f>Test!U254</f>
        <v>44.657127000000003</v>
      </c>
      <c r="AF5" s="129">
        <f>Test!V254</f>
        <v>43.430104</v>
      </c>
      <c r="AG5" s="129">
        <f>Test!W254</f>
        <v>49.508780999999999</v>
      </c>
      <c r="AH5" s="129">
        <f>Test!X254</f>
        <v>51.235833999999997</v>
      </c>
      <c r="AI5" s="129">
        <f>10*LOG10(1/(('Summary (Full)'!$B$41/10^(AF5/10)+'Summary (Full)'!$B$42/10^(AG5/10)+'Summary (Full)'!$B$43/10^(AH5/10))/'Summary (Full)'!$B$44))</f>
        <v>44.764849101899188</v>
      </c>
      <c r="AJ5" s="155">
        <f>Test!Y254</f>
        <v>9.3130000000000001E-3</v>
      </c>
      <c r="AK5" s="152">
        <f>Test!Z254</f>
        <v>0</v>
      </c>
      <c r="AL5" s="152">
        <f t="shared" ref="AL5:AL40" si="2">AJ5/R5</f>
        <v>0.70361136294953164</v>
      </c>
      <c r="AM5" s="152">
        <f t="shared" ref="AM5:AM40" si="3">AK5/S5</f>
        <v>0</v>
      </c>
      <c r="AO5" s="245" t="s">
        <v>13</v>
      </c>
      <c r="AP5" s="172">
        <f t="array" ref="AP5">bdRateExtend($C5:$C8,D5:D8,$U5:$U8,V5:V8)</f>
        <v>-0.23859533268424393</v>
      </c>
      <c r="AQ5" s="172">
        <f t="array" ref="AQ5">bdRateExtend($C5:$C10,D5:D10,$U5:$U10,V5:V10)</f>
        <v>-0.26781241954208612</v>
      </c>
      <c r="AR5" s="172">
        <f t="array" ref="AR5">bdRateExtend($C5:$C10,E5:E10,$U5:$U10,W5:W10)</f>
        <v>-0.51130823074298082</v>
      </c>
      <c r="AS5" s="172">
        <f t="array" ref="AS5">bdRateExtend($C5:$C10,F5:F10,$U5:$U10,X5:X10)</f>
        <v>-0.49090279498978662</v>
      </c>
      <c r="AT5" s="172">
        <f t="array" ref="AT5">bdRateExtend($C5:$C8,H5:H8,$U5:$U8,Z5:Z8)</f>
        <v>-0.22724595095531452</v>
      </c>
      <c r="AU5" s="172">
        <f t="array" ref="AU5">bdRateExtend($C5:$C10,H5:H10,$U5:$U10,Z5:Z10)</f>
        <v>-0.24709674691674266</v>
      </c>
      <c r="AV5" s="172">
        <f t="array" ref="AV5">bdRateExtend($C5:$C8,I5:I8,$U5:$U8,AA5:AA8)</f>
        <v>-0.22442534840763362</v>
      </c>
      <c r="AW5" s="172">
        <f t="array" ref="AW5">bdRateExtend($C5:$C10,I5:I10,$U5:$U10,AA5:AA10)</f>
        <v>-0.24033570681757754</v>
      </c>
      <c r="AX5" s="172">
        <f t="array" ref="AX5">bdRateExtend($C5:$C8,J5:J8,$U5:$U8,AB5:AB8,"None", FALSE,1)</f>
        <v>-0.22700929124531344</v>
      </c>
      <c r="AY5" s="188">
        <f t="array" ref="AY5">bdRateExtend($C5:$C10,J5:J10,$U5:$U10,AB5:AB10,"None", FALSE,1)</f>
        <v>-0.26429091899771706</v>
      </c>
      <c r="AZ5" s="241">
        <f t="array" ref="AZ5">testVMAFRange($C5:$C8,J5:J8,$U5:$U8,AB5:AB8)</f>
        <v>0</v>
      </c>
      <c r="BA5" s="190">
        <f t="array" ref="BA5">testVMAFRange($C5:$C10,J5:J10,$U5:$U10,AB5:AB10)</f>
        <v>0</v>
      </c>
      <c r="CH5" s="5"/>
      <c r="CI5" s="11" t="s">
        <v>41</v>
      </c>
      <c r="CJ5" s="10">
        <f t="array" ref="CJ5">MIN(IF(CL1:CL201&gt;0,CL1:CL201))</f>
        <v>24.828095000000001</v>
      </c>
      <c r="CK5" s="5"/>
      <c r="CL5" s="4" cm="1">
        <f t="array" ref="CL5:DC66">ConvexHullInterpolate(C5:C40,D5:D40,TRUE,6,'Summary (Full)'!B30,D5:S40)</f>
        <v>24.828095000000001</v>
      </c>
      <c r="CM5" s="4">
        <v>25.592580000000002</v>
      </c>
      <c r="CN5" s="4">
        <v>25.592580000000002</v>
      </c>
      <c r="CO5" s="4">
        <v>34.849657000000001</v>
      </c>
      <c r="CP5" s="4">
        <v>36.020301000000003</v>
      </c>
      <c r="CQ5" s="4">
        <v>26.822879875000002</v>
      </c>
      <c r="CR5" s="4">
        <v>6.1473180000000003</v>
      </c>
      <c r="CS5" s="4">
        <v>5.7248000000000001</v>
      </c>
      <c r="CT5" s="4">
        <v>1.1152550000000001</v>
      </c>
      <c r="CU5" s="4">
        <v>0.81442700000000001</v>
      </c>
      <c r="CV5" s="4">
        <v>21.520299999999999</v>
      </c>
      <c r="CW5" s="4">
        <v>28.160345</v>
      </c>
      <c r="CX5" s="4">
        <v>25.515953</v>
      </c>
      <c r="CY5" s="4">
        <v>34.842604000000001</v>
      </c>
      <c r="CZ5" s="4">
        <v>35.936911000000002</v>
      </c>
      <c r="DA5" s="4">
        <v>27.057190191985242</v>
      </c>
      <c r="DB5" s="4">
        <v>0.179642</v>
      </c>
      <c r="DC5" s="4">
        <v>124.56</v>
      </c>
      <c r="DE5" s="4" cm="1">
        <f t="array" ref="DE5:DF60">ConvexHullInterpolate(C5:C40,H5:H40,TRUE,6,'Summary (Full)'!B30)</f>
        <v>24.828095000000001</v>
      </c>
      <c r="DF5" s="4">
        <v>6.1473180000000003</v>
      </c>
      <c r="DH5" s="4" cm="1">
        <f t="array" ref="DH5:DI66">ConvexHullInterpolate($C5:$C40,I5:I40,TRUE,6,'Summary (Full)'!B30)</f>
        <v>24.828095000000001</v>
      </c>
      <c r="DI5" s="4">
        <v>5.7248000000000001</v>
      </c>
      <c r="DK5" s="4" cm="1">
        <f t="array" ref="DK5:DL56">ConvexHullInterpolate($C5:$C40,J5:J40,TRUE,6,'Summary (Full)'!B30)</f>
        <v>24.828095000000001</v>
      </c>
      <c r="DL5" s="4">
        <v>1.1152550000000001</v>
      </c>
      <c r="DM5" s="4" cm="1">
        <f t="array" ref="DM5:DN55">ConvexHullInterpolate($C5:$C40,K5:K40,TRUE,6,'Summary (Full)'!B30)</f>
        <v>24.828095000000001</v>
      </c>
      <c r="DN5" s="4">
        <v>0.81442700000000001</v>
      </c>
      <c r="DO5" s="4" cm="1">
        <f t="array" ref="DO5:DP65">ConvexHullInterpolate($C5:$C40,L5:L40,TRUE,6,'Summary (Full)'!B30)</f>
        <v>24.828095000000001</v>
      </c>
      <c r="DP5" s="4">
        <v>21.520299999999999</v>
      </c>
      <c r="DQ5" s="4" cm="1">
        <f t="array" ref="DQ5:DR67">ConvexHullInterpolate($C5:$C40,M5:M40,TRUE,6,'Summary (Full)'!B30)</f>
        <v>24.828095000000001</v>
      </c>
      <c r="DR5" s="4">
        <v>28.160345</v>
      </c>
      <c r="DS5" s="4" cm="1">
        <f t="array" ref="DS5:DX67">ConvexHullInterpolate($C5:$C40,N5:N40,TRUE,6,'Summary (Full)'!B30, N5:Q40)</f>
        <v>24.828095000000001</v>
      </c>
      <c r="DT5" s="4">
        <v>25.515953</v>
      </c>
      <c r="DU5" s="4">
        <v>25.515953</v>
      </c>
      <c r="DV5" s="4">
        <v>34.842604000000001</v>
      </c>
      <c r="DW5" s="4">
        <v>35.936911000000002</v>
      </c>
      <c r="DX5" s="4">
        <v>27.057190191985242</v>
      </c>
      <c r="DZ5" s="4" cm="1">
        <f t="array" ref="DZ5:EQ64">ConvexHullInterpolate(U5:U40,V5:V40,TRUE,6,'Summary (Full)'!B30,V5:AK40)</f>
        <v>16.082379</v>
      </c>
      <c r="EA5" s="4">
        <v>25.796682000000001</v>
      </c>
      <c r="EB5" s="4">
        <v>25.796682000000001</v>
      </c>
      <c r="EC5" s="4">
        <v>35.059386000000003</v>
      </c>
      <c r="ED5" s="4">
        <v>36.490226</v>
      </c>
      <c r="EE5" s="4">
        <v>27.043947500000002</v>
      </c>
      <c r="EF5" s="4">
        <v>6.2947509999999998</v>
      </c>
      <c r="EG5" s="4">
        <v>5.8315429999999999</v>
      </c>
      <c r="EH5" s="4">
        <v>3.7862870000000002</v>
      </c>
      <c r="EI5" s="4">
        <v>3.2514780000000001</v>
      </c>
      <c r="EJ5" s="4">
        <v>21.723057000000001</v>
      </c>
      <c r="EK5" s="4">
        <v>28.415807999999998</v>
      </c>
      <c r="EL5" s="4">
        <v>25.716529999999999</v>
      </c>
      <c r="EM5" s="4">
        <v>35.048434</v>
      </c>
      <c r="EN5" s="4">
        <v>36.436610999999999</v>
      </c>
      <c r="EO5" s="4">
        <v>27.264152864756028</v>
      </c>
      <c r="EP5" s="4">
        <v>0.222945</v>
      </c>
      <c r="EQ5" s="4">
        <v>0</v>
      </c>
      <c r="ER5" s="4" cm="1">
        <f t="array" ref="ER5:ES59">ConvexHullInterpolate($U5:$U40,Z5:Z40,TRUE,6,'Summary (Full)'!B30)</f>
        <v>16.082379</v>
      </c>
      <c r="ES5" s="4">
        <v>6.2947509999999998</v>
      </c>
      <c r="ET5" s="4" cm="1">
        <f t="array" ref="ET5:EU66">ConvexHullInterpolate($U5:$U40,AA5:AA40,TRUE,6,'Summary (Full)'!B30)</f>
        <v>16.082379</v>
      </c>
      <c r="EU5" s="4">
        <v>5.8315429999999999</v>
      </c>
      <c r="EV5" s="7" cm="1">
        <f t="array" ref="EV5:EW51">ConvexHullInterpolate($U5:$U40,AB5:AB40,TRUE,6,'Summary (Full)'!B30)</f>
        <v>16.082379</v>
      </c>
      <c r="EW5" s="7">
        <v>3.7862870000000002</v>
      </c>
      <c r="EX5" s="7" cm="1">
        <f t="array" ref="EX5:EY54">ConvexHullInterpolate($U5:$U40,AC5:AC40,TRUE,6,'Summary (Full)'!B30)</f>
        <v>16.082379</v>
      </c>
      <c r="EY5" s="7">
        <v>3.2514780000000001</v>
      </c>
      <c r="EZ5" s="7" cm="1">
        <f t="array" ref="EZ5:FA62">ConvexHullInterpolate($U5:$U40,AD5:AD40,TRUE,6,'Summary (Full)'!B30)</f>
        <v>16.082379</v>
      </c>
      <c r="FA5" s="7">
        <v>21.723057000000001</v>
      </c>
      <c r="FB5" s="7" cm="1">
        <f t="array" ref="FB5:FC63">ConvexHullInterpolate($U5:$U40,AE5:AE40,TRUE,6,'Summary (Full)'!B30)</f>
        <v>16.082379</v>
      </c>
      <c r="FC5" s="7">
        <v>28.415807999999998</v>
      </c>
      <c r="FD5" s="4" cm="1">
        <f t="array" ref="FD5:FI64">ConvexHullInterpolate($U5:$U40,AF5:AF40,TRUE,6,'Summary (Full)'!B30, AF5:AI40)</f>
        <v>16.082379</v>
      </c>
      <c r="FE5" s="4">
        <v>25.716529999999999</v>
      </c>
      <c r="FF5" s="4">
        <v>25.716529999999999</v>
      </c>
      <c r="FG5" s="4">
        <v>35.048434</v>
      </c>
      <c r="FH5" s="4">
        <v>36.436610999999999</v>
      </c>
      <c r="FI5" s="4">
        <v>27.264152864756028</v>
      </c>
      <c r="FK5" s="4" cm="1">
        <f t="array" ref="FK5:FL66">ConvexHullInterpolate($C5:$C40,G5:G40,TRUE,6,'Summary (Full)'!B30)</f>
        <v>24.828095000000001</v>
      </c>
      <c r="FL5" s="4">
        <v>26.822879875000002</v>
      </c>
      <c r="FM5" s="4" cm="1">
        <f t="array" ref="FM5:FN67">ConvexHullInterpolate($C5:$C40,Q5:Q40,TRUE,6,'Summary (Full)'!B30)</f>
        <v>24.828095000000001</v>
      </c>
      <c r="FN5" s="4">
        <v>27.057190191985242</v>
      </c>
      <c r="FP5" s="4" cm="1">
        <f t="array" ref="FP5:FQ64">ConvexHullInterpolate($U5:$U40,Y5:Y40,TRUE,6,'Summary (Full)'!B30)</f>
        <v>16.082379</v>
      </c>
      <c r="FQ5" s="4">
        <v>27.043947500000002</v>
      </c>
      <c r="FR5" s="4" cm="1">
        <f t="array" ref="FR5:FS64">ConvexHullInterpolate($U5:$U40,AI5:AI40,TRUE,6,'Summary (Full)'!B30)</f>
        <v>16.082379</v>
      </c>
      <c r="FS5" s="4">
        <v>27.264152864756028</v>
      </c>
    </row>
    <row r="6" spans="1:175" x14ac:dyDescent="0.15">
      <c r="A6" s="235"/>
      <c r="B6" s="38">
        <v>135</v>
      </c>
      <c r="C6" s="140">
        <f>Anchor!L255</f>
        <v>10256.330746</v>
      </c>
      <c r="D6" s="140">
        <f>Anchor!M255</f>
        <v>41.255119000000001</v>
      </c>
      <c r="E6" s="140">
        <f>Anchor!N255</f>
        <v>47.004367999999999</v>
      </c>
      <c r="F6" s="140">
        <f>Anchor!O255</f>
        <v>48.398394000000003</v>
      </c>
      <c r="G6" s="141">
        <f>('Summary (Full)'!$B$34*D6+'Summary (Full)'!$B$35*E6+'Summary (Full)'!$B$36*F6)/'Summary (Full)'!$B$37</f>
        <v>42.060901750000006</v>
      </c>
      <c r="H6" s="140">
        <f>Anchor!P255</f>
        <v>27.197583999999999</v>
      </c>
      <c r="I6" s="140">
        <f>Anchor!Q255</f>
        <v>20.364218999999999</v>
      </c>
      <c r="J6" s="140">
        <f>Anchor!R255</f>
        <v>91.324372999999994</v>
      </c>
      <c r="K6" s="140">
        <f>Anchor!S255</f>
        <v>89.204134999999994</v>
      </c>
      <c r="L6" s="140">
        <f>Anchor!T255</f>
        <v>40.818832999999998</v>
      </c>
      <c r="M6" s="140">
        <f>Anchor!U255</f>
        <v>42.457718</v>
      </c>
      <c r="N6" s="140">
        <f>Anchor!V255</f>
        <v>41.192149000000001</v>
      </c>
      <c r="O6" s="140">
        <f>Anchor!W255</f>
        <v>46.992004000000001</v>
      </c>
      <c r="P6" s="140">
        <f>Anchor!X255</f>
        <v>48.368237000000001</v>
      </c>
      <c r="Q6" s="142">
        <f>10*LOG10(1/(('Summary (Full)'!$B$41/10^(N6/10)+'Summary (Full)'!$B$42/10^(O6/10)+'Summary (Full)'!$B$43/10^(P6/10))/'Summary (Full)'!$B$44))</f>
        <v>42.485541538908834</v>
      </c>
      <c r="R6" s="140">
        <f>Anchor!Y255</f>
        <v>1.1194000000000001E-2</v>
      </c>
      <c r="S6" s="140">
        <f>Anchor!Z255</f>
        <v>22528.43</v>
      </c>
      <c r="U6" s="129">
        <f>Test!L255</f>
        <v>9375.0163680000005</v>
      </c>
      <c r="V6" s="129">
        <f>Test!M255</f>
        <v>41.592229000000003</v>
      </c>
      <c r="W6" s="129">
        <f>Test!N255</f>
        <v>47.892389000000001</v>
      </c>
      <c r="X6" s="129">
        <f>Test!O255</f>
        <v>49.522511000000002</v>
      </c>
      <c r="Y6" s="129">
        <f>('Summary (Full)'!$B$34*V6+'Summary (Full)'!$B$35*W6+'Summary (Full)'!$B$36*X6)/'Summary (Full)'!$B$37</f>
        <v>42.481631625000006</v>
      </c>
      <c r="Z6" s="129">
        <f>Test!P255</f>
        <v>27.776071999999999</v>
      </c>
      <c r="AA6" s="129">
        <f>Test!Q255</f>
        <v>20.746254</v>
      </c>
      <c r="AB6" s="129">
        <f>Test!R255</f>
        <v>91.930884000000006</v>
      </c>
      <c r="AC6" s="129">
        <f>Test!S255</f>
        <v>89.928057999999993</v>
      </c>
      <c r="AD6" s="129">
        <f>Test!T255</f>
        <v>41.406976</v>
      </c>
      <c r="AE6" s="129">
        <f>Test!U255</f>
        <v>43.038283</v>
      </c>
      <c r="AF6" s="129">
        <f>Test!V255</f>
        <v>41.525568</v>
      </c>
      <c r="AG6" s="129">
        <f>Test!W255</f>
        <v>47.882156999999999</v>
      </c>
      <c r="AH6" s="129">
        <f>Test!X255</f>
        <v>49.482813</v>
      </c>
      <c r="AI6" s="129">
        <f>10*LOG10(1/(('Summary (Full)'!$B$41/10^(AF6/10)+'Summary (Full)'!$B$42/10^(AG6/10)+'Summary (Full)'!$B$43/10^(AH6/10))/'Summary (Full)'!$B$44))</f>
        <v>42.881005582518299</v>
      </c>
      <c r="AJ6" s="155">
        <f>Test!Y255</f>
        <v>7.9229999999999995E-3</v>
      </c>
      <c r="AK6" s="152">
        <f>Test!Z255</f>
        <v>0</v>
      </c>
      <c r="AL6" s="152">
        <f t="shared" si="2"/>
        <v>0.70778988743969973</v>
      </c>
      <c r="AM6" s="152">
        <f t="shared" si="3"/>
        <v>0</v>
      </c>
      <c r="AO6" s="179"/>
      <c r="AP6" s="165"/>
      <c r="AQ6" s="164"/>
      <c r="AR6" s="164"/>
      <c r="AS6" s="164"/>
      <c r="AT6" s="165"/>
      <c r="AU6" s="164"/>
      <c r="AV6" s="165"/>
      <c r="AW6" s="164"/>
      <c r="AX6" s="165"/>
      <c r="AY6" s="170"/>
      <c r="AZ6" s="165"/>
      <c r="BA6" s="170"/>
      <c r="CH6" s="5"/>
      <c r="CI6" s="11" t="s">
        <v>40</v>
      </c>
      <c r="CJ6" s="10">
        <f>MAX(CL1:CL201)</f>
        <v>27586.473834</v>
      </c>
      <c r="CK6" s="5"/>
      <c r="CL6" s="4">
        <v>26.957557788612803</v>
      </c>
      <c r="CM6" s="4">
        <v>25.84811075</v>
      </c>
      <c r="CN6" s="4">
        <v>25.84811075</v>
      </c>
      <c r="CO6" s="4">
        <v>35.049184875000002</v>
      </c>
      <c r="CP6" s="4">
        <v>36.246393125000004</v>
      </c>
      <c r="CQ6" s="4">
        <v>27.07307053125</v>
      </c>
      <c r="CR6" s="4">
        <v>6.4057996250000002</v>
      </c>
      <c r="CS6" s="4">
        <v>5.8873703749999997</v>
      </c>
      <c r="CT6" s="4">
        <v>2.090668</v>
      </c>
      <c r="CU6" s="4">
        <v>1.7463986250000003</v>
      </c>
      <c r="CV6" s="4">
        <v>21.762505624999999</v>
      </c>
      <c r="CW6" s="4">
        <v>28.405332999999999</v>
      </c>
      <c r="CX6" s="4">
        <v>25.771214125</v>
      </c>
      <c r="CY6" s="4">
        <v>35.0424255</v>
      </c>
      <c r="CZ6" s="4">
        <v>36.156951375000006</v>
      </c>
      <c r="DA6" s="4">
        <v>27.31005176712036</v>
      </c>
      <c r="DB6" s="4">
        <v>0.16810087499999998</v>
      </c>
      <c r="DC6" s="4">
        <v>138.19625000000002</v>
      </c>
      <c r="DE6" s="4">
        <v>26.957557788612803</v>
      </c>
      <c r="DF6" s="4">
        <v>6.4057996250000002</v>
      </c>
      <c r="DH6" s="4">
        <v>26.957557788612803</v>
      </c>
      <c r="DI6" s="4">
        <v>5.8873703749999997</v>
      </c>
      <c r="DK6" s="4">
        <v>37.214478</v>
      </c>
      <c r="DL6" s="4">
        <v>8.6403820000000007</v>
      </c>
      <c r="DM6" s="4">
        <v>37.214478</v>
      </c>
      <c r="DN6" s="4">
        <v>7.946288</v>
      </c>
      <c r="DO6" s="4">
        <v>26.957557788612803</v>
      </c>
      <c r="DP6" s="4">
        <v>21.762505624999999</v>
      </c>
      <c r="DQ6" s="4">
        <v>26.957557788612803</v>
      </c>
      <c r="DR6" s="4">
        <v>28.405332999999999</v>
      </c>
      <c r="DS6" s="4">
        <v>26.957557788612803</v>
      </c>
      <c r="DT6" s="4">
        <v>25.771214125</v>
      </c>
      <c r="DU6" s="4">
        <v>25.771214125</v>
      </c>
      <c r="DV6" s="4">
        <v>35.0424255</v>
      </c>
      <c r="DW6" s="4">
        <v>36.156951375000006</v>
      </c>
      <c r="DX6" s="4">
        <v>27.31005176712036</v>
      </c>
      <c r="DZ6" s="4">
        <v>17.826045125604466</v>
      </c>
      <c r="EA6" s="4">
        <v>26.051546125000002</v>
      </c>
      <c r="EB6" s="4">
        <v>26.051546125000002</v>
      </c>
      <c r="EC6" s="4">
        <v>35.293512125000007</v>
      </c>
      <c r="ED6" s="4">
        <v>36.745873375000002</v>
      </c>
      <c r="EE6" s="4">
        <v>27.297564453125002</v>
      </c>
      <c r="EF6" s="4">
        <v>6.5591926249999997</v>
      </c>
      <c r="EG6" s="4">
        <v>5.9953221249999995</v>
      </c>
      <c r="EH6" s="4">
        <v>4.6394381249999999</v>
      </c>
      <c r="EI6" s="4">
        <v>4.0714276250000001</v>
      </c>
      <c r="EJ6" s="4">
        <v>21.966781749999999</v>
      </c>
      <c r="EK6" s="4">
        <v>28.688570249999998</v>
      </c>
      <c r="EL6" s="4">
        <v>25.970568125</v>
      </c>
      <c r="EM6" s="4">
        <v>35.283106875000001</v>
      </c>
      <c r="EN6" s="4">
        <v>36.69482575</v>
      </c>
      <c r="EO6" s="4">
        <v>27.517727802660474</v>
      </c>
      <c r="EP6" s="4">
        <v>0.20824625000000002</v>
      </c>
      <c r="EQ6" s="4">
        <v>0</v>
      </c>
      <c r="ER6" s="4">
        <v>17.826045125604466</v>
      </c>
      <c r="ES6" s="4">
        <v>6.5591926249999997</v>
      </c>
      <c r="ET6" s="4">
        <v>17.826045125604466</v>
      </c>
      <c r="EU6" s="4">
        <v>5.9953221249999995</v>
      </c>
      <c r="EV6" s="7">
        <v>25.720741</v>
      </c>
      <c r="EW6" s="7">
        <v>13.297777</v>
      </c>
      <c r="EX6" s="7">
        <v>25.720741</v>
      </c>
      <c r="EY6" s="7">
        <v>12.32371</v>
      </c>
      <c r="EZ6" s="7">
        <v>17.826045125604466</v>
      </c>
      <c r="FA6" s="7">
        <v>21.966781749999999</v>
      </c>
      <c r="FB6" s="7">
        <v>17.826045125604466</v>
      </c>
      <c r="FC6" s="7">
        <v>28.688570249999998</v>
      </c>
      <c r="FD6" s="4">
        <v>17.826045125604466</v>
      </c>
      <c r="FE6" s="4">
        <v>25.970568125</v>
      </c>
      <c r="FF6" s="4">
        <v>25.970568125</v>
      </c>
      <c r="FG6" s="4">
        <v>35.283106875000001</v>
      </c>
      <c r="FH6" s="4">
        <v>36.69482575</v>
      </c>
      <c r="FI6" s="4">
        <v>27.517727802660474</v>
      </c>
      <c r="FK6" s="4">
        <v>26.957557788612803</v>
      </c>
      <c r="FL6" s="4">
        <v>27.07307053125</v>
      </c>
      <c r="FM6" s="4">
        <v>26.957557788612803</v>
      </c>
      <c r="FN6" s="4">
        <v>27.31005176712036</v>
      </c>
      <c r="FP6" s="4">
        <v>17.826045125604466</v>
      </c>
      <c r="FQ6" s="4">
        <v>27.297564453125002</v>
      </c>
      <c r="FR6" s="4">
        <v>17.826045125604466</v>
      </c>
      <c r="FS6" s="4">
        <v>27.517727802660474</v>
      </c>
    </row>
    <row r="7" spans="1:175" x14ac:dyDescent="0.15">
      <c r="A7" s="235"/>
      <c r="B7" s="38">
        <v>160</v>
      </c>
      <c r="C7" s="140">
        <f>Anchor!L256</f>
        <v>3841.9623449999999</v>
      </c>
      <c r="D7" s="140">
        <f>Anchor!M256</f>
        <v>38.921021000000003</v>
      </c>
      <c r="E7" s="140">
        <f>Anchor!N256</f>
        <v>44.649337000000003</v>
      </c>
      <c r="F7" s="140">
        <f>Anchor!O256</f>
        <v>46.073435000000003</v>
      </c>
      <c r="G7" s="141">
        <f>('Summary (Full)'!$B$34*D7+'Summary (Full)'!$B$35*E7+'Summary (Full)'!$B$36*F7)/'Summary (Full)'!$B$37</f>
        <v>39.726066625000001</v>
      </c>
      <c r="H7" s="140">
        <f>Anchor!P256</f>
        <v>23.181944000000001</v>
      </c>
      <c r="I7" s="140">
        <f>Anchor!Q256</f>
        <v>17.577233</v>
      </c>
      <c r="J7" s="140">
        <f>Anchor!R256</f>
        <v>84.815174999999996</v>
      </c>
      <c r="K7" s="140">
        <f>Anchor!S256</f>
        <v>82.232262000000006</v>
      </c>
      <c r="L7" s="140">
        <f>Anchor!T256</f>
        <v>37.019917</v>
      </c>
      <c r="M7" s="140">
        <f>Anchor!U256</f>
        <v>40.245162000000001</v>
      </c>
      <c r="N7" s="140">
        <f>Anchor!V256</f>
        <v>38.870787999999997</v>
      </c>
      <c r="O7" s="140">
        <f>Anchor!W256</f>
        <v>44.641644999999997</v>
      </c>
      <c r="P7" s="140">
        <f>Anchor!X256</f>
        <v>46.046179000000002</v>
      </c>
      <c r="Q7" s="142">
        <f>10*LOG10(1/(('Summary (Full)'!$B$41/10^(N7/10)+'Summary (Full)'!$B$42/10^(O7/10)+'Summary (Full)'!$B$43/10^(P7/10))/'Summary (Full)'!$B$44))</f>
        <v>40.16243291706293</v>
      </c>
      <c r="R7" s="140">
        <f>Anchor!Y256</f>
        <v>1.0208999999999999E-2</v>
      </c>
      <c r="S7" s="140">
        <f>Anchor!Z256</f>
        <v>14724.38</v>
      </c>
      <c r="U7" s="129">
        <f>Test!L256</f>
        <v>3435.7162840000001</v>
      </c>
      <c r="V7" s="129">
        <f>Test!M256</f>
        <v>39.370775999999999</v>
      </c>
      <c r="W7" s="129">
        <f>Test!N256</f>
        <v>45.908177000000002</v>
      </c>
      <c r="X7" s="129">
        <f>Test!O256</f>
        <v>47.343801999999997</v>
      </c>
      <c r="Y7" s="129">
        <f>('Summary (Full)'!$B$34*V7+'Summary (Full)'!$B$35*W7+'Summary (Full)'!$B$36*X7)/'Summary (Full)'!$B$37</f>
        <v>40.277677687500002</v>
      </c>
      <c r="Z7" s="129">
        <f>Test!P256</f>
        <v>23.833594000000002</v>
      </c>
      <c r="AA7" s="129">
        <f>Test!Q256</f>
        <v>18.046776000000001</v>
      </c>
      <c r="AB7" s="129">
        <f>Test!R256</f>
        <v>86.026910000000001</v>
      </c>
      <c r="AC7" s="129">
        <f>Test!S256</f>
        <v>83.705843000000002</v>
      </c>
      <c r="AD7" s="129">
        <f>Test!T256</f>
        <v>37.704379000000003</v>
      </c>
      <c r="AE7" s="129">
        <f>Test!U256</f>
        <v>41.056955000000002</v>
      </c>
      <c r="AF7" s="129">
        <f>Test!V256</f>
        <v>39.308337000000002</v>
      </c>
      <c r="AG7" s="129">
        <f>Test!W256</f>
        <v>45.900433999999997</v>
      </c>
      <c r="AH7" s="129">
        <f>Test!X256</f>
        <v>47.322569999999999</v>
      </c>
      <c r="AI7" s="129">
        <f>10*LOG10(1/(('Summary (Full)'!$B$41/10^(AF7/10)+'Summary (Full)'!$B$42/10^(AG7/10)+'Summary (Full)'!$B$43/10^(AH7/10))/'Summary (Full)'!$B$44))</f>
        <v>40.67793977505378</v>
      </c>
      <c r="AJ7" s="155">
        <f>Test!Y256</f>
        <v>6.0540000000000004E-3</v>
      </c>
      <c r="AK7" s="152">
        <f>Test!Z256</f>
        <v>0</v>
      </c>
      <c r="AL7" s="152">
        <f t="shared" si="2"/>
        <v>0.59300617102556574</v>
      </c>
      <c r="AM7" s="152">
        <f t="shared" si="3"/>
        <v>0</v>
      </c>
      <c r="AO7" s="242" t="s">
        <v>14</v>
      </c>
      <c r="AP7" s="166">
        <f t="array" ref="AP7">bdRateExtend($C6:$C9,D6:D9,$U6:$U9,V6:V9)</f>
        <v>-0.26618525797429782</v>
      </c>
      <c r="AQ7" s="164"/>
      <c r="AR7" s="164"/>
      <c r="AS7" s="164"/>
      <c r="AT7" s="166">
        <f t="array" ref="AT7">bdRateExtend($C6:$C9,H6:H9,$U6:$U9,Z6:Z9)</f>
        <v>-0.25059992815206411</v>
      </c>
      <c r="AU7" s="164"/>
      <c r="AV7" s="166">
        <f t="array" ref="AV7">bdRateExtend($C6:$C9,I6:I9,$U6:$U9,AA6:AA9)</f>
        <v>-0.2457523282562003</v>
      </c>
      <c r="AW7" s="164"/>
      <c r="AX7" s="166">
        <f t="array" ref="AX7">bdRateExtend($C6:$C9,J6:J9,$U6:$U9,AB6:AB9,"None", FALSE,1)</f>
        <v>-0.25376484276591127</v>
      </c>
      <c r="AY7" s="170"/>
      <c r="AZ7" s="244">
        <f t="array" ref="AZ7">testVMAFRange($C6:$C9,J6:J9,$U6:$U9,AB6:AB9)</f>
        <v>0</v>
      </c>
      <c r="BA7" s="170"/>
      <c r="CH7" s="5"/>
      <c r="CI7" s="11" t="s">
        <v>115</v>
      </c>
      <c r="CJ7" s="10">
        <f>CJ6-CJ5</f>
        <v>27561.645739</v>
      </c>
      <c r="CK7" s="5"/>
      <c r="CL7" s="4">
        <v>29.269660919470443</v>
      </c>
      <c r="CM7" s="4">
        <v>26.103641500000002</v>
      </c>
      <c r="CN7" s="4">
        <v>26.103641500000002</v>
      </c>
      <c r="CO7" s="4">
        <v>35.248712750000003</v>
      </c>
      <c r="CP7" s="4">
        <v>36.472485250000005</v>
      </c>
      <c r="CQ7" s="4">
        <v>27.323261187500002</v>
      </c>
      <c r="CR7" s="4">
        <v>6.6642812500000002</v>
      </c>
      <c r="CS7" s="4">
        <v>6.0499407500000002</v>
      </c>
      <c r="CT7" s="4">
        <v>3.0660810000000005</v>
      </c>
      <c r="CU7" s="4">
        <v>2.6783702500000004</v>
      </c>
      <c r="CV7" s="4">
        <v>22.00471125</v>
      </c>
      <c r="CW7" s="4">
        <v>28.650320999999998</v>
      </c>
      <c r="CX7" s="4">
        <v>26.026475250000001</v>
      </c>
      <c r="CY7" s="4">
        <v>35.242246999999999</v>
      </c>
      <c r="CZ7" s="4">
        <v>36.376991750000002</v>
      </c>
      <c r="DA7" s="4">
        <v>27.562913342255481</v>
      </c>
      <c r="DB7" s="4">
        <v>0.15655975</v>
      </c>
      <c r="DC7" s="4">
        <v>151.83250000000001</v>
      </c>
      <c r="DE7" s="4">
        <v>29.269660919470443</v>
      </c>
      <c r="DF7" s="4">
        <v>6.6642812500000002</v>
      </c>
      <c r="DH7" s="4">
        <v>29.269660919470443</v>
      </c>
      <c r="DI7" s="4">
        <v>6.0499407500000002</v>
      </c>
      <c r="DK7" s="4">
        <v>49.800046000000002</v>
      </c>
      <c r="DL7" s="4">
        <v>15.755964000000001</v>
      </c>
      <c r="DM7" s="4">
        <v>49.800046000000002</v>
      </c>
      <c r="DN7" s="4">
        <v>14.653361</v>
      </c>
      <c r="DO7" s="4">
        <v>29.269660919470443</v>
      </c>
      <c r="DP7" s="4">
        <v>22.00471125</v>
      </c>
      <c r="DQ7" s="4">
        <v>29.269660919470443</v>
      </c>
      <c r="DR7" s="4">
        <v>28.650320999999998</v>
      </c>
      <c r="DS7" s="4">
        <v>29.269660919470443</v>
      </c>
      <c r="DT7" s="4">
        <v>26.026475250000001</v>
      </c>
      <c r="DU7" s="4">
        <v>26.026475250000001</v>
      </c>
      <c r="DV7" s="4">
        <v>35.242246999999999</v>
      </c>
      <c r="DW7" s="4">
        <v>36.376991750000002</v>
      </c>
      <c r="DX7" s="4">
        <v>27.562913342255481</v>
      </c>
      <c r="DZ7" s="4">
        <v>19.758761114887697</v>
      </c>
      <c r="EA7" s="4">
        <v>26.306410249999999</v>
      </c>
      <c r="EB7" s="4">
        <v>26.306410249999999</v>
      </c>
      <c r="EC7" s="4">
        <v>35.527638250000003</v>
      </c>
      <c r="ED7" s="4">
        <v>37.001520749999997</v>
      </c>
      <c r="EE7" s="4">
        <v>27.551181406250002</v>
      </c>
      <c r="EF7" s="4">
        <v>6.8236342499999996</v>
      </c>
      <c r="EG7" s="4">
        <v>6.15910125</v>
      </c>
      <c r="EH7" s="4">
        <v>5.49258925</v>
      </c>
      <c r="EI7" s="4">
        <v>4.8913772500000006</v>
      </c>
      <c r="EJ7" s="4">
        <v>22.210506500000001</v>
      </c>
      <c r="EK7" s="4">
        <v>28.961332499999997</v>
      </c>
      <c r="EL7" s="4">
        <v>26.224606250000001</v>
      </c>
      <c r="EM7" s="4">
        <v>35.517779750000003</v>
      </c>
      <c r="EN7" s="4">
        <v>36.9530405</v>
      </c>
      <c r="EO7" s="4">
        <v>27.77130274056492</v>
      </c>
      <c r="EP7" s="4">
        <v>0.19354750000000001</v>
      </c>
      <c r="EQ7" s="4">
        <v>0</v>
      </c>
      <c r="ER7" s="4">
        <v>19.758761114887697</v>
      </c>
      <c r="ES7" s="4">
        <v>6.8236342499999996</v>
      </c>
      <c r="ET7" s="4">
        <v>19.758761114887697</v>
      </c>
      <c r="EU7" s="4">
        <v>6.15910125</v>
      </c>
      <c r="EV7" s="7">
        <v>36.793975000000003</v>
      </c>
      <c r="EW7" s="7">
        <v>19.734029</v>
      </c>
      <c r="EX7" s="7">
        <v>36.793975000000003</v>
      </c>
      <c r="EY7" s="7">
        <v>18.424956000000002</v>
      </c>
      <c r="EZ7" s="7">
        <v>25.720741</v>
      </c>
      <c r="FA7" s="7">
        <v>22.992508000000001</v>
      </c>
      <c r="FB7" s="7">
        <v>19.758761114887697</v>
      </c>
      <c r="FC7" s="7">
        <v>28.961332499999997</v>
      </c>
      <c r="FD7" s="4">
        <v>19.758761114887697</v>
      </c>
      <c r="FE7" s="4">
        <v>26.224606250000001</v>
      </c>
      <c r="FF7" s="4">
        <v>26.224606250000001</v>
      </c>
      <c r="FG7" s="4">
        <v>35.517779750000003</v>
      </c>
      <c r="FH7" s="4">
        <v>36.9530405</v>
      </c>
      <c r="FI7" s="4">
        <v>27.77130274056492</v>
      </c>
      <c r="FK7" s="4">
        <v>29.269660919470443</v>
      </c>
      <c r="FL7" s="4">
        <v>27.323261187500002</v>
      </c>
      <c r="FM7" s="4">
        <v>29.269660919470443</v>
      </c>
      <c r="FN7" s="4">
        <v>27.562913342255481</v>
      </c>
      <c r="FP7" s="4">
        <v>19.758761114887697</v>
      </c>
      <c r="FQ7" s="4">
        <v>27.551181406250002</v>
      </c>
      <c r="FR7" s="4">
        <v>19.758761114887697</v>
      </c>
      <c r="FS7" s="4">
        <v>27.77130274056492</v>
      </c>
    </row>
    <row r="8" spans="1:175" x14ac:dyDescent="0.15">
      <c r="A8" s="235"/>
      <c r="B8" s="38">
        <v>185</v>
      </c>
      <c r="C8" s="140">
        <f>Anchor!L257</f>
        <v>1494.1599940000001</v>
      </c>
      <c r="D8" s="140">
        <f>Anchor!M257</f>
        <v>36.438889000000003</v>
      </c>
      <c r="E8" s="140">
        <f>Anchor!N257</f>
        <v>42.248032000000002</v>
      </c>
      <c r="F8" s="140">
        <f>Anchor!O257</f>
        <v>43.739623000000002</v>
      </c>
      <c r="G8" s="141">
        <f>('Summary (Full)'!$B$34*D8+'Summary (Full)'!$B$35*E8+'Summary (Full)'!$B$36*F8)/'Summary (Full)'!$B$37</f>
        <v>37.258256312500002</v>
      </c>
      <c r="H8" s="140">
        <f>Anchor!P257</f>
        <v>19.395071999999999</v>
      </c>
      <c r="I8" s="140">
        <f>Anchor!Q257</f>
        <v>14.830911</v>
      </c>
      <c r="J8" s="140">
        <f>Anchor!R257</f>
        <v>74.258510000000001</v>
      </c>
      <c r="K8" s="140">
        <f>Anchor!S257</f>
        <v>71.257766000000004</v>
      </c>
      <c r="L8" s="140">
        <f>Anchor!T257</f>
        <v>33.546672999999998</v>
      </c>
      <c r="M8" s="140">
        <f>Anchor!U257</f>
        <v>37.848118999999997</v>
      </c>
      <c r="N8" s="140">
        <f>Anchor!V257</f>
        <v>36.391384000000002</v>
      </c>
      <c r="O8" s="140">
        <f>Anchor!W257</f>
        <v>42.241110999999997</v>
      </c>
      <c r="P8" s="140">
        <f>Anchor!X257</f>
        <v>43.683492999999999</v>
      </c>
      <c r="Q8" s="142">
        <f>10*LOG10(1/(('Summary (Full)'!$B$41/10^(N8/10)+'Summary (Full)'!$B$42/10^(O8/10)+'Summary (Full)'!$B$43/10^(P8/10))/'Summary (Full)'!$B$44))</f>
        <v>37.692635734758426</v>
      </c>
      <c r="R8" s="140">
        <f>Anchor!Y257</f>
        <v>1.5994999999999999E-2</v>
      </c>
      <c r="S8" s="140">
        <f>Anchor!Z257</f>
        <v>8949.98</v>
      </c>
      <c r="U8" s="129">
        <f>Test!L257</f>
        <v>1303.845693</v>
      </c>
      <c r="V8" s="129">
        <f>Test!M257</f>
        <v>36.935783999999998</v>
      </c>
      <c r="W8" s="129">
        <f>Test!N257</f>
        <v>43.801138000000002</v>
      </c>
      <c r="X8" s="129">
        <f>Test!O257</f>
        <v>45.056795000000001</v>
      </c>
      <c r="Y8" s="129">
        <f>('Summary (Full)'!$B$34*V8+'Summary (Full)'!$B$35*W8+'Summary (Full)'!$B$36*X8)/'Summary (Full)'!$B$37</f>
        <v>37.872431812499997</v>
      </c>
      <c r="Z8" s="129">
        <f>Test!P257</f>
        <v>20.070924999999999</v>
      </c>
      <c r="AA8" s="129">
        <f>Test!Q257</f>
        <v>15.286733</v>
      </c>
      <c r="AB8" s="129">
        <f>Test!R257</f>
        <v>76.469876999999997</v>
      </c>
      <c r="AC8" s="129">
        <f>Test!S257</f>
        <v>73.845394999999996</v>
      </c>
      <c r="AD8" s="129">
        <f>Test!T257</f>
        <v>34.213177000000002</v>
      </c>
      <c r="AE8" s="129">
        <f>Test!U257</f>
        <v>38.809223000000003</v>
      </c>
      <c r="AF8" s="129">
        <f>Test!V257</f>
        <v>36.869562000000002</v>
      </c>
      <c r="AG8" s="129">
        <f>Test!W257</f>
        <v>43.791009000000003</v>
      </c>
      <c r="AH8" s="129">
        <f>Test!X257</f>
        <v>45.038845000000002</v>
      </c>
      <c r="AI8" s="129">
        <f>10*LOG10(1/(('Summary (Full)'!$B$41/10^(AF8/10)+'Summary (Full)'!$B$42/10^(AG8/10)+'Summary (Full)'!$B$43/10^(AH8/10))/'Summary (Full)'!$B$44))</f>
        <v>38.260596171608995</v>
      </c>
      <c r="AJ8" s="155">
        <f>Test!Y257</f>
        <v>8.8570000000000003E-3</v>
      </c>
      <c r="AK8" s="152">
        <f>Test!Z257</f>
        <v>0</v>
      </c>
      <c r="AL8" s="152">
        <f t="shared" si="2"/>
        <v>0.55373554235698663</v>
      </c>
      <c r="AM8" s="152">
        <f t="shared" si="3"/>
        <v>0</v>
      </c>
      <c r="AO8" s="179"/>
      <c r="AP8" s="165"/>
      <c r="AQ8" s="164"/>
      <c r="AR8" s="164"/>
      <c r="AS8" s="164"/>
      <c r="AT8" s="165"/>
      <c r="AU8" s="164"/>
      <c r="AV8" s="165"/>
      <c r="AW8" s="164"/>
      <c r="AX8" s="165"/>
      <c r="AY8" s="170"/>
      <c r="AZ8" s="165"/>
      <c r="BA8" s="170"/>
      <c r="CH8" s="5"/>
      <c r="CI8" s="11" t="s">
        <v>116</v>
      </c>
      <c r="CJ8" s="10">
        <f>CJ7^(3/4)</f>
        <v>2139.0890259673388</v>
      </c>
      <c r="CK8" s="5"/>
      <c r="CL8" s="4">
        <v>31.780069139002673</v>
      </c>
      <c r="CM8" s="4">
        <v>26.35917225</v>
      </c>
      <c r="CN8" s="4">
        <v>26.35917225</v>
      </c>
      <c r="CO8" s="4">
        <v>35.448240625000004</v>
      </c>
      <c r="CP8" s="4">
        <v>36.698577374999999</v>
      </c>
      <c r="CQ8" s="4">
        <v>27.57345184375</v>
      </c>
      <c r="CR8" s="4">
        <v>6.9227628750000001</v>
      </c>
      <c r="CS8" s="4">
        <v>6.2125111249999998</v>
      </c>
      <c r="CT8" s="4">
        <v>4.0414940000000001</v>
      </c>
      <c r="CU8" s="4">
        <v>3.6103418750000005</v>
      </c>
      <c r="CV8" s="4">
        <v>22.246916875</v>
      </c>
      <c r="CW8" s="4">
        <v>28.895309000000001</v>
      </c>
      <c r="CX8" s="4">
        <v>26.281736375000001</v>
      </c>
      <c r="CY8" s="4">
        <v>35.442068499999998</v>
      </c>
      <c r="CZ8" s="4">
        <v>36.597032124999998</v>
      </c>
      <c r="DA8" s="4">
        <v>27.815774917390598</v>
      </c>
      <c r="DB8" s="4">
        <v>0.14501862500000001</v>
      </c>
      <c r="DC8" s="4">
        <v>165.46875</v>
      </c>
      <c r="DE8" s="4">
        <v>31.780069139002673</v>
      </c>
      <c r="DF8" s="4">
        <v>6.9227628750000001</v>
      </c>
      <c r="DH8" s="4">
        <v>31.780069139002673</v>
      </c>
      <c r="DI8" s="4">
        <v>6.2125111249999998</v>
      </c>
      <c r="DK8" s="4">
        <v>55.402855403806825</v>
      </c>
      <c r="DL8" s="4">
        <v>17.517598124999999</v>
      </c>
      <c r="DM8" s="4">
        <v>55.402855403806825</v>
      </c>
      <c r="DN8" s="4">
        <v>16.35167525</v>
      </c>
      <c r="DO8" s="4">
        <v>31.780069139002673</v>
      </c>
      <c r="DP8" s="4">
        <v>22.246916875</v>
      </c>
      <c r="DQ8" s="4">
        <v>31.780069139002673</v>
      </c>
      <c r="DR8" s="4">
        <v>28.895309000000001</v>
      </c>
      <c r="DS8" s="4">
        <v>31.780069139002673</v>
      </c>
      <c r="DT8" s="4">
        <v>26.281736375000001</v>
      </c>
      <c r="DU8" s="4">
        <v>26.281736375000001</v>
      </c>
      <c r="DV8" s="4">
        <v>35.442068499999998</v>
      </c>
      <c r="DW8" s="4">
        <v>36.597032124999998</v>
      </c>
      <c r="DX8" s="4">
        <v>27.815774917390598</v>
      </c>
      <c r="DZ8" s="4">
        <v>25.720741</v>
      </c>
      <c r="EA8" s="4">
        <v>27.087827999999998</v>
      </c>
      <c r="EB8" s="4">
        <v>27.087827999999998</v>
      </c>
      <c r="EC8" s="4">
        <v>36.069215</v>
      </c>
      <c r="ED8" s="4">
        <v>37.096397000000003</v>
      </c>
      <c r="EE8" s="4">
        <v>28.274700249999999</v>
      </c>
      <c r="EF8" s="4">
        <v>7.3812980000000001</v>
      </c>
      <c r="EG8" s="4">
        <v>6.5836079999999999</v>
      </c>
      <c r="EH8" s="4">
        <v>13.297777</v>
      </c>
      <c r="EI8" s="4">
        <v>12.32371</v>
      </c>
      <c r="EJ8" s="4">
        <v>22.992508000000001</v>
      </c>
      <c r="EK8" s="4">
        <v>29.70335</v>
      </c>
      <c r="EL8" s="4">
        <v>27.004823999999999</v>
      </c>
      <c r="EM8" s="4">
        <v>36.063333</v>
      </c>
      <c r="EN8" s="4">
        <v>37.030963</v>
      </c>
      <c r="EO8" s="4">
        <v>28.529500670522875</v>
      </c>
      <c r="EP8" s="4">
        <v>0.107294</v>
      </c>
      <c r="EQ8" s="4">
        <v>0</v>
      </c>
      <c r="ER8" s="4">
        <v>21.9010239256286</v>
      </c>
      <c r="ES8" s="4">
        <v>7.0880758750000004</v>
      </c>
      <c r="ET8" s="4">
        <v>21.9010239256286</v>
      </c>
      <c r="EU8" s="4">
        <v>6.3228803750000004</v>
      </c>
      <c r="EV8" s="7">
        <v>41.479181752225109</v>
      </c>
      <c r="EW8" s="7">
        <v>21.275114875</v>
      </c>
      <c r="EX8" s="7">
        <v>41.479181752225109</v>
      </c>
      <c r="EY8" s="7">
        <v>19.926040374999999</v>
      </c>
      <c r="EZ8" s="7">
        <v>28.822449839535295</v>
      </c>
      <c r="FA8" s="7">
        <v>23.26397025</v>
      </c>
      <c r="FB8" s="7">
        <v>21.9010239256286</v>
      </c>
      <c r="FC8" s="7">
        <v>29.234094749999997</v>
      </c>
      <c r="FD8" s="4">
        <v>25.720741</v>
      </c>
      <c r="FE8" s="4">
        <v>27.004823999999999</v>
      </c>
      <c r="FF8" s="4">
        <v>27.004823999999999</v>
      </c>
      <c r="FG8" s="4">
        <v>36.063333</v>
      </c>
      <c r="FH8" s="4">
        <v>37.030963</v>
      </c>
      <c r="FI8" s="4">
        <v>28.529500670522875</v>
      </c>
      <c r="FK8" s="4">
        <v>31.780069139002673</v>
      </c>
      <c r="FL8" s="4">
        <v>27.57345184375</v>
      </c>
      <c r="FM8" s="4">
        <v>31.780069139002673</v>
      </c>
      <c r="FN8" s="4">
        <v>27.815774917390598</v>
      </c>
      <c r="FP8" s="4">
        <v>25.720741</v>
      </c>
      <c r="FQ8" s="4">
        <v>28.274700249999999</v>
      </c>
      <c r="FR8" s="4">
        <v>25.720741</v>
      </c>
      <c r="FS8" s="4">
        <v>28.529500670522875</v>
      </c>
    </row>
    <row r="9" spans="1:175" x14ac:dyDescent="0.15">
      <c r="A9" s="235"/>
      <c r="B9" s="38">
        <v>210</v>
      </c>
      <c r="C9" s="140">
        <f>Anchor!L258</f>
        <v>556.36179200000004</v>
      </c>
      <c r="D9" s="140">
        <f>Anchor!M258</f>
        <v>33.745089</v>
      </c>
      <c r="E9" s="140">
        <f>Anchor!N258</f>
        <v>39.756672999999999</v>
      </c>
      <c r="F9" s="140">
        <f>Anchor!O258</f>
        <v>41.281345999999999</v>
      </c>
      <c r="G9" s="141">
        <f>('Summary (Full)'!$B$34*D9+'Summary (Full)'!$B$35*E9+'Summary (Full)'!$B$36*F9)/'Summary (Full)'!$B$37</f>
        <v>34.591829062499997</v>
      </c>
      <c r="H9" s="140">
        <f>Anchor!P258</f>
        <v>15.58089</v>
      </c>
      <c r="I9" s="140">
        <f>Anchor!Q258</f>
        <v>12.075205</v>
      </c>
      <c r="J9" s="140">
        <f>Anchor!R258</f>
        <v>58.638261999999997</v>
      </c>
      <c r="K9" s="140">
        <f>Anchor!S258</f>
        <v>55.407943000000003</v>
      </c>
      <c r="L9" s="140">
        <f>Anchor!T258</f>
        <v>30.156289000000001</v>
      </c>
      <c r="M9" s="140">
        <f>Anchor!U258</f>
        <v>35.202263000000002</v>
      </c>
      <c r="N9" s="140">
        <f>Anchor!V258</f>
        <v>33.691153999999997</v>
      </c>
      <c r="O9" s="140">
        <f>Anchor!W258</f>
        <v>39.752142999999997</v>
      </c>
      <c r="P9" s="140">
        <f>Anchor!X258</f>
        <v>41.217596</v>
      </c>
      <c r="Q9" s="142">
        <f>10*LOG10(1/(('Summary (Full)'!$B$41/10^(N9/10)+'Summary (Full)'!$B$42/10^(O9/10)+'Summary (Full)'!$B$43/10^(P9/10))/'Summary (Full)'!$B$44))</f>
        <v>35.014088978633531</v>
      </c>
      <c r="R9" s="140">
        <f>Anchor!Y258</f>
        <v>2.3821999999999999E-2</v>
      </c>
      <c r="S9" s="140">
        <f>Anchor!Z258</f>
        <v>4774.2700000000004</v>
      </c>
      <c r="U9" s="129">
        <f>Test!L258</f>
        <v>481.198801</v>
      </c>
      <c r="V9" s="129">
        <f>Test!M258</f>
        <v>34.314113999999996</v>
      </c>
      <c r="W9" s="129">
        <f>Test!N258</f>
        <v>41.555726999999997</v>
      </c>
      <c r="X9" s="129">
        <f>Test!O258</f>
        <v>42.766095999999997</v>
      </c>
      <c r="Y9" s="129">
        <f>('Summary (Full)'!$B$34*V9+'Summary (Full)'!$B$35*W9+'Summary (Full)'!$B$36*X9)/'Summary (Full)'!$B$37</f>
        <v>35.294963687499994</v>
      </c>
      <c r="Z9" s="129">
        <f>Test!P258</f>
        <v>16.248218000000001</v>
      </c>
      <c r="AA9" s="129">
        <f>Test!Q258</f>
        <v>12.494831</v>
      </c>
      <c r="AB9" s="129">
        <f>Test!R258</f>
        <v>61.575479999999999</v>
      </c>
      <c r="AC9" s="129">
        <f>Test!S258</f>
        <v>58.994444999999999</v>
      </c>
      <c r="AD9" s="129">
        <f>Test!T258</f>
        <v>30.847766</v>
      </c>
      <c r="AE9" s="129">
        <f>Test!U258</f>
        <v>36.372714000000002</v>
      </c>
      <c r="AF9" s="129">
        <f>Test!V258</f>
        <v>34.24015</v>
      </c>
      <c r="AG9" s="129">
        <f>Test!W258</f>
        <v>41.546318999999997</v>
      </c>
      <c r="AH9" s="129">
        <f>Test!X258</f>
        <v>42.748243000000002</v>
      </c>
      <c r="AI9" s="129">
        <f>10*LOG10(1/(('Summary (Full)'!$B$41/10^(AF9/10)+'Summary (Full)'!$B$42/10^(AG9/10)+'Summary (Full)'!$B$43/10^(AH9/10))/'Summary (Full)'!$B$44))</f>
        <v>35.659858616972485</v>
      </c>
      <c r="AJ9" s="155">
        <f>Test!Y258</f>
        <v>1.1632999999999999E-2</v>
      </c>
      <c r="AK9" s="152">
        <f>Test!Z258</f>
        <v>0</v>
      </c>
      <c r="AL9" s="152">
        <f t="shared" si="2"/>
        <v>0.48833011501972962</v>
      </c>
      <c r="AM9" s="152">
        <f t="shared" si="3"/>
        <v>0</v>
      </c>
      <c r="AO9" s="242" t="s">
        <v>15</v>
      </c>
      <c r="AP9" s="166">
        <f t="array" ref="AP9">bdRateExtend($C7:$C10,D7:D10,$U7:$U10,V7:V10)</f>
        <v>-0.2920850607375387</v>
      </c>
      <c r="AQ9" s="164"/>
      <c r="AR9" s="164"/>
      <c r="AS9" s="164"/>
      <c r="AT9" s="166">
        <f t="array" ref="AT9">bdRateExtend($C7:$C10,H7:H10,$U7:$U10,Z7:Z10)</f>
        <v>-0.26891137476653726</v>
      </c>
      <c r="AU9" s="164"/>
      <c r="AV9" s="166">
        <f t="array" ref="AV9">bdRateExtend($C7:$C10,I7:I10,$U7:$U10,AA7:AA10)</f>
        <v>-0.2587605957443132</v>
      </c>
      <c r="AW9" s="164"/>
      <c r="AX9" s="166">
        <f t="array" ref="AX9">bdRateExtend($C7:$C10,J7:J10,$U7:$U10,AB7:AB10,"None", FALSE,1)</f>
        <v>-0.27777325721881718</v>
      </c>
      <c r="AY9" s="170"/>
      <c r="AZ9" s="244">
        <f t="array" ref="AZ9">testVMAFRange($C7:$C10,J7:J10,$U7:$U10,AB7:AB10)</f>
        <v>0</v>
      </c>
      <c r="BA9" s="170"/>
      <c r="CH9" s="5"/>
      <c r="CI9" s="11" t="s">
        <v>117</v>
      </c>
      <c r="CJ9" s="10">
        <f>CJ7^(1/2)</f>
        <v>166.01700436702259</v>
      </c>
      <c r="CK9" s="5"/>
      <c r="CL9" s="4">
        <v>34.505790731861424</v>
      </c>
      <c r="CM9" s="4">
        <v>26.614702999999999</v>
      </c>
      <c r="CN9" s="4">
        <v>26.614702999999999</v>
      </c>
      <c r="CO9" s="4">
        <v>35.647768499999998</v>
      </c>
      <c r="CP9" s="4">
        <v>36.9246695</v>
      </c>
      <c r="CQ9" s="4">
        <v>27.823642499999998</v>
      </c>
      <c r="CR9" s="4">
        <v>7.1812445</v>
      </c>
      <c r="CS9" s="4">
        <v>6.3750815000000003</v>
      </c>
      <c r="CT9" s="4">
        <v>5.0169069999999998</v>
      </c>
      <c r="CU9" s="4">
        <v>4.5423135000000006</v>
      </c>
      <c r="CV9" s="4">
        <v>22.489122500000001</v>
      </c>
      <c r="CW9" s="4">
        <v>29.140297</v>
      </c>
      <c r="CX9" s="4">
        <v>26.536997499999998</v>
      </c>
      <c r="CY9" s="4">
        <v>35.641890000000004</v>
      </c>
      <c r="CZ9" s="4">
        <v>36.817072500000002</v>
      </c>
      <c r="DA9" s="4">
        <v>28.068636492525719</v>
      </c>
      <c r="DB9" s="4">
        <v>0.1334775</v>
      </c>
      <c r="DC9" s="4">
        <v>179.10500000000002</v>
      </c>
      <c r="DE9" s="4">
        <v>34.505790731861424</v>
      </c>
      <c r="DF9" s="4">
        <v>7.1812445</v>
      </c>
      <c r="DH9" s="4">
        <v>34.505790731861424</v>
      </c>
      <c r="DI9" s="4">
        <v>6.3750815000000003</v>
      </c>
      <c r="DK9" s="4">
        <v>61.636015093141204</v>
      </c>
      <c r="DL9" s="4">
        <v>19.27923225</v>
      </c>
      <c r="DM9" s="4">
        <v>61.636015093141204</v>
      </c>
      <c r="DN9" s="4">
        <v>18.049989500000002</v>
      </c>
      <c r="DO9" s="4">
        <v>34.505790731861424</v>
      </c>
      <c r="DP9" s="4">
        <v>22.489122500000001</v>
      </c>
      <c r="DQ9" s="4">
        <v>34.505790731861424</v>
      </c>
      <c r="DR9" s="4">
        <v>29.140297</v>
      </c>
      <c r="DS9" s="4">
        <v>34.505790731861424</v>
      </c>
      <c r="DT9" s="4">
        <v>26.536997499999998</v>
      </c>
      <c r="DU9" s="4">
        <v>26.536997499999998</v>
      </c>
      <c r="DV9" s="4">
        <v>35.641890000000004</v>
      </c>
      <c r="DW9" s="4">
        <v>36.817072500000002</v>
      </c>
      <c r="DX9" s="4">
        <v>28.068636492525719</v>
      </c>
      <c r="DZ9" s="4">
        <v>28.822449839535295</v>
      </c>
      <c r="EA9" s="4">
        <v>27.355773874999997</v>
      </c>
      <c r="EB9" s="4">
        <v>27.355773874999997</v>
      </c>
      <c r="EC9" s="4">
        <v>36.280454499999998</v>
      </c>
      <c r="ED9" s="4">
        <v>37.361720250000005</v>
      </c>
      <c r="EE9" s="4">
        <v>28.538938062499998</v>
      </c>
      <c r="EF9" s="4">
        <v>7.6958173750000007</v>
      </c>
      <c r="EG9" s="4">
        <v>6.7781095000000002</v>
      </c>
      <c r="EH9" s="4">
        <v>14.512388250000001</v>
      </c>
      <c r="EI9" s="4">
        <v>13.484287</v>
      </c>
      <c r="EJ9" s="4">
        <v>23.26397025</v>
      </c>
      <c r="EK9" s="4">
        <v>29.977114875000002</v>
      </c>
      <c r="EL9" s="4">
        <v>27.271326500000001</v>
      </c>
      <c r="EM9" s="4">
        <v>36.274394874999999</v>
      </c>
      <c r="EN9" s="4">
        <v>37.299969625000003</v>
      </c>
      <c r="EO9" s="4">
        <v>28.794347935367821</v>
      </c>
      <c r="EP9" s="4">
        <v>0.10154387500000001</v>
      </c>
      <c r="EQ9" s="4">
        <v>0</v>
      </c>
      <c r="ER9" s="4">
        <v>24.275552814368975</v>
      </c>
      <c r="ES9" s="4">
        <v>7.3525175000000003</v>
      </c>
      <c r="ET9" s="4">
        <v>24.275552814368975</v>
      </c>
      <c r="EU9" s="4">
        <v>6.4866595</v>
      </c>
      <c r="EV9" s="7">
        <v>64.119264999999999</v>
      </c>
      <c r="EW9" s="7">
        <v>28.706779000000001</v>
      </c>
      <c r="EX9" s="7">
        <v>64.119264999999999</v>
      </c>
      <c r="EY9" s="7">
        <v>27.094567999999999</v>
      </c>
      <c r="EZ9" s="7">
        <v>36.793975000000003</v>
      </c>
      <c r="FA9" s="7">
        <v>23.912958</v>
      </c>
      <c r="FB9" s="7">
        <v>25.720741</v>
      </c>
      <c r="FC9" s="7">
        <v>29.70335</v>
      </c>
      <c r="FD9" s="4">
        <v>28.822449839535295</v>
      </c>
      <c r="FE9" s="4">
        <v>27.271326500000001</v>
      </c>
      <c r="FF9" s="4">
        <v>27.271326500000001</v>
      </c>
      <c r="FG9" s="4">
        <v>36.274394874999999</v>
      </c>
      <c r="FH9" s="4">
        <v>37.299969625000003</v>
      </c>
      <c r="FI9" s="4">
        <v>28.794347935367821</v>
      </c>
      <c r="FK9" s="4">
        <v>34.505790731861424</v>
      </c>
      <c r="FL9" s="4">
        <v>27.823642499999998</v>
      </c>
      <c r="FM9" s="4">
        <v>34.505790731861424</v>
      </c>
      <c r="FN9" s="4">
        <v>28.068636492525719</v>
      </c>
      <c r="FP9" s="4">
        <v>28.822449839535295</v>
      </c>
      <c r="FQ9" s="4">
        <v>28.538938062499998</v>
      </c>
      <c r="FR9" s="4">
        <v>28.822449839535295</v>
      </c>
      <c r="FS9" s="4">
        <v>28.794347935367821</v>
      </c>
    </row>
    <row r="10" spans="1:175" ht="14" customHeight="1" thickBot="1" x14ac:dyDescent="0.2">
      <c r="A10" s="236"/>
      <c r="B10" s="38">
        <v>235</v>
      </c>
      <c r="C10" s="140">
        <f>Anchor!L259</f>
        <v>209.745946</v>
      </c>
      <c r="D10" s="140">
        <f>Anchor!M259</f>
        <v>31.063006999999999</v>
      </c>
      <c r="E10" s="140">
        <f>Anchor!N259</f>
        <v>37.557492000000003</v>
      </c>
      <c r="F10" s="140">
        <f>Anchor!O259</f>
        <v>38.755147999999998</v>
      </c>
      <c r="G10" s="141">
        <f>('Summary (Full)'!$B$34*D10+'Summary (Full)'!$B$35*E10+'Summary (Full)'!$B$36*F10)/'Summary (Full)'!$B$37</f>
        <v>31.949671125000002</v>
      </c>
      <c r="H10" s="140">
        <f>Anchor!P259</f>
        <v>12.108452</v>
      </c>
      <c r="I10" s="140">
        <f>Anchor!Q259</f>
        <v>9.6637450000000005</v>
      </c>
      <c r="J10" s="140">
        <f>Anchor!R259</f>
        <v>39.706820999999998</v>
      </c>
      <c r="K10" s="140">
        <f>Anchor!S259</f>
        <v>37.098481</v>
      </c>
      <c r="L10" s="140">
        <f>Anchor!T259</f>
        <v>27.097401000000001</v>
      </c>
      <c r="M10" s="140">
        <f>Anchor!U259</f>
        <v>32.622678000000001</v>
      </c>
      <c r="N10" s="140">
        <f>Anchor!V259</f>
        <v>31.003663</v>
      </c>
      <c r="O10" s="140">
        <f>Anchor!W259</f>
        <v>37.544395000000002</v>
      </c>
      <c r="P10" s="140">
        <f>Anchor!X259</f>
        <v>38.647514999999999</v>
      </c>
      <c r="Q10" s="142">
        <f>10*LOG10(1/(('Summary (Full)'!$B$41/10^(N10/10)+'Summary (Full)'!$B$42/10^(O10/10)+'Summary (Full)'!$B$43/10^(P10/10))/'Summary (Full)'!$B$44))</f>
        <v>32.35675638850249</v>
      </c>
      <c r="R10" s="140">
        <f>Anchor!Y259</f>
        <v>3.6247000000000001E-2</v>
      </c>
      <c r="S10" s="140">
        <f>Anchor!Z259</f>
        <v>2907.66</v>
      </c>
      <c r="U10" s="129">
        <f>Test!L259</f>
        <v>170.18919500000001</v>
      </c>
      <c r="V10" s="129">
        <f>Test!M259</f>
        <v>31.632415000000002</v>
      </c>
      <c r="W10" s="129">
        <f>Test!N259</f>
        <v>39.040956000000001</v>
      </c>
      <c r="X10" s="129">
        <f>Test!O259</f>
        <v>40.008350999999998</v>
      </c>
      <c r="Y10" s="129">
        <f>('Summary (Full)'!$B$34*V10+'Summary (Full)'!$B$35*W10+'Summary (Full)'!$B$36*X10)/'Summary (Full)'!$B$37</f>
        <v>32.618944812499997</v>
      </c>
      <c r="Z10" s="129">
        <f>Test!P259</f>
        <v>12.508965999999999</v>
      </c>
      <c r="AA10" s="129">
        <f>Test!Q259</f>
        <v>9.9299060000000008</v>
      </c>
      <c r="AB10" s="129">
        <f>Test!R259</f>
        <v>43.979089999999999</v>
      </c>
      <c r="AC10" s="129">
        <f>Test!S259</f>
        <v>41.610793000000001</v>
      </c>
      <c r="AD10" s="129">
        <f>Test!T259</f>
        <v>27.726116999999999</v>
      </c>
      <c r="AE10" s="129">
        <f>Test!U259</f>
        <v>33.690933999999999</v>
      </c>
      <c r="AF10" s="129">
        <f>Test!V259</f>
        <v>31.548922999999998</v>
      </c>
      <c r="AG10" s="129">
        <f>Test!W259</f>
        <v>39.029381000000001</v>
      </c>
      <c r="AH10" s="129">
        <f>Test!X259</f>
        <v>39.978040999999997</v>
      </c>
      <c r="AI10" s="129">
        <f>10*LOG10(1/(('Summary (Full)'!$B$41/10^(AF10/10)+'Summary (Full)'!$B$42/10^(AG10/10)+'Summary (Full)'!$B$43/10^(AH10/10))/'Summary (Full)'!$B$44))</f>
        <v>32.973378857488868</v>
      </c>
      <c r="AJ10" s="155">
        <f>Test!Y259</f>
        <v>1.4508999999999999E-2</v>
      </c>
      <c r="AK10" s="152">
        <f>Test!Z259</f>
        <v>0</v>
      </c>
      <c r="AL10" s="152">
        <f t="shared" si="2"/>
        <v>0.40028140259883571</v>
      </c>
      <c r="AM10" s="152">
        <f t="shared" si="3"/>
        <v>0</v>
      </c>
      <c r="AO10" s="179"/>
      <c r="AP10" s="165"/>
      <c r="AQ10" s="165"/>
      <c r="AR10" s="165"/>
      <c r="AS10" s="165"/>
      <c r="AT10" s="165"/>
      <c r="AU10" s="165"/>
      <c r="AV10" s="165"/>
      <c r="AW10" s="165"/>
      <c r="AX10" s="165"/>
      <c r="AY10" s="171"/>
      <c r="AZ10" s="165"/>
      <c r="BA10" s="171"/>
      <c r="CH10" s="5"/>
      <c r="CI10" s="11" t="s">
        <v>118</v>
      </c>
      <c r="CJ10" s="10">
        <f>CJ5+CJ9</f>
        <v>190.84509936702258</v>
      </c>
      <c r="CK10" s="5"/>
      <c r="CL10" s="4">
        <v>37.46529275387158</v>
      </c>
      <c r="CM10" s="4">
        <v>26.870233750000001</v>
      </c>
      <c r="CN10" s="4">
        <v>26.870233750000001</v>
      </c>
      <c r="CO10" s="4">
        <v>35.847296374999999</v>
      </c>
      <c r="CP10" s="4">
        <v>37.150761625000001</v>
      </c>
      <c r="CQ10" s="4">
        <v>28.07383315625</v>
      </c>
      <c r="CR10" s="4">
        <v>7.439726125</v>
      </c>
      <c r="CS10" s="4">
        <v>6.5376518749999999</v>
      </c>
      <c r="CT10" s="4">
        <v>5.9923200000000003</v>
      </c>
      <c r="CU10" s="4">
        <v>5.4742851250000006</v>
      </c>
      <c r="CV10" s="4">
        <v>22.731328124999997</v>
      </c>
      <c r="CW10" s="4">
        <v>29.385285</v>
      </c>
      <c r="CX10" s="4">
        <v>26.792258624999999</v>
      </c>
      <c r="CY10" s="4">
        <v>35.841711500000002</v>
      </c>
      <c r="CZ10" s="4">
        <v>37.037112875000005</v>
      </c>
      <c r="DA10" s="4">
        <v>28.321498067660837</v>
      </c>
      <c r="DB10" s="4">
        <v>0.121936375</v>
      </c>
      <c r="DC10" s="4">
        <v>192.74125000000001</v>
      </c>
      <c r="DE10" s="4">
        <v>37.46529275387158</v>
      </c>
      <c r="DF10" s="4">
        <v>7.439726125</v>
      </c>
      <c r="DH10" s="4">
        <v>37.46529275387158</v>
      </c>
      <c r="DI10" s="4">
        <v>6.5376518749999999</v>
      </c>
      <c r="DK10" s="4">
        <v>68.570443325939024</v>
      </c>
      <c r="DL10" s="4">
        <v>21.040866375</v>
      </c>
      <c r="DM10" s="4">
        <v>68.570443325939024</v>
      </c>
      <c r="DN10" s="4">
        <v>19.748303750000002</v>
      </c>
      <c r="DO10" s="4">
        <v>37.46529275387158</v>
      </c>
      <c r="DP10" s="4">
        <v>22.731328124999997</v>
      </c>
      <c r="DQ10" s="4">
        <v>37.46529275387158</v>
      </c>
      <c r="DR10" s="4">
        <v>29.385285</v>
      </c>
      <c r="DS10" s="4">
        <v>37.46529275387158</v>
      </c>
      <c r="DT10" s="4">
        <v>26.792258624999999</v>
      </c>
      <c r="DU10" s="4">
        <v>26.792258624999999</v>
      </c>
      <c r="DV10" s="4">
        <v>35.841711500000002</v>
      </c>
      <c r="DW10" s="4">
        <v>37.037112875000005</v>
      </c>
      <c r="DX10" s="4">
        <v>28.321498067660837</v>
      </c>
      <c r="DZ10" s="4">
        <v>36.793975000000003</v>
      </c>
      <c r="EA10" s="4">
        <v>28.003983999999999</v>
      </c>
      <c r="EB10" s="4">
        <v>28.003983999999999</v>
      </c>
      <c r="EC10" s="4">
        <v>36.543984999999999</v>
      </c>
      <c r="ED10" s="4">
        <v>37.798321999999999</v>
      </c>
      <c r="EE10" s="4">
        <v>29.149880187499999</v>
      </c>
      <c r="EF10" s="4">
        <v>8.252535</v>
      </c>
      <c r="EG10" s="4">
        <v>7.1739930000000003</v>
      </c>
      <c r="EH10" s="4">
        <v>19.734029</v>
      </c>
      <c r="EI10" s="4">
        <v>18.424956000000002</v>
      </c>
      <c r="EJ10" s="4">
        <v>23.912958</v>
      </c>
      <c r="EK10" s="4">
        <v>30.476053</v>
      </c>
      <c r="EL10" s="4">
        <v>27.914964999999999</v>
      </c>
      <c r="EM10" s="4">
        <v>36.535742999999997</v>
      </c>
      <c r="EN10" s="4">
        <v>37.735407000000002</v>
      </c>
      <c r="EO10" s="4">
        <v>29.421179662400803</v>
      </c>
      <c r="EP10" s="4">
        <v>7.5420000000000001E-2</v>
      </c>
      <c r="EQ10" s="4">
        <v>0</v>
      </c>
      <c r="ER10" s="4">
        <v>26.907530280062169</v>
      </c>
      <c r="ES10" s="4">
        <v>7.6169591250000002</v>
      </c>
      <c r="ET10" s="4">
        <v>25.720741</v>
      </c>
      <c r="EU10" s="4">
        <v>6.5836079999999999</v>
      </c>
      <c r="EV10" s="7">
        <v>72.549246195929982</v>
      </c>
      <c r="EW10" s="7">
        <v>30.675085125000003</v>
      </c>
      <c r="EX10" s="7">
        <v>72.549246195929982</v>
      </c>
      <c r="EY10" s="7">
        <v>28.979552124999998</v>
      </c>
      <c r="EZ10" s="7">
        <v>41.479181752225109</v>
      </c>
      <c r="FA10" s="7">
        <v>24.220462000000001</v>
      </c>
      <c r="FB10" s="7">
        <v>28.822449839535295</v>
      </c>
      <c r="FC10" s="7">
        <v>29.977114875000002</v>
      </c>
      <c r="FD10" s="4">
        <v>36.793975000000003</v>
      </c>
      <c r="FE10" s="4">
        <v>27.914964999999999</v>
      </c>
      <c r="FF10" s="4">
        <v>27.914964999999999</v>
      </c>
      <c r="FG10" s="4">
        <v>36.535742999999997</v>
      </c>
      <c r="FH10" s="4">
        <v>37.735407000000002</v>
      </c>
      <c r="FI10" s="4">
        <v>29.421179662400803</v>
      </c>
      <c r="FK10" s="4">
        <v>37.46529275387158</v>
      </c>
      <c r="FL10" s="4">
        <v>28.07383315625</v>
      </c>
      <c r="FM10" s="4">
        <v>37.46529275387158</v>
      </c>
      <c r="FN10" s="4">
        <v>28.321498067660837</v>
      </c>
      <c r="FP10" s="4">
        <v>36.793975000000003</v>
      </c>
      <c r="FQ10" s="4">
        <v>29.149880187499999</v>
      </c>
      <c r="FR10" s="4">
        <v>36.793975000000003</v>
      </c>
      <c r="FS10" s="4">
        <v>29.421179662400803</v>
      </c>
    </row>
    <row r="11" spans="1:175" x14ac:dyDescent="0.15">
      <c r="A11" s="237" t="s">
        <v>82</v>
      </c>
      <c r="B11" s="38">
        <v>110</v>
      </c>
      <c r="C11" s="140">
        <f>Anchor!L260</f>
        <v>14406.846077</v>
      </c>
      <c r="D11" s="140">
        <f>Anchor!M260</f>
        <v>41.683652000000002</v>
      </c>
      <c r="E11" s="140">
        <f>Anchor!N260</f>
        <v>47.678928999999997</v>
      </c>
      <c r="F11" s="140">
        <f>Anchor!O260</f>
        <v>49.173878000000002</v>
      </c>
      <c r="G11" s="141">
        <f>('Summary (Full)'!$B$34*D11+'Summary (Full)'!$B$35*E11+'Summary (Full)'!$B$36*F11)/'Summary (Full)'!$B$37</f>
        <v>42.526495937500002</v>
      </c>
      <c r="H11" s="140">
        <f>Anchor!P260</f>
        <v>28.802693000000001</v>
      </c>
      <c r="I11" s="140">
        <f>Anchor!Q260</f>
        <v>21.367916000000001</v>
      </c>
      <c r="J11" s="140">
        <f>Anchor!R260</f>
        <v>92.397373000000002</v>
      </c>
      <c r="K11" s="140">
        <f>Anchor!S260</f>
        <v>90.260912000000005</v>
      </c>
      <c r="L11" s="140">
        <f>Anchor!T260</f>
        <v>42.331482000000001</v>
      </c>
      <c r="M11" s="140">
        <f>Anchor!U260</f>
        <v>42.984124999999999</v>
      </c>
      <c r="N11" s="140">
        <f>Anchor!V260</f>
        <v>41.617936999999998</v>
      </c>
      <c r="O11" s="140">
        <f>Anchor!W260</f>
        <v>47.664040999999997</v>
      </c>
      <c r="P11" s="140">
        <f>Anchor!X260</f>
        <v>49.138891999999998</v>
      </c>
      <c r="Q11" s="142">
        <f>10*LOG10(1/(('Summary (Full)'!$B$41/10^(N11/10)+'Summary (Full)'!$B$42/10^(O11/10)+'Summary (Full)'!$B$43/10^(P11/10))/'Summary (Full)'!$B$44))</f>
        <v>42.939818059817526</v>
      </c>
      <c r="R11" s="140">
        <f>Anchor!Y260</f>
        <v>1.3634E-2</v>
      </c>
      <c r="S11" s="140">
        <f>Anchor!Z260</f>
        <v>12072.15</v>
      </c>
      <c r="U11" s="129">
        <f>Test!L260</f>
        <v>13553.904557</v>
      </c>
      <c r="V11" s="129">
        <f>Test!M260</f>
        <v>41.927467</v>
      </c>
      <c r="W11" s="129">
        <f>Test!N260</f>
        <v>48.227366000000004</v>
      </c>
      <c r="X11" s="129">
        <f>Test!O260</f>
        <v>50.003233000000002</v>
      </c>
      <c r="Y11" s="129">
        <f>('Summary (Full)'!$B$34*V11+'Summary (Full)'!$B$35*W11+'Summary (Full)'!$B$36*X11)/'Summary (Full)'!$B$37</f>
        <v>42.825946062500002</v>
      </c>
      <c r="Z11" s="129">
        <f>Test!P260</f>
        <v>29.377945</v>
      </c>
      <c r="AA11" s="129">
        <f>Test!Q260</f>
        <v>21.697741000000001</v>
      </c>
      <c r="AB11" s="129">
        <f>Test!R260</f>
        <v>92.886188000000004</v>
      </c>
      <c r="AC11" s="129">
        <f>Test!S260</f>
        <v>90.810181</v>
      </c>
      <c r="AD11" s="129">
        <f>Test!T260</f>
        <v>42.851961000000003</v>
      </c>
      <c r="AE11" s="129">
        <f>Test!U260</f>
        <v>43.359872000000003</v>
      </c>
      <c r="AF11" s="129">
        <f>Test!V260</f>
        <v>41.860455000000002</v>
      </c>
      <c r="AG11" s="129">
        <f>Test!W260</f>
        <v>48.215235</v>
      </c>
      <c r="AH11" s="129">
        <f>Test!X260</f>
        <v>49.948217999999997</v>
      </c>
      <c r="AI11" s="129">
        <f>10*LOG10(1/(('Summary (Full)'!$B$41/10^(AF11/10)+'Summary (Full)'!$B$42/10^(AG11/10)+'Summary (Full)'!$B$43/10^(AH11/10))/'Summary (Full)'!$B$44))</f>
        <v>43.220485960311152</v>
      </c>
      <c r="AJ11" s="155">
        <f>Test!Y260</f>
        <v>9.9880000000000004E-3</v>
      </c>
      <c r="AK11" s="152">
        <f>Test!Z260</f>
        <v>0</v>
      </c>
      <c r="AL11" s="152">
        <f t="shared" si="2"/>
        <v>0.7325803139210797</v>
      </c>
      <c r="AM11" s="152">
        <f t="shared" si="3"/>
        <v>0</v>
      </c>
      <c r="AO11" s="245" t="s">
        <v>13</v>
      </c>
      <c r="AP11" s="172">
        <f t="array" ref="AP11">bdRateExtend($C11:$C14,D11:D14,$U11:$U14,V11:V14)</f>
        <v>-0.22969873326448564</v>
      </c>
      <c r="AQ11" s="172">
        <f t="array" ref="AQ11">bdRateExtend($C11:$C16,D11:D16,$U11:$U16,V11:V16)</f>
        <v>-0.25918830967488737</v>
      </c>
      <c r="AR11" s="172">
        <f t="array" ref="AR11">bdRateExtend($C11:$C16,E11:E16,$U11:$U16,W11:W16)</f>
        <v>-0.51717860754321099</v>
      </c>
      <c r="AS11" s="172">
        <f t="array" ref="AS11">bdRateExtend($C11:$C16,F11:F16,$U11:$U16,X11:X16)</f>
        <v>-0.49434478836111695</v>
      </c>
      <c r="AT11" s="172">
        <f t="array" ref="AT11">bdRateExtend($C11:$C14,H11:H14,$U11:$U14,Z11:Z14)</f>
        <v>-0.22317684233842805</v>
      </c>
      <c r="AU11" s="172">
        <f t="array" ref="AU11">bdRateExtend($C11:$C16,H11:H16,$U11:$U16,Z11:Z16)</f>
        <v>-0.24113534406752368</v>
      </c>
      <c r="AV11" s="172">
        <f t="array" ref="AV11">bdRateExtend($C11:$C14,I11:I14,$U11:$U14,AA11:AA14)</f>
        <v>-0.21596461973079351</v>
      </c>
      <c r="AW11" s="172">
        <f t="array" ref="AW11">bdRateExtend($C11:$C16,I11:I16,$U11:$U16,AA11:AA16)</f>
        <v>-0.23277247155003344</v>
      </c>
      <c r="AX11" s="172">
        <f t="array" ref="AX11">bdRateExtend($C11:$C14,J11:J14,$U11:$U14,AB11:AB14,"None", FALSE,1)</f>
        <v>-0.2379812510453434</v>
      </c>
      <c r="AY11" s="188">
        <f t="array" ref="AY11">bdRateExtend($C11:$C16,J11:J16,$U11:$U16,AB11:AB16,"None", FALSE,TRUE)</f>
        <v>-0.2709383479306432</v>
      </c>
      <c r="AZ11" s="241">
        <f t="array" ref="AZ11">testVMAFRange($C11:$C14,J11:J14,$U11:$U14,AB11:AB14)</f>
        <v>0</v>
      </c>
      <c r="BA11" s="190">
        <f t="array" ref="BA11">testVMAFRange($C11:$C16,J11:J16,$U11:$U16,AB11:AB16)</f>
        <v>0</v>
      </c>
      <c r="CI11" s="11" t="s">
        <v>119</v>
      </c>
      <c r="CJ11" s="10">
        <f>CJ5+CJ8</f>
        <v>2163.9171209673386</v>
      </c>
      <c r="CK11" s="5"/>
      <c r="CL11" s="4">
        <v>40.678626148312631</v>
      </c>
      <c r="CM11" s="4">
        <v>27.125764499999999</v>
      </c>
      <c r="CN11" s="4">
        <v>27.125764499999999</v>
      </c>
      <c r="CO11" s="4">
        <v>36.04682425</v>
      </c>
      <c r="CP11" s="4">
        <v>37.376853749999995</v>
      </c>
      <c r="CQ11" s="4">
        <v>28.324023812499998</v>
      </c>
      <c r="CR11" s="4">
        <v>7.6982077499999999</v>
      </c>
      <c r="CS11" s="4">
        <v>6.7002222499999995</v>
      </c>
      <c r="CT11" s="4">
        <v>6.967733</v>
      </c>
      <c r="CU11" s="4">
        <v>6.4062567500000007</v>
      </c>
      <c r="CV11" s="4">
        <v>22.973533749999998</v>
      </c>
      <c r="CW11" s="4">
        <v>29.630273000000003</v>
      </c>
      <c r="CX11" s="4">
        <v>27.047519749999999</v>
      </c>
      <c r="CY11" s="4">
        <v>36.041533000000001</v>
      </c>
      <c r="CZ11" s="4">
        <v>37.257153250000002</v>
      </c>
      <c r="DA11" s="4">
        <v>28.574359642795955</v>
      </c>
      <c r="DB11" s="4">
        <v>0.11039525</v>
      </c>
      <c r="DC11" s="4">
        <v>206.3775</v>
      </c>
      <c r="DE11" s="4">
        <v>40.678626148312631</v>
      </c>
      <c r="DF11" s="4">
        <v>7.6982077499999999</v>
      </c>
      <c r="DH11" s="4">
        <v>40.678626148312631</v>
      </c>
      <c r="DI11" s="4">
        <v>6.7002222499999995</v>
      </c>
      <c r="DK11" s="4">
        <v>76.285037097394053</v>
      </c>
      <c r="DL11" s="4">
        <v>22.802500500000001</v>
      </c>
      <c r="DM11" s="4">
        <v>76.285037097394053</v>
      </c>
      <c r="DN11" s="4">
        <v>21.446618000000001</v>
      </c>
      <c r="DO11" s="4">
        <v>40.678626148312631</v>
      </c>
      <c r="DP11" s="4">
        <v>22.973533749999998</v>
      </c>
      <c r="DQ11" s="4">
        <v>40.678626148312631</v>
      </c>
      <c r="DR11" s="4">
        <v>29.630273000000003</v>
      </c>
      <c r="DS11" s="4">
        <v>40.678626148312631</v>
      </c>
      <c r="DT11" s="4">
        <v>27.047519749999999</v>
      </c>
      <c r="DU11" s="4">
        <v>27.047519749999999</v>
      </c>
      <c r="DV11" s="4">
        <v>36.041533000000001</v>
      </c>
      <c r="DW11" s="4">
        <v>37.257153250000002</v>
      </c>
      <c r="DX11" s="4">
        <v>28.574359642795955</v>
      </c>
      <c r="DZ11" s="4">
        <v>41.479181752225109</v>
      </c>
      <c r="EA11" s="4">
        <v>28.294235624999999</v>
      </c>
      <c r="EB11" s="4">
        <v>28.294235624999999</v>
      </c>
      <c r="EC11" s="4">
        <v>36.808266125000003</v>
      </c>
      <c r="ED11" s="4">
        <v>38.075471</v>
      </c>
      <c r="EE11" s="4">
        <v>29.437689742187498</v>
      </c>
      <c r="EF11" s="4">
        <v>8.6012543749999999</v>
      </c>
      <c r="EG11" s="4">
        <v>7.3935985000000004</v>
      </c>
      <c r="EH11" s="4">
        <v>21.275114875</v>
      </c>
      <c r="EI11" s="4">
        <v>19.926040374999999</v>
      </c>
      <c r="EJ11" s="4">
        <v>24.220462000000001</v>
      </c>
      <c r="EK11" s="4">
        <v>30.777232999999999</v>
      </c>
      <c r="EL11" s="4">
        <v>28.204925749999997</v>
      </c>
      <c r="EM11" s="4">
        <v>36.799756374999994</v>
      </c>
      <c r="EN11" s="4">
        <v>38.016513375000002</v>
      </c>
      <c r="EO11" s="4">
        <v>29.710061331507148</v>
      </c>
      <c r="EP11" s="4">
        <v>7.1461125E-2</v>
      </c>
      <c r="EQ11" s="4">
        <v>0</v>
      </c>
      <c r="ER11" s="4">
        <v>29.82486913105063</v>
      </c>
      <c r="ES11" s="4">
        <v>7.881400750000001</v>
      </c>
      <c r="ET11" s="4">
        <v>28.822449839535295</v>
      </c>
      <c r="EU11" s="4">
        <v>6.7781095000000002</v>
      </c>
      <c r="EV11" s="7">
        <v>95.25121</v>
      </c>
      <c r="EW11" s="7">
        <v>35.396458000000003</v>
      </c>
      <c r="EX11" s="7">
        <v>82.087546131379696</v>
      </c>
      <c r="EY11" s="7">
        <v>30.86453625</v>
      </c>
      <c r="EZ11" s="7">
        <v>46.760985156785189</v>
      </c>
      <c r="FA11" s="7">
        <v>24.527965999999999</v>
      </c>
      <c r="FB11" s="7">
        <v>33.058508507687577</v>
      </c>
      <c r="FC11" s="7">
        <v>30.325143749999999</v>
      </c>
      <c r="FD11" s="4">
        <v>41.479181752225109</v>
      </c>
      <c r="FE11" s="4">
        <v>28.204925749999997</v>
      </c>
      <c r="FF11" s="4">
        <v>28.204925749999997</v>
      </c>
      <c r="FG11" s="4">
        <v>36.799756374999994</v>
      </c>
      <c r="FH11" s="4">
        <v>38.016513375000002</v>
      </c>
      <c r="FI11" s="4">
        <v>29.710061331507148</v>
      </c>
      <c r="FK11" s="4">
        <v>40.678626148312631</v>
      </c>
      <c r="FL11" s="4">
        <v>28.324023812499998</v>
      </c>
      <c r="FM11" s="4">
        <v>40.678626148312631</v>
      </c>
      <c r="FN11" s="4">
        <v>28.574359642795955</v>
      </c>
      <c r="FP11" s="4">
        <v>41.479181752225109</v>
      </c>
      <c r="FQ11" s="4">
        <v>29.437689742187498</v>
      </c>
      <c r="FR11" s="4">
        <v>41.479181752225109</v>
      </c>
      <c r="FS11" s="4">
        <v>29.710061331507148</v>
      </c>
    </row>
    <row r="12" spans="1:175" x14ac:dyDescent="0.15">
      <c r="A12" s="235"/>
      <c r="B12" s="38">
        <v>135</v>
      </c>
      <c r="C12" s="140">
        <f>Anchor!L261</f>
        <v>5673.9297630000001</v>
      </c>
      <c r="D12" s="140">
        <f>Anchor!M261</f>
        <v>39.801713999999997</v>
      </c>
      <c r="E12" s="140">
        <f>Anchor!N261</f>
        <v>45.696106999999998</v>
      </c>
      <c r="F12" s="140">
        <f>Anchor!O261</f>
        <v>47.172825000000003</v>
      </c>
      <c r="G12" s="141">
        <f>('Summary (Full)'!$B$34*D12+'Summary (Full)'!$B$35*E12+'Summary (Full)'!$B$36*F12)/'Summary (Full)'!$B$37</f>
        <v>40.630807999999995</v>
      </c>
      <c r="H12" s="140">
        <f>Anchor!P261</f>
        <v>25.068932</v>
      </c>
      <c r="I12" s="140">
        <f>Anchor!Q261</f>
        <v>18.833704000000001</v>
      </c>
      <c r="J12" s="140">
        <f>Anchor!R261</f>
        <v>87.595095999999998</v>
      </c>
      <c r="K12" s="140">
        <f>Anchor!S261</f>
        <v>85.247693999999996</v>
      </c>
      <c r="L12" s="140">
        <f>Anchor!T261</f>
        <v>38.705582</v>
      </c>
      <c r="M12" s="140">
        <f>Anchor!U261</f>
        <v>41.181910000000002</v>
      </c>
      <c r="N12" s="140">
        <f>Anchor!V261</f>
        <v>39.746895000000002</v>
      </c>
      <c r="O12" s="140">
        <f>Anchor!W261</f>
        <v>45.688020000000002</v>
      </c>
      <c r="P12" s="140">
        <f>Anchor!X261</f>
        <v>47.149492000000002</v>
      </c>
      <c r="Q12" s="142">
        <f>10*LOG10(1/(('Summary (Full)'!$B$41/10^(N12/10)+'Summary (Full)'!$B$42/10^(O12/10)+'Summary (Full)'!$B$43/10^(P12/10))/'Summary (Full)'!$B$44))</f>
        <v>41.058023824916681</v>
      </c>
      <c r="R12" s="140">
        <f>Anchor!Y261</f>
        <v>1.2805E-2</v>
      </c>
      <c r="S12" s="140">
        <f>Anchor!Z261</f>
        <v>11798.92</v>
      </c>
      <c r="U12" s="129">
        <f>Test!L261</f>
        <v>5196.2499040000002</v>
      </c>
      <c r="V12" s="129">
        <f>Test!M261</f>
        <v>40.139363000000003</v>
      </c>
      <c r="W12" s="129">
        <f>Test!N261</f>
        <v>46.634796000000001</v>
      </c>
      <c r="X12" s="129">
        <f>Test!O261</f>
        <v>48.282240999999999</v>
      </c>
      <c r="Y12" s="129">
        <f>('Summary (Full)'!$B$34*V12+'Summary (Full)'!$B$35*W12+'Summary (Full)'!$B$36*X12)/'Summary (Full)'!$B$37</f>
        <v>41.054257437500006</v>
      </c>
      <c r="Z12" s="129">
        <f>Test!P261</f>
        <v>25.648384</v>
      </c>
      <c r="AA12" s="129">
        <f>Test!Q261</f>
        <v>19.226611999999999</v>
      </c>
      <c r="AB12" s="129">
        <f>Test!R261</f>
        <v>88.628843000000003</v>
      </c>
      <c r="AC12" s="129">
        <f>Test!S261</f>
        <v>86.311747999999994</v>
      </c>
      <c r="AD12" s="129">
        <f>Test!T261</f>
        <v>39.293306000000001</v>
      </c>
      <c r="AE12" s="129">
        <f>Test!U261</f>
        <v>41.802621000000002</v>
      </c>
      <c r="AF12" s="129">
        <f>Test!V261</f>
        <v>40.077049000000002</v>
      </c>
      <c r="AG12" s="129">
        <f>Test!W261</f>
        <v>46.627834999999997</v>
      </c>
      <c r="AH12" s="129">
        <f>Test!X261</f>
        <v>48.247272000000002</v>
      </c>
      <c r="AI12" s="129">
        <f>10*LOG10(1/(('Summary (Full)'!$B$41/10^(AF12/10)+'Summary (Full)'!$B$42/10^(AG12/10)+'Summary (Full)'!$B$43/10^(AH12/10))/'Summary (Full)'!$B$44))</f>
        <v>41.450104492999458</v>
      </c>
      <c r="AJ12" s="155">
        <f>Test!Y261</f>
        <v>7.6400000000000001E-3</v>
      </c>
      <c r="AK12" s="152">
        <f>Test!Z261</f>
        <v>0</v>
      </c>
      <c r="AL12" s="152">
        <f t="shared" si="2"/>
        <v>0.59664193674345956</v>
      </c>
      <c r="AM12" s="152">
        <f t="shared" si="3"/>
        <v>0</v>
      </c>
      <c r="AO12" s="179"/>
      <c r="AP12" s="165"/>
      <c r="AQ12" s="164"/>
      <c r="AR12" s="164"/>
      <c r="AS12" s="164"/>
      <c r="AT12" s="165"/>
      <c r="AU12" s="164"/>
      <c r="AV12" s="165"/>
      <c r="AW12" s="164"/>
      <c r="AX12" s="165"/>
      <c r="AY12" s="170"/>
      <c r="AZ12" s="165"/>
      <c r="BA12" s="170"/>
      <c r="CK12" s="5"/>
      <c r="CL12" s="4">
        <v>44.167561593207765</v>
      </c>
      <c r="CM12" s="4">
        <v>27.381295250000001</v>
      </c>
      <c r="CN12" s="4">
        <v>27.381295250000001</v>
      </c>
      <c r="CO12" s="4">
        <v>36.246352125000001</v>
      </c>
      <c r="CP12" s="4">
        <v>37.602945874999996</v>
      </c>
      <c r="CQ12" s="4">
        <v>28.57421446875</v>
      </c>
      <c r="CR12" s="4">
        <v>7.9566893749999998</v>
      </c>
      <c r="CS12" s="4">
        <v>6.862792625</v>
      </c>
      <c r="CT12" s="4">
        <v>7.9431460000000005</v>
      </c>
      <c r="CU12" s="4">
        <v>7.3382283750000008</v>
      </c>
      <c r="CV12" s="4">
        <v>23.215739374999998</v>
      </c>
      <c r="CW12" s="4">
        <v>29.875261000000002</v>
      </c>
      <c r="CX12" s="4">
        <v>27.302780875</v>
      </c>
      <c r="CY12" s="4">
        <v>36.2413545</v>
      </c>
      <c r="CZ12" s="4">
        <v>37.477193624999998</v>
      </c>
      <c r="DA12" s="4">
        <v>28.827221217931076</v>
      </c>
      <c r="DB12" s="4">
        <v>9.8854125000000001E-2</v>
      </c>
      <c r="DC12" s="4">
        <v>220.01375000000002</v>
      </c>
      <c r="DE12" s="4">
        <v>44.167561593207765</v>
      </c>
      <c r="DF12" s="4">
        <v>7.9566893749999998</v>
      </c>
      <c r="DH12" s="4">
        <v>44.167561593207765</v>
      </c>
      <c r="DI12" s="4">
        <v>6.862792625</v>
      </c>
      <c r="DK12" s="4">
        <v>91.738331716739353</v>
      </c>
      <c r="DL12" s="4">
        <v>26.026265500000001</v>
      </c>
      <c r="DM12" s="4">
        <v>84.867569796641646</v>
      </c>
      <c r="DN12" s="4">
        <v>23.14493225</v>
      </c>
      <c r="DO12" s="4">
        <v>44.167561593207765</v>
      </c>
      <c r="DP12" s="4">
        <v>23.215739374999998</v>
      </c>
      <c r="DQ12" s="4">
        <v>44.167561593207765</v>
      </c>
      <c r="DR12" s="4">
        <v>29.875261000000002</v>
      </c>
      <c r="DS12" s="4">
        <v>44.167561593207765</v>
      </c>
      <c r="DT12" s="4">
        <v>27.302780875</v>
      </c>
      <c r="DU12" s="4">
        <v>27.302780875</v>
      </c>
      <c r="DV12" s="4">
        <v>36.2413545</v>
      </c>
      <c r="DW12" s="4">
        <v>37.477193624999998</v>
      </c>
      <c r="DX12" s="4">
        <v>28.827221217931076</v>
      </c>
      <c r="DZ12" s="4">
        <v>46.760985156785189</v>
      </c>
      <c r="EA12" s="4">
        <v>28.584487249999999</v>
      </c>
      <c r="EB12" s="4">
        <v>28.584487249999999</v>
      </c>
      <c r="EC12" s="4">
        <v>37.07254725</v>
      </c>
      <c r="ED12" s="4">
        <v>38.352620000000002</v>
      </c>
      <c r="EE12" s="4">
        <v>29.725499296875</v>
      </c>
      <c r="EF12" s="4">
        <v>8.9499737499999998</v>
      </c>
      <c r="EG12" s="4">
        <v>7.6132040000000005</v>
      </c>
      <c r="EH12" s="4">
        <v>22.81620075</v>
      </c>
      <c r="EI12" s="4">
        <v>21.427124750000001</v>
      </c>
      <c r="EJ12" s="4">
        <v>24.527965999999999</v>
      </c>
      <c r="EK12" s="4">
        <v>31.078412999999998</v>
      </c>
      <c r="EL12" s="4">
        <v>28.4948865</v>
      </c>
      <c r="EM12" s="4">
        <v>37.063769749999999</v>
      </c>
      <c r="EN12" s="4">
        <v>38.297619750000003</v>
      </c>
      <c r="EO12" s="4">
        <v>29.998943000613497</v>
      </c>
      <c r="EP12" s="4">
        <v>6.750225E-2</v>
      </c>
      <c r="EQ12" s="4">
        <v>0</v>
      </c>
      <c r="ER12" s="4">
        <v>33.058508507687577</v>
      </c>
      <c r="ES12" s="4">
        <v>8.1458423750000009</v>
      </c>
      <c r="ET12" s="4">
        <v>32.298199136351805</v>
      </c>
      <c r="EU12" s="4">
        <v>6.9726110000000006</v>
      </c>
      <c r="EV12" s="7">
        <v>108.25574660277175</v>
      </c>
      <c r="EW12" s="7">
        <v>37.443848375000002</v>
      </c>
      <c r="EX12" s="7">
        <v>95.25121</v>
      </c>
      <c r="EY12" s="7">
        <v>33.312156999999999</v>
      </c>
      <c r="EZ12" s="7">
        <v>52.715353593391136</v>
      </c>
      <c r="FA12" s="7">
        <v>24.835470000000001</v>
      </c>
      <c r="FB12" s="7">
        <v>36.642741999999998</v>
      </c>
      <c r="FC12" s="7">
        <v>30.597905999999998</v>
      </c>
      <c r="FD12" s="4">
        <v>46.760985156785189</v>
      </c>
      <c r="FE12" s="4">
        <v>28.4948865</v>
      </c>
      <c r="FF12" s="4">
        <v>28.4948865</v>
      </c>
      <c r="FG12" s="4">
        <v>37.063769749999999</v>
      </c>
      <c r="FH12" s="4">
        <v>38.297619750000003</v>
      </c>
      <c r="FI12" s="4">
        <v>29.998943000613497</v>
      </c>
      <c r="FK12" s="4">
        <v>44.167561593207765</v>
      </c>
      <c r="FL12" s="4">
        <v>28.57421446875</v>
      </c>
      <c r="FM12" s="4">
        <v>44.167561593207765</v>
      </c>
      <c r="FN12" s="4">
        <v>28.827221217931076</v>
      </c>
      <c r="FP12" s="4">
        <v>46.760985156785189</v>
      </c>
      <c r="FQ12" s="4">
        <v>29.725499296875</v>
      </c>
      <c r="FR12" s="4">
        <v>46.760985156785189</v>
      </c>
      <c r="FS12" s="4">
        <v>29.998943000613497</v>
      </c>
    </row>
    <row r="13" spans="1:175" x14ac:dyDescent="0.15">
      <c r="A13" s="235"/>
      <c r="B13" s="38">
        <v>160</v>
      </c>
      <c r="C13" s="140">
        <f>Anchor!L262</f>
        <v>2189.9589639999999</v>
      </c>
      <c r="D13" s="140">
        <f>Anchor!M262</f>
        <v>37.508215</v>
      </c>
      <c r="E13" s="140">
        <f>Anchor!N262</f>
        <v>43.372871000000004</v>
      </c>
      <c r="F13" s="140">
        <f>Anchor!O262</f>
        <v>44.901218999999998</v>
      </c>
      <c r="G13" s="141">
        <f>('Summary (Full)'!$B$34*D13+'Summary (Full)'!$B$35*E13+'Summary (Full)'!$B$36*F13)/'Summary (Full)'!$B$37</f>
        <v>38.336818749999999</v>
      </c>
      <c r="H13" s="140">
        <f>Anchor!P262</f>
        <v>21.141684000000001</v>
      </c>
      <c r="I13" s="140">
        <f>Anchor!Q262</f>
        <v>16.077770000000001</v>
      </c>
      <c r="J13" s="140">
        <f>Anchor!R262</f>
        <v>79.038920000000005</v>
      </c>
      <c r="K13" s="140">
        <f>Anchor!S262</f>
        <v>76.339950000000002</v>
      </c>
      <c r="L13" s="140">
        <f>Anchor!T262</f>
        <v>35.110498999999997</v>
      </c>
      <c r="M13" s="140">
        <f>Anchor!U262</f>
        <v>38.957344999999997</v>
      </c>
      <c r="N13" s="140">
        <f>Anchor!V262</f>
        <v>37.459578</v>
      </c>
      <c r="O13" s="140">
        <f>Anchor!W262</f>
        <v>43.366576999999999</v>
      </c>
      <c r="P13" s="140">
        <f>Anchor!X262</f>
        <v>44.866132</v>
      </c>
      <c r="Q13" s="142">
        <f>10*LOG10(1/(('Summary (Full)'!$B$41/10^(N13/10)+'Summary (Full)'!$B$42/10^(O13/10)+'Summary (Full)'!$B$43/10^(P13/10))/'Summary (Full)'!$B$44))</f>
        <v>38.768903067582691</v>
      </c>
      <c r="R13" s="140">
        <f>Anchor!Y262</f>
        <v>1.5212E-2</v>
      </c>
      <c r="S13" s="140">
        <f>Anchor!Z262</f>
        <v>7299.35</v>
      </c>
      <c r="U13" s="129">
        <f>Test!L262</f>
        <v>1960.2538999999999</v>
      </c>
      <c r="V13" s="129">
        <f>Test!M262</f>
        <v>37.913072</v>
      </c>
      <c r="W13" s="129">
        <f>Test!N262</f>
        <v>44.728453000000002</v>
      </c>
      <c r="X13" s="129">
        <f>Test!O262</f>
        <v>46.158498000000002</v>
      </c>
      <c r="Y13" s="129">
        <f>('Summary (Full)'!$B$34*V13+'Summary (Full)'!$B$35*W13+'Summary (Full)'!$B$36*X13)/'Summary (Full)'!$B$37</f>
        <v>38.854372437500004</v>
      </c>
      <c r="Z13" s="129">
        <f>Test!P262</f>
        <v>21.783534</v>
      </c>
      <c r="AA13" s="129">
        <f>Test!Q262</f>
        <v>16.504752</v>
      </c>
      <c r="AB13" s="129">
        <f>Test!R262</f>
        <v>80.795888000000005</v>
      </c>
      <c r="AC13" s="129">
        <f>Test!S262</f>
        <v>78.259480999999994</v>
      </c>
      <c r="AD13" s="129">
        <f>Test!T262</f>
        <v>35.730676000000003</v>
      </c>
      <c r="AE13" s="129">
        <f>Test!U262</f>
        <v>39.802562999999999</v>
      </c>
      <c r="AF13" s="129">
        <f>Test!V262</f>
        <v>37.849131</v>
      </c>
      <c r="AG13" s="129">
        <f>Test!W262</f>
        <v>44.721584999999997</v>
      </c>
      <c r="AH13" s="129">
        <f>Test!X262</f>
        <v>46.136330000000001</v>
      </c>
      <c r="AI13" s="129">
        <f>10*LOG10(1/(('Summary (Full)'!$B$41/10^(AF13/10)+'Summary (Full)'!$B$42/10^(AG13/10)+'Summary (Full)'!$B$43/10^(AH13/10))/'Summary (Full)'!$B$44))</f>
        <v>39.241938426028042</v>
      </c>
      <c r="AJ13" s="155">
        <f>Test!Y262</f>
        <v>1.0662E-2</v>
      </c>
      <c r="AK13" s="152">
        <f>Test!Z262</f>
        <v>0</v>
      </c>
      <c r="AL13" s="152">
        <f t="shared" si="2"/>
        <v>0.70089403102813563</v>
      </c>
      <c r="AM13" s="152">
        <f t="shared" si="3"/>
        <v>0</v>
      </c>
      <c r="AO13" s="242" t="s">
        <v>14</v>
      </c>
      <c r="AP13" s="166">
        <f t="array" ref="AP13">bdRateExtend($C12:$C15,D12:D15,$U12:$U15,V12:V15)</f>
        <v>-0.25264121342481005</v>
      </c>
      <c r="AQ13" s="164"/>
      <c r="AR13" s="164"/>
      <c r="AS13" s="164"/>
      <c r="AT13" s="166">
        <f t="array" ref="AT13">bdRateExtend($C12:$C15,H12:H15,$U12:$U15,Z12:Z15)</f>
        <v>-0.24491067878483319</v>
      </c>
      <c r="AU13" s="164"/>
      <c r="AV13" s="166">
        <f t="array" ref="AV13">bdRateExtend($C12:$C15,I12:I15,$U12:$U15,AA12:AA15)</f>
        <v>-0.23375812882068014</v>
      </c>
      <c r="AW13" s="164"/>
      <c r="AX13" s="166">
        <f t="array" ref="AX13">bdRateExtend($C12:$C15,J12:J15,$U12:$U15,AB12:AB15,"None", FALSE,1)</f>
        <v>-0.25707022619279263</v>
      </c>
      <c r="AY13" s="170"/>
      <c r="AZ13" s="244">
        <f t="array" ref="AZ13">testVMAFRange($C12:$C15,J12:J15,$U12:$U15,AB12:AB15)</f>
        <v>0</v>
      </c>
      <c r="BA13" s="170"/>
      <c r="CK13" s="5"/>
      <c r="CL13" s="4">
        <v>47.955736999999999</v>
      </c>
      <c r="CM13" s="4">
        <v>27.636825999999999</v>
      </c>
      <c r="CN13" s="4">
        <v>27.636825999999999</v>
      </c>
      <c r="CO13" s="4">
        <v>36.445880000000002</v>
      </c>
      <c r="CP13" s="4">
        <v>37.829037999999997</v>
      </c>
      <c r="CQ13" s="4">
        <v>28.824405124999998</v>
      </c>
      <c r="CR13" s="4">
        <v>8.2151709999999998</v>
      </c>
      <c r="CS13" s="4">
        <v>7.0253629999999996</v>
      </c>
      <c r="CT13" s="4">
        <v>8.9185590000000001</v>
      </c>
      <c r="CU13" s="4">
        <v>8.2702000000000009</v>
      </c>
      <c r="CV13" s="4">
        <v>23.457944999999999</v>
      </c>
      <c r="CW13" s="4">
        <v>30.120249000000001</v>
      </c>
      <c r="CX13" s="4">
        <v>27.558042</v>
      </c>
      <c r="CY13" s="4">
        <v>36.441175999999999</v>
      </c>
      <c r="CZ13" s="4">
        <v>37.697234000000002</v>
      </c>
      <c r="DA13" s="4">
        <v>29.080082793066193</v>
      </c>
      <c r="DB13" s="4">
        <v>8.7313000000000002E-2</v>
      </c>
      <c r="DC13" s="4">
        <v>233.65</v>
      </c>
      <c r="DE13" s="4">
        <v>47.955736999999999</v>
      </c>
      <c r="DF13" s="4">
        <v>8.2151709999999998</v>
      </c>
      <c r="DH13" s="4">
        <v>47.955736999999999</v>
      </c>
      <c r="DI13" s="4">
        <v>7.0253629999999996</v>
      </c>
      <c r="DK13" s="4">
        <v>103.0110335707779</v>
      </c>
      <c r="DL13" s="4">
        <v>28.209496999999999</v>
      </c>
      <c r="DM13" s="4">
        <v>103.0110335707779</v>
      </c>
      <c r="DN13" s="4">
        <v>26.461436750000001</v>
      </c>
      <c r="DO13" s="4">
        <v>47.955736999999999</v>
      </c>
      <c r="DP13" s="4">
        <v>23.457944999999999</v>
      </c>
      <c r="DQ13" s="4">
        <v>47.955736999999999</v>
      </c>
      <c r="DR13" s="4">
        <v>30.120249000000001</v>
      </c>
      <c r="DS13" s="4">
        <v>47.955736999999999</v>
      </c>
      <c r="DT13" s="4">
        <v>27.558042</v>
      </c>
      <c r="DU13" s="4">
        <v>27.558042</v>
      </c>
      <c r="DV13" s="4">
        <v>36.441175999999999</v>
      </c>
      <c r="DW13" s="4">
        <v>37.697234000000002</v>
      </c>
      <c r="DX13" s="4">
        <v>29.080082793066193</v>
      </c>
      <c r="DZ13" s="4">
        <v>52.715353593391136</v>
      </c>
      <c r="EA13" s="4">
        <v>28.874738874999998</v>
      </c>
      <c r="EB13" s="4">
        <v>28.874738874999998</v>
      </c>
      <c r="EC13" s="4">
        <v>37.336828374999996</v>
      </c>
      <c r="ED13" s="4">
        <v>38.629769000000003</v>
      </c>
      <c r="EE13" s="4">
        <v>30.013308851562499</v>
      </c>
      <c r="EF13" s="4">
        <v>9.2986931249999998</v>
      </c>
      <c r="EG13" s="4">
        <v>7.8328094999999998</v>
      </c>
      <c r="EH13" s="4">
        <v>24.357286625</v>
      </c>
      <c r="EI13" s="4">
        <v>22.928209125000002</v>
      </c>
      <c r="EJ13" s="4">
        <v>24.835470000000001</v>
      </c>
      <c r="EK13" s="4">
        <v>31.379593</v>
      </c>
      <c r="EL13" s="4">
        <v>28.784847249999999</v>
      </c>
      <c r="EM13" s="4">
        <v>37.327783124999996</v>
      </c>
      <c r="EN13" s="4">
        <v>38.578726125000003</v>
      </c>
      <c r="EO13" s="4">
        <v>30.287824669719846</v>
      </c>
      <c r="EP13" s="4">
        <v>6.3543374999999999E-2</v>
      </c>
      <c r="EQ13" s="4">
        <v>0</v>
      </c>
      <c r="ER13" s="4">
        <v>41.057943075207177</v>
      </c>
      <c r="ES13" s="4">
        <v>8.7489706250000001</v>
      </c>
      <c r="ET13" s="4">
        <v>36.1930950789801</v>
      </c>
      <c r="EU13" s="4">
        <v>7.1671125</v>
      </c>
      <c r="EV13" s="7">
        <v>123.03577741976733</v>
      </c>
      <c r="EW13" s="7">
        <v>39.491238750000001</v>
      </c>
      <c r="EX13" s="7">
        <v>108.25574660277175</v>
      </c>
      <c r="EY13" s="7">
        <v>35.315181750000001</v>
      </c>
      <c r="EZ13" s="7">
        <v>59.42792897024809</v>
      </c>
      <c r="FA13" s="7">
        <v>25.142974000000002</v>
      </c>
      <c r="FB13" s="7">
        <v>45.448604774715236</v>
      </c>
      <c r="FC13" s="7">
        <v>31.072174374999999</v>
      </c>
      <c r="FD13" s="4">
        <v>52.715353593391136</v>
      </c>
      <c r="FE13" s="4">
        <v>28.784847249999999</v>
      </c>
      <c r="FF13" s="4">
        <v>28.784847249999999</v>
      </c>
      <c r="FG13" s="4">
        <v>37.327783124999996</v>
      </c>
      <c r="FH13" s="4">
        <v>38.578726125000003</v>
      </c>
      <c r="FI13" s="4">
        <v>30.287824669719846</v>
      </c>
      <c r="FK13" s="4">
        <v>47.955736999999999</v>
      </c>
      <c r="FL13" s="4">
        <v>28.824405124999998</v>
      </c>
      <c r="FM13" s="4">
        <v>47.955736999999999</v>
      </c>
      <c r="FN13" s="4">
        <v>29.080082793066193</v>
      </c>
      <c r="FP13" s="4">
        <v>52.715353593391136</v>
      </c>
      <c r="FQ13" s="4">
        <v>30.013308851562499</v>
      </c>
      <c r="FR13" s="4">
        <v>52.715353593391136</v>
      </c>
      <c r="FS13" s="4">
        <v>30.287824669719846</v>
      </c>
    </row>
    <row r="14" spans="1:175" x14ac:dyDescent="0.15">
      <c r="A14" s="235"/>
      <c r="B14" s="38">
        <v>185</v>
      </c>
      <c r="C14" s="140">
        <f>Anchor!L263</f>
        <v>842.03796199999999</v>
      </c>
      <c r="D14" s="140">
        <f>Anchor!M263</f>
        <v>35.017699</v>
      </c>
      <c r="E14" s="140">
        <f>Anchor!N263</f>
        <v>41.086716000000003</v>
      </c>
      <c r="F14" s="140">
        <f>Anchor!O263</f>
        <v>42.655380999999998</v>
      </c>
      <c r="G14" s="141">
        <f>('Summary (Full)'!$B$34*D14+'Summary (Full)'!$B$35*E14+'Summary (Full)'!$B$36*F14)/'Summary (Full)'!$B$37</f>
        <v>35.874367687500005</v>
      </c>
      <c r="H14" s="140">
        <f>Anchor!P263</f>
        <v>17.410592999999999</v>
      </c>
      <c r="I14" s="140">
        <f>Anchor!Q263</f>
        <v>13.355694</v>
      </c>
      <c r="J14" s="140">
        <f>Anchor!R263</f>
        <v>65.935496999999998</v>
      </c>
      <c r="K14" s="140">
        <f>Anchor!S263</f>
        <v>63.104418000000003</v>
      </c>
      <c r="L14" s="140">
        <f>Anchor!T263</f>
        <v>31.758047999999999</v>
      </c>
      <c r="M14" s="140">
        <f>Anchor!U263</f>
        <v>36.588017999999998</v>
      </c>
      <c r="N14" s="140">
        <f>Anchor!V263</f>
        <v>34.964131000000002</v>
      </c>
      <c r="O14" s="140">
        <f>Anchor!W263</f>
        <v>41.081054999999999</v>
      </c>
      <c r="P14" s="140">
        <f>Anchor!X263</f>
        <v>42.590525</v>
      </c>
      <c r="Q14" s="142">
        <f>10*LOG10(1/(('Summary (Full)'!$B$41/10^(N14/10)+'Summary (Full)'!$B$42/10^(O14/10)+'Summary (Full)'!$B$43/10^(P14/10))/'Summary (Full)'!$B$44))</f>
        <v>36.294130271608054</v>
      </c>
      <c r="R14" s="140">
        <f>Anchor!Y263</f>
        <v>1.9445E-2</v>
      </c>
      <c r="S14" s="140">
        <f>Anchor!Z263</f>
        <v>4215.09</v>
      </c>
      <c r="U14" s="129">
        <f>Test!L263</f>
        <v>736.72050999999999</v>
      </c>
      <c r="V14" s="129">
        <f>Test!M263</f>
        <v>35.458078999999998</v>
      </c>
      <c r="W14" s="129">
        <f>Test!N263</f>
        <v>42.657423999999999</v>
      </c>
      <c r="X14" s="129">
        <f>Test!O263</f>
        <v>43.973143</v>
      </c>
      <c r="Y14" s="129">
        <f>('Summary (Full)'!$B$34*V14+'Summary (Full)'!$B$35*W14+'Summary (Full)'!$B$36*X14)/'Summary (Full)'!$B$37</f>
        <v>36.440229562500001</v>
      </c>
      <c r="Z14" s="129">
        <f>Test!P263</f>
        <v>18.032972000000001</v>
      </c>
      <c r="AA14" s="129">
        <f>Test!Q263</f>
        <v>13.746524000000001</v>
      </c>
      <c r="AB14" s="129">
        <f>Test!R263</f>
        <v>68.569799000000003</v>
      </c>
      <c r="AC14" s="129">
        <f>Test!S263</f>
        <v>65.950410000000005</v>
      </c>
      <c r="AD14" s="129">
        <f>Test!T263</f>
        <v>32.343597000000003</v>
      </c>
      <c r="AE14" s="129">
        <f>Test!U263</f>
        <v>37.544817999999999</v>
      </c>
      <c r="AF14" s="129">
        <f>Test!V263</f>
        <v>35.387742000000003</v>
      </c>
      <c r="AG14" s="129">
        <f>Test!W263</f>
        <v>42.649796000000002</v>
      </c>
      <c r="AH14" s="129">
        <f>Test!X263</f>
        <v>43.953617000000001</v>
      </c>
      <c r="AI14" s="129">
        <f>10*LOG10(1/(('Summary (Full)'!$B$41/10^(AF14/10)+'Summary (Full)'!$B$42/10^(AG14/10)+'Summary (Full)'!$B$43/10^(AH14/10))/'Summary (Full)'!$B$44))</f>
        <v>36.807415495854343</v>
      </c>
      <c r="AJ14" s="155">
        <f>Test!Y263</f>
        <v>1.4706E-2</v>
      </c>
      <c r="AK14" s="152">
        <f>Test!Z263</f>
        <v>0</v>
      </c>
      <c r="AL14" s="152">
        <f t="shared" si="2"/>
        <v>0.75628696322962197</v>
      </c>
      <c r="AM14" s="152">
        <f t="shared" si="3"/>
        <v>0</v>
      </c>
      <c r="AO14" s="179"/>
      <c r="AP14" s="165"/>
      <c r="AQ14" s="164"/>
      <c r="AR14" s="164"/>
      <c r="AS14" s="164"/>
      <c r="AT14" s="165"/>
      <c r="AU14" s="164"/>
      <c r="AV14" s="165"/>
      <c r="AW14" s="164"/>
      <c r="AX14" s="165"/>
      <c r="AY14" s="170"/>
      <c r="AZ14" s="165"/>
      <c r="BA14" s="170"/>
      <c r="CK14" s="5"/>
      <c r="CL14" s="4">
        <v>53.161866871115365</v>
      </c>
      <c r="CM14" s="4">
        <v>27.8595355</v>
      </c>
      <c r="CN14" s="4">
        <v>27.8595355</v>
      </c>
      <c r="CO14" s="4">
        <v>36.646716750000003</v>
      </c>
      <c r="CP14" s="4">
        <v>38.051152625</v>
      </c>
      <c r="CQ14" s="4">
        <v>29.0457103984375</v>
      </c>
      <c r="CR14" s="4">
        <v>8.5540413750000006</v>
      </c>
      <c r="CS14" s="4">
        <v>7.2124612499999996</v>
      </c>
      <c r="CT14" s="4">
        <v>9.9156863749999999</v>
      </c>
      <c r="CU14" s="4">
        <v>9.2072197500000001</v>
      </c>
      <c r="CV14" s="4">
        <v>23.678384124999997</v>
      </c>
      <c r="CW14" s="4">
        <v>30.360893125</v>
      </c>
      <c r="CX14" s="4">
        <v>27.78044075</v>
      </c>
      <c r="CY14" s="4">
        <v>36.641835499999999</v>
      </c>
      <c r="CZ14" s="4">
        <v>37.923912375</v>
      </c>
      <c r="DA14" s="4">
        <v>29.301900790762929</v>
      </c>
      <c r="DB14" s="4">
        <v>8.237425000000001E-2</v>
      </c>
      <c r="DC14" s="4">
        <v>248.84375</v>
      </c>
      <c r="DE14" s="4">
        <v>53.161866871115365</v>
      </c>
      <c r="DF14" s="4">
        <v>8.5540413750000006</v>
      </c>
      <c r="DH14" s="4">
        <v>53.161866871115365</v>
      </c>
      <c r="DI14" s="4">
        <v>7.2124612499999996</v>
      </c>
      <c r="DK14" s="4">
        <v>115.6689122065614</v>
      </c>
      <c r="DL14" s="4">
        <v>30.3927285</v>
      </c>
      <c r="DM14" s="4">
        <v>115.6689122065614</v>
      </c>
      <c r="DN14" s="4">
        <v>28.569319624999999</v>
      </c>
      <c r="DO14" s="4">
        <v>61.636015093141204</v>
      </c>
      <c r="DP14" s="4">
        <v>24.124772249999999</v>
      </c>
      <c r="DQ14" s="4">
        <v>53.161866871115365</v>
      </c>
      <c r="DR14" s="4">
        <v>30.360893125</v>
      </c>
      <c r="DS14" s="4">
        <v>53.161866871115365</v>
      </c>
      <c r="DT14" s="4">
        <v>27.78044075</v>
      </c>
      <c r="DU14" s="4">
        <v>27.78044075</v>
      </c>
      <c r="DV14" s="4">
        <v>36.641835499999999</v>
      </c>
      <c r="DW14" s="4">
        <v>37.923912375</v>
      </c>
      <c r="DX14" s="4">
        <v>29.301900790762929</v>
      </c>
      <c r="DZ14" s="4">
        <v>59.42792897024809</v>
      </c>
      <c r="EA14" s="4">
        <v>29.164990500000002</v>
      </c>
      <c r="EB14" s="4">
        <v>29.164990500000002</v>
      </c>
      <c r="EC14" s="4">
        <v>37.6011095</v>
      </c>
      <c r="ED14" s="4">
        <v>38.906918000000005</v>
      </c>
      <c r="EE14" s="4">
        <v>30.301118406249998</v>
      </c>
      <c r="EF14" s="4">
        <v>9.6474124999999997</v>
      </c>
      <c r="EG14" s="4">
        <v>8.0524149999999999</v>
      </c>
      <c r="EH14" s="4">
        <v>25.898372500000001</v>
      </c>
      <c r="EI14" s="4">
        <v>24.4292935</v>
      </c>
      <c r="EJ14" s="4">
        <v>25.142974000000002</v>
      </c>
      <c r="EK14" s="4">
        <v>31.680772999999999</v>
      </c>
      <c r="EL14" s="4">
        <v>29.074807999999997</v>
      </c>
      <c r="EM14" s="4">
        <v>37.591796500000001</v>
      </c>
      <c r="EN14" s="4">
        <v>38.859832499999996</v>
      </c>
      <c r="EO14" s="4">
        <v>30.576706338826192</v>
      </c>
      <c r="EP14" s="4">
        <v>5.9584499999999999E-2</v>
      </c>
      <c r="EQ14" s="4">
        <v>0</v>
      </c>
      <c r="ER14" s="4">
        <v>46.005145836710355</v>
      </c>
      <c r="ES14" s="4">
        <v>9.0876572499999995</v>
      </c>
      <c r="ET14" s="4">
        <v>40.557683289584702</v>
      </c>
      <c r="EU14" s="4">
        <v>7.3616140000000003</v>
      </c>
      <c r="EV14" s="7">
        <v>139.83370860516465</v>
      </c>
      <c r="EW14" s="7">
        <v>41.538629125</v>
      </c>
      <c r="EX14" s="7">
        <v>123.03577741976733</v>
      </c>
      <c r="EY14" s="7">
        <v>37.318206500000002</v>
      </c>
      <c r="EZ14" s="7">
        <v>66.995258514885791</v>
      </c>
      <c r="FA14" s="7">
        <v>25.450478</v>
      </c>
      <c r="FB14" s="7">
        <v>50.929330978298552</v>
      </c>
      <c r="FC14" s="7">
        <v>31.345939250000001</v>
      </c>
      <c r="FD14" s="4">
        <v>59.42792897024809</v>
      </c>
      <c r="FE14" s="4">
        <v>29.074807999999997</v>
      </c>
      <c r="FF14" s="4">
        <v>29.074807999999997</v>
      </c>
      <c r="FG14" s="4">
        <v>37.591796500000001</v>
      </c>
      <c r="FH14" s="4">
        <v>38.859832499999996</v>
      </c>
      <c r="FI14" s="4">
        <v>30.576706338826192</v>
      </c>
      <c r="FK14" s="4">
        <v>53.161866871115365</v>
      </c>
      <c r="FL14" s="4">
        <v>29.0457103984375</v>
      </c>
      <c r="FM14" s="4">
        <v>53.161866871115365</v>
      </c>
      <c r="FN14" s="4">
        <v>29.301900790762929</v>
      </c>
      <c r="FP14" s="4">
        <v>59.42792897024809</v>
      </c>
      <c r="FQ14" s="4">
        <v>30.301118406249998</v>
      </c>
      <c r="FR14" s="4">
        <v>59.42792897024809</v>
      </c>
      <c r="FS14" s="4">
        <v>30.576706338826192</v>
      </c>
    </row>
    <row r="15" spans="1:175" x14ac:dyDescent="0.15">
      <c r="A15" s="235"/>
      <c r="B15" s="38">
        <v>210</v>
      </c>
      <c r="C15" s="140">
        <f>Anchor!L264</f>
        <v>308.873895</v>
      </c>
      <c r="D15" s="140">
        <f>Anchor!M264</f>
        <v>32.365549000000001</v>
      </c>
      <c r="E15" s="140">
        <f>Anchor!N264</f>
        <v>38.905577999999998</v>
      </c>
      <c r="F15" s="140">
        <f>Anchor!O264</f>
        <v>40.484039000000003</v>
      </c>
      <c r="G15" s="141">
        <f>('Summary (Full)'!$B$34*D15+'Summary (Full)'!$B$35*E15+'Summary (Full)'!$B$36*F15)/'Summary (Full)'!$B$37</f>
        <v>33.281706437500006</v>
      </c>
      <c r="H15" s="140">
        <f>Anchor!P264</f>
        <v>13.69472</v>
      </c>
      <c r="I15" s="140">
        <f>Anchor!Q264</f>
        <v>10.745374</v>
      </c>
      <c r="J15" s="140">
        <f>Anchor!R264</f>
        <v>48.773243999999998</v>
      </c>
      <c r="K15" s="140">
        <f>Anchor!S264</f>
        <v>46.096800000000002</v>
      </c>
      <c r="L15" s="140">
        <f>Anchor!T264</f>
        <v>28.571307999999998</v>
      </c>
      <c r="M15" s="140">
        <f>Anchor!U264</f>
        <v>34.091799999999999</v>
      </c>
      <c r="N15" s="140">
        <f>Anchor!V264</f>
        <v>32.300246999999999</v>
      </c>
      <c r="O15" s="140">
        <f>Anchor!W264</f>
        <v>38.900331999999999</v>
      </c>
      <c r="P15" s="140">
        <f>Anchor!X264</f>
        <v>40.391232000000002</v>
      </c>
      <c r="Q15" s="142">
        <f>10*LOG10(1/(('Summary (Full)'!$B$41/10^(N15/10)+'Summary (Full)'!$B$42/10^(O15/10)+'Summary (Full)'!$B$43/10^(P15/10))/'Summary (Full)'!$B$44))</f>
        <v>33.672996165377263</v>
      </c>
      <c r="R15" s="140">
        <f>Anchor!Y264</f>
        <v>2.6631999999999999E-2</v>
      </c>
      <c r="S15" s="140">
        <f>Anchor!Z264</f>
        <v>2560.1799999999998</v>
      </c>
      <c r="U15" s="129">
        <f>Test!L264</f>
        <v>265.16375900000003</v>
      </c>
      <c r="V15" s="129">
        <f>Test!M264</f>
        <v>32.860444000000001</v>
      </c>
      <c r="W15" s="129">
        <f>Test!N264</f>
        <v>40.459826</v>
      </c>
      <c r="X15" s="129">
        <f>Test!O264</f>
        <v>41.863464999999998</v>
      </c>
      <c r="Y15" s="129">
        <f>('Summary (Full)'!$B$34*V15+'Summary (Full)'!$B$35*W15+'Summary (Full)'!$B$36*X15)/'Summary (Full)'!$B$37</f>
        <v>33.8980941875</v>
      </c>
      <c r="Z15" s="129">
        <f>Test!P264</f>
        <v>14.242781000000001</v>
      </c>
      <c r="AA15" s="129">
        <f>Test!Q264</f>
        <v>11.089394</v>
      </c>
      <c r="AB15" s="129">
        <f>Test!R264</f>
        <v>51.775581000000003</v>
      </c>
      <c r="AC15" s="129">
        <f>Test!S264</f>
        <v>49.336354999999998</v>
      </c>
      <c r="AD15" s="129">
        <f>Test!T264</f>
        <v>29.153428000000002</v>
      </c>
      <c r="AE15" s="129">
        <f>Test!U264</f>
        <v>35.106200000000001</v>
      </c>
      <c r="AF15" s="129">
        <f>Test!V264</f>
        <v>32.778188999999998</v>
      </c>
      <c r="AG15" s="129">
        <f>Test!W264</f>
        <v>40.447451000000001</v>
      </c>
      <c r="AH15" s="129">
        <f>Test!X264</f>
        <v>41.843338000000003</v>
      </c>
      <c r="AI15" s="129">
        <f>10*LOG10(1/(('Summary (Full)'!$B$41/10^(AF15/10)+'Summary (Full)'!$B$42/10^(AG15/10)+'Summary (Full)'!$B$43/10^(AH15/10))/'Summary (Full)'!$B$44))</f>
        <v>34.230020578845156</v>
      </c>
      <c r="AJ15" s="155">
        <f>Test!Y264</f>
        <v>1.8731999999999999E-2</v>
      </c>
      <c r="AK15" s="152">
        <f>Test!Z264</f>
        <v>0</v>
      </c>
      <c r="AL15" s="152">
        <f t="shared" si="2"/>
        <v>0.70336437368579152</v>
      </c>
      <c r="AM15" s="152">
        <f t="shared" si="3"/>
        <v>0</v>
      </c>
      <c r="AO15" s="242" t="s">
        <v>15</v>
      </c>
      <c r="AP15" s="166">
        <f t="array" ref="AP15">bdRateExtend($C13:$C16,D13:D16,$U13:$U16,V13:V16)</f>
        <v>-0.28147835156418111</v>
      </c>
      <c r="AQ15" s="164"/>
      <c r="AR15" s="164"/>
      <c r="AS15" s="164"/>
      <c r="AT15" s="166">
        <f t="array" ref="AT15">bdRateExtend($C13:$C16,H13:H16,$U13:$U16,Z13:Z16)</f>
        <v>-0.26193752584428753</v>
      </c>
      <c r="AU15" s="164"/>
      <c r="AV15" s="166">
        <f t="array" ref="AV15">bdRateExtend($C13:$C16,I13:I16,$U13:$U16,AA13:AA16)</f>
        <v>-0.25091483168583795</v>
      </c>
      <c r="AW15" s="164"/>
      <c r="AX15" s="166">
        <f t="array" ref="AX15">bdRateExtend($C13:$C16,J13:J16,$U13:$U16,AB13:AB16,"None", FALSE,1)</f>
        <v>-0.28481237711420593</v>
      </c>
      <c r="AY15" s="170"/>
      <c r="AZ15" s="244">
        <f t="array" ref="AZ15">testVMAFRange($C13:$C16,J13:J16,$U13:$U16,AB13:AB16)</f>
        <v>0</v>
      </c>
      <c r="BA15" s="170"/>
      <c r="CK15" s="5"/>
      <c r="CL15" s="4">
        <v>68.570443325939024</v>
      </c>
      <c r="CM15" s="4">
        <v>28.507602249999998</v>
      </c>
      <c r="CN15" s="4">
        <v>28.507602249999998</v>
      </c>
      <c r="CO15" s="4">
        <v>36.55252625</v>
      </c>
      <c r="CP15" s="4">
        <v>37.938516875000005</v>
      </c>
      <c r="CQ15" s="4">
        <v>29.599842164062498</v>
      </c>
      <c r="CR15" s="4">
        <v>9.0565379999999998</v>
      </c>
      <c r="CS15" s="4">
        <v>7.6598965000000003</v>
      </c>
      <c r="CT15" s="4">
        <v>21.040866375</v>
      </c>
      <c r="CU15" s="4">
        <v>19.748303750000002</v>
      </c>
      <c r="CV15" s="4">
        <v>24.432275875000002</v>
      </c>
      <c r="CW15" s="4">
        <v>30.725697374999999</v>
      </c>
      <c r="CX15" s="4">
        <v>28.432550624999998</v>
      </c>
      <c r="CY15" s="4">
        <v>36.547020625000002</v>
      </c>
      <c r="CZ15" s="4">
        <v>37.846435874999997</v>
      </c>
      <c r="DA15" s="4">
        <v>29.910518519635236</v>
      </c>
      <c r="DB15" s="4">
        <v>5.6801625000000001E-2</v>
      </c>
      <c r="DC15" s="4">
        <v>614.65125</v>
      </c>
      <c r="DE15" s="4">
        <v>58.933180178675947</v>
      </c>
      <c r="DF15" s="4">
        <v>8.8929117499999997</v>
      </c>
      <c r="DH15" s="4">
        <v>58.933180178675947</v>
      </c>
      <c r="DI15" s="4">
        <v>7.3995594999999996</v>
      </c>
      <c r="DK15" s="4">
        <v>129.88217657146816</v>
      </c>
      <c r="DL15" s="4">
        <v>32.575960000000002</v>
      </c>
      <c r="DM15" s="4">
        <v>129.88217657146816</v>
      </c>
      <c r="DN15" s="4">
        <v>30.6772025</v>
      </c>
      <c r="DO15" s="4">
        <v>68.570443325939024</v>
      </c>
      <c r="DP15" s="4">
        <v>24.432275875000002</v>
      </c>
      <c r="DQ15" s="4">
        <v>58.933180178675947</v>
      </c>
      <c r="DR15" s="4">
        <v>30.60153725</v>
      </c>
      <c r="DS15" s="4">
        <v>68.570443325939024</v>
      </c>
      <c r="DT15" s="4">
        <v>28.432550624999998</v>
      </c>
      <c r="DU15" s="4">
        <v>28.432550624999998</v>
      </c>
      <c r="DV15" s="4">
        <v>36.547020625000002</v>
      </c>
      <c r="DW15" s="4">
        <v>37.846435874999997</v>
      </c>
      <c r="DX15" s="4">
        <v>29.910518519635236</v>
      </c>
      <c r="DZ15" s="4">
        <v>66.995258514885791</v>
      </c>
      <c r="EA15" s="4">
        <v>29.455242125000002</v>
      </c>
      <c r="EB15" s="4">
        <v>29.455242125000002</v>
      </c>
      <c r="EC15" s="4">
        <v>37.865390625000003</v>
      </c>
      <c r="ED15" s="4">
        <v>39.184066999999999</v>
      </c>
      <c r="EE15" s="4">
        <v>30.5889279609375</v>
      </c>
      <c r="EF15" s="4">
        <v>9.9961318749999997</v>
      </c>
      <c r="EG15" s="4">
        <v>8.2720205</v>
      </c>
      <c r="EH15" s="4">
        <v>27.439458375000001</v>
      </c>
      <c r="EI15" s="4">
        <v>25.930377874999998</v>
      </c>
      <c r="EJ15" s="4">
        <v>25.450478</v>
      </c>
      <c r="EK15" s="4">
        <v>31.981952999999997</v>
      </c>
      <c r="EL15" s="4">
        <v>29.36476875</v>
      </c>
      <c r="EM15" s="4">
        <v>37.855809874999998</v>
      </c>
      <c r="EN15" s="4">
        <v>39.140938874999996</v>
      </c>
      <c r="EO15" s="4">
        <v>30.865588007932537</v>
      </c>
      <c r="EP15" s="4">
        <v>5.5625624999999998E-2</v>
      </c>
      <c r="EQ15" s="4">
        <v>0</v>
      </c>
      <c r="ER15" s="4">
        <v>51.548452867699098</v>
      </c>
      <c r="ES15" s="4">
        <v>9.4263438750000006</v>
      </c>
      <c r="ET15" s="4">
        <v>46.760985156785189</v>
      </c>
      <c r="EU15" s="4">
        <v>7.6132040000000005</v>
      </c>
      <c r="EV15" s="7">
        <v>158.92504174263547</v>
      </c>
      <c r="EW15" s="7">
        <v>43.586019500000006</v>
      </c>
      <c r="EX15" s="7">
        <v>139.83370860516465</v>
      </c>
      <c r="EY15" s="7">
        <v>39.321231249999997</v>
      </c>
      <c r="EZ15" s="7">
        <v>75.526183416612497</v>
      </c>
      <c r="FA15" s="7">
        <v>25.757982000000002</v>
      </c>
      <c r="FB15" s="7">
        <v>57.070987475947952</v>
      </c>
      <c r="FC15" s="7">
        <v>31.619704124999998</v>
      </c>
      <c r="FD15" s="4">
        <v>66.995258514885791</v>
      </c>
      <c r="FE15" s="4">
        <v>29.36476875</v>
      </c>
      <c r="FF15" s="4">
        <v>29.36476875</v>
      </c>
      <c r="FG15" s="4">
        <v>37.855809874999998</v>
      </c>
      <c r="FH15" s="4">
        <v>39.140938874999996</v>
      </c>
      <c r="FI15" s="4">
        <v>30.865588007932537</v>
      </c>
      <c r="FK15" s="4">
        <v>58.933180178675947</v>
      </c>
      <c r="FL15" s="4">
        <v>29.267015671875001</v>
      </c>
      <c r="FM15" s="4">
        <v>68.570443325939024</v>
      </c>
      <c r="FN15" s="4">
        <v>29.910518519635236</v>
      </c>
      <c r="FP15" s="4">
        <v>66.995258514885791</v>
      </c>
      <c r="FQ15" s="4">
        <v>30.5889279609375</v>
      </c>
      <c r="FR15" s="4">
        <v>66.995258514885791</v>
      </c>
      <c r="FS15" s="4">
        <v>30.865588007932537</v>
      </c>
    </row>
    <row r="16" spans="1:175" ht="14" customHeight="1" thickBot="1" x14ac:dyDescent="0.2">
      <c r="A16" s="236"/>
      <c r="B16" s="38">
        <v>235</v>
      </c>
      <c r="C16" s="140">
        <f>Anchor!L265</f>
        <v>120.912933</v>
      </c>
      <c r="D16" s="140">
        <f>Anchor!M265</f>
        <v>29.748501000000001</v>
      </c>
      <c r="E16" s="140">
        <f>Anchor!N265</f>
        <v>36.952480000000001</v>
      </c>
      <c r="F16" s="140">
        <f>Anchor!O265</f>
        <v>38.023293000000002</v>
      </c>
      <c r="G16" s="141">
        <f>('Summary (Full)'!$B$34*D16+'Summary (Full)'!$B$35*E16+'Summary (Full)'!$B$36*F16)/'Summary (Full)'!$B$37</f>
        <v>30.715924187500001</v>
      </c>
      <c r="H16" s="140">
        <f>Anchor!P265</f>
        <v>10.430412</v>
      </c>
      <c r="I16" s="140">
        <f>Anchor!Q265</f>
        <v>8.5607279999999992</v>
      </c>
      <c r="J16" s="140">
        <f>Anchor!R265</f>
        <v>29.885007999999999</v>
      </c>
      <c r="K16" s="140">
        <f>Anchor!S265</f>
        <v>27.882304999999999</v>
      </c>
      <c r="L16" s="140">
        <f>Anchor!T265</f>
        <v>25.679881999999999</v>
      </c>
      <c r="M16" s="140">
        <f>Anchor!U265</f>
        <v>31.561914999999999</v>
      </c>
      <c r="N16" s="140">
        <f>Anchor!V265</f>
        <v>29.682347</v>
      </c>
      <c r="O16" s="140">
        <f>Anchor!W265</f>
        <v>36.941011000000003</v>
      </c>
      <c r="P16" s="140">
        <f>Anchor!X265</f>
        <v>37.879438</v>
      </c>
      <c r="Q16" s="142">
        <f>10*LOG10(1/(('Summary (Full)'!$B$41/10^(N16/10)+'Summary (Full)'!$B$42/10^(O16/10)+'Summary (Full)'!$B$43/10^(P16/10))/'Summary (Full)'!$B$44))</f>
        <v>31.089515575567297</v>
      </c>
      <c r="R16" s="140">
        <f>Anchor!Y265</f>
        <v>4.1348000000000003E-2</v>
      </c>
      <c r="S16" s="140">
        <f>Anchor!Z265</f>
        <v>1432.98</v>
      </c>
      <c r="U16" s="129">
        <f>Test!L265</f>
        <v>95.25121</v>
      </c>
      <c r="V16" s="129">
        <f>Test!M265</f>
        <v>30.301445999999999</v>
      </c>
      <c r="W16" s="129">
        <f>Test!N265</f>
        <v>38.105111000000001</v>
      </c>
      <c r="X16" s="129">
        <f>Test!O265</f>
        <v>39.231684000000001</v>
      </c>
      <c r="Y16" s="129">
        <f>('Summary (Full)'!$B$34*V16+'Summary (Full)'!$B$35*W16+'Summary (Full)'!$B$36*X16)/'Summary (Full)'!$B$37</f>
        <v>31.347314937500002</v>
      </c>
      <c r="Z16" s="129">
        <f>Test!P265</f>
        <v>10.799102</v>
      </c>
      <c r="AA16" s="129">
        <f>Test!Q265</f>
        <v>8.824802</v>
      </c>
      <c r="AB16" s="129">
        <f>Test!R265</f>
        <v>35.396458000000003</v>
      </c>
      <c r="AC16" s="129">
        <f>Test!S265</f>
        <v>33.312156999999999</v>
      </c>
      <c r="AD16" s="129">
        <f>Test!T265</f>
        <v>26.301769</v>
      </c>
      <c r="AE16" s="129">
        <f>Test!U265</f>
        <v>32.522455999999998</v>
      </c>
      <c r="AF16" s="129">
        <f>Test!V265</f>
        <v>30.215332</v>
      </c>
      <c r="AG16" s="129">
        <f>Test!W265</f>
        <v>38.097422000000002</v>
      </c>
      <c r="AH16" s="129">
        <f>Test!X265</f>
        <v>39.199824</v>
      </c>
      <c r="AI16" s="129">
        <f>10*LOG10(1/(('Summary (Full)'!$B$41/10^(AF16/10)+'Summary (Full)'!$B$42/10^(AG16/10)+'Summary (Full)'!$B$43/10^(AH16/10))/'Summary (Full)'!$B$44))</f>
        <v>31.673087502730347</v>
      </c>
      <c r="AJ16" s="155">
        <f>Test!Y265</f>
        <v>2.1680000000000001E-2</v>
      </c>
      <c r="AK16" s="152">
        <f>Test!Z265</f>
        <v>0</v>
      </c>
      <c r="AL16" s="152">
        <f t="shared" si="2"/>
        <v>0.52433007642449458</v>
      </c>
      <c r="AM16" s="152">
        <f t="shared" si="3"/>
        <v>0</v>
      </c>
      <c r="AO16" s="179"/>
      <c r="AP16" s="165"/>
      <c r="AQ16" s="165"/>
      <c r="AR16" s="165"/>
      <c r="AS16" s="165"/>
      <c r="AT16" s="165"/>
      <c r="AU16" s="165"/>
      <c r="AV16" s="165"/>
      <c r="AW16" s="165"/>
      <c r="AX16" s="165"/>
      <c r="AY16" s="171"/>
      <c r="AZ16" s="165"/>
      <c r="BA16" s="171"/>
      <c r="CK16" s="5"/>
      <c r="CL16" s="4">
        <v>76.285037097394053</v>
      </c>
      <c r="CM16" s="4">
        <v>28.802937999999997</v>
      </c>
      <c r="CN16" s="4">
        <v>28.802937999999997</v>
      </c>
      <c r="CO16" s="4">
        <v>36.766031999999996</v>
      </c>
      <c r="CP16" s="4">
        <v>38.186699500000003</v>
      </c>
      <c r="CQ16" s="4">
        <v>29.887116468749998</v>
      </c>
      <c r="CR16" s="4">
        <v>9.3929939999999998</v>
      </c>
      <c r="CS16" s="4">
        <v>7.8738720000000004</v>
      </c>
      <c r="CT16" s="4">
        <v>22.802500500000001</v>
      </c>
      <c r="CU16" s="4">
        <v>21.446618000000001</v>
      </c>
      <c r="CV16" s="4">
        <v>24.739779500000001</v>
      </c>
      <c r="CW16" s="4">
        <v>31.013984499999999</v>
      </c>
      <c r="CX16" s="4">
        <v>28.727095499999997</v>
      </c>
      <c r="CY16" s="4">
        <v>36.760839500000003</v>
      </c>
      <c r="CZ16" s="4">
        <v>38.097403499999999</v>
      </c>
      <c r="DA16" s="4">
        <v>30.200910726427999</v>
      </c>
      <c r="DB16" s="4">
        <v>5.3971500000000006E-2</v>
      </c>
      <c r="DC16" s="4">
        <v>654.90499999999997</v>
      </c>
      <c r="DE16" s="4">
        <v>65.331033885481261</v>
      </c>
      <c r="DF16" s="4">
        <v>9.2317821249999987</v>
      </c>
      <c r="DH16" s="4">
        <v>65.331033885481261</v>
      </c>
      <c r="DI16" s="4">
        <v>7.5866577499999996</v>
      </c>
      <c r="DK16" s="4">
        <v>145.84195069472696</v>
      </c>
      <c r="DL16" s="4">
        <v>34.7591915</v>
      </c>
      <c r="DM16" s="4">
        <v>145.84195069472696</v>
      </c>
      <c r="DN16" s="4">
        <v>32.785085375000001</v>
      </c>
      <c r="DO16" s="4">
        <v>76.285037097394053</v>
      </c>
      <c r="DP16" s="4">
        <v>24.739779500000001</v>
      </c>
      <c r="DQ16" s="4">
        <v>65.331033885481261</v>
      </c>
      <c r="DR16" s="4">
        <v>30.842181375000003</v>
      </c>
      <c r="DS16" s="4">
        <v>76.285037097394053</v>
      </c>
      <c r="DT16" s="4">
        <v>28.727095499999997</v>
      </c>
      <c r="DU16" s="4">
        <v>28.727095499999997</v>
      </c>
      <c r="DV16" s="4">
        <v>36.760839500000003</v>
      </c>
      <c r="DW16" s="4">
        <v>38.097403499999999</v>
      </c>
      <c r="DX16" s="4">
        <v>30.200910726427999</v>
      </c>
      <c r="DZ16" s="4">
        <v>72.549246195929982</v>
      </c>
      <c r="EA16" s="4">
        <v>29.654383374999998</v>
      </c>
      <c r="EB16" s="4">
        <v>29.654383374999998</v>
      </c>
      <c r="EC16" s="4">
        <v>37.78795075</v>
      </c>
      <c r="ED16" s="4">
        <v>39.081912500000001</v>
      </c>
      <c r="EE16" s="4">
        <v>30.75195190625</v>
      </c>
      <c r="EF16" s="4">
        <v>10.069175000000001</v>
      </c>
      <c r="EG16" s="4">
        <v>8.3577258749999999</v>
      </c>
      <c r="EH16" s="4">
        <v>30.675085125000003</v>
      </c>
      <c r="EI16" s="4">
        <v>28.979552124999998</v>
      </c>
      <c r="EJ16" s="4">
        <v>25.633081624999999</v>
      </c>
      <c r="EK16" s="4">
        <v>32.052287249999999</v>
      </c>
      <c r="EL16" s="4">
        <v>29.562543125000001</v>
      </c>
      <c r="EM16" s="4">
        <v>37.778443500000002</v>
      </c>
      <c r="EN16" s="4">
        <v>39.051989125000006</v>
      </c>
      <c r="EO16" s="4">
        <v>31.046582994277465</v>
      </c>
      <c r="EP16" s="4">
        <v>4.3899874999999998E-2</v>
      </c>
      <c r="EQ16" s="4">
        <v>0</v>
      </c>
      <c r="ER16" s="4">
        <v>57.759690676450738</v>
      </c>
      <c r="ES16" s="4">
        <v>9.7650304999999999</v>
      </c>
      <c r="ET16" s="4">
        <v>52.715353593391136</v>
      </c>
      <c r="EU16" s="4">
        <v>7.8328094999999998</v>
      </c>
      <c r="EV16" s="7">
        <v>180.62289232573178</v>
      </c>
      <c r="EW16" s="7">
        <v>45.633409875000005</v>
      </c>
      <c r="EX16" s="7">
        <v>158.92504174263547</v>
      </c>
      <c r="EY16" s="7">
        <v>41.324255999999998</v>
      </c>
      <c r="EZ16" s="7">
        <v>82.087546131379696</v>
      </c>
      <c r="FA16" s="7">
        <v>25.97462925</v>
      </c>
      <c r="FB16" s="7">
        <v>63.953277</v>
      </c>
      <c r="FC16" s="7">
        <v>31.893469</v>
      </c>
      <c r="FD16" s="4">
        <v>72.549246195929982</v>
      </c>
      <c r="FE16" s="4">
        <v>29.562543125000001</v>
      </c>
      <c r="FF16" s="4">
        <v>29.562543125000001</v>
      </c>
      <c r="FG16" s="4">
        <v>37.778443500000002</v>
      </c>
      <c r="FH16" s="4">
        <v>39.051989125000006</v>
      </c>
      <c r="FI16" s="4">
        <v>31.046582994277465</v>
      </c>
      <c r="FK16" s="4">
        <v>81.201260000000005</v>
      </c>
      <c r="FL16" s="4">
        <v>30.082967624999998</v>
      </c>
      <c r="FM16" s="4">
        <v>73.655708886719225</v>
      </c>
      <c r="FN16" s="4">
        <v>30.102895069933734</v>
      </c>
      <c r="FP16" s="4">
        <v>75.526183416612497</v>
      </c>
      <c r="FQ16" s="4">
        <v>30.876737515624999</v>
      </c>
      <c r="FR16" s="4">
        <v>75.526183416612497</v>
      </c>
      <c r="FS16" s="4">
        <v>31.154469677038886</v>
      </c>
    </row>
    <row r="17" spans="1:175" x14ac:dyDescent="0.15">
      <c r="A17" s="237" t="s">
        <v>83</v>
      </c>
      <c r="B17" s="38">
        <v>110</v>
      </c>
      <c r="C17" s="140">
        <f>Anchor!L266</f>
        <v>9212.1380160000008</v>
      </c>
      <c r="D17" s="140">
        <f>Anchor!M266</f>
        <v>40.128968</v>
      </c>
      <c r="E17" s="140">
        <f>Anchor!N266</f>
        <v>46.583216</v>
      </c>
      <c r="F17" s="140">
        <f>Anchor!O266</f>
        <v>48.245735000000003</v>
      </c>
      <c r="G17" s="141">
        <f>('Summary (Full)'!$B$34*D17+'Summary (Full)'!$B$35*E17+'Summary (Full)'!$B$36*F17)/'Summary (Full)'!$B$37</f>
        <v>41.0396564375</v>
      </c>
      <c r="H17" s="140">
        <f>Anchor!P266</f>
        <v>27.233930999999998</v>
      </c>
      <c r="I17" s="140">
        <f>Anchor!Q266</f>
        <v>20.012782000000001</v>
      </c>
      <c r="J17" s="140">
        <f>Anchor!R266</f>
        <v>89.219587000000004</v>
      </c>
      <c r="K17" s="140">
        <f>Anchor!S266</f>
        <v>86.824414000000004</v>
      </c>
      <c r="L17" s="140">
        <f>Anchor!T266</f>
        <v>40.467948999999997</v>
      </c>
      <c r="M17" s="140">
        <f>Anchor!U266</f>
        <v>41.799357999999998</v>
      </c>
      <c r="N17" s="140">
        <f>Anchor!V266</f>
        <v>40.063364</v>
      </c>
      <c r="O17" s="140">
        <f>Anchor!W266</f>
        <v>46.573493999999997</v>
      </c>
      <c r="P17" s="140">
        <f>Anchor!X266</f>
        <v>48.223363999999997</v>
      </c>
      <c r="Q17" s="142">
        <f>10*LOG10(1/(('Summary (Full)'!$B$41/10^(N17/10)+'Summary (Full)'!$B$42/10^(O17/10)+'Summary (Full)'!$B$43/10^(P17/10))/'Summary (Full)'!$B$44))</f>
        <v>41.433997038890212</v>
      </c>
      <c r="R17" s="140">
        <f>Anchor!Y266</f>
        <v>1.7006E-2</v>
      </c>
      <c r="S17" s="140">
        <f>Anchor!Z266</f>
        <v>7267.95</v>
      </c>
      <c r="U17" s="129">
        <f>Test!L266</f>
        <v>8639.6090060000006</v>
      </c>
      <c r="V17" s="129">
        <f>Test!M266</f>
        <v>40.319177000000003</v>
      </c>
      <c r="W17" s="129">
        <f>Test!N266</f>
        <v>47.024448999999997</v>
      </c>
      <c r="X17" s="129">
        <f>Test!O266</f>
        <v>48.937156999999999</v>
      </c>
      <c r="Y17" s="129">
        <f>('Summary (Full)'!$B$34*V17+'Summary (Full)'!$B$35*W17+'Summary (Full)'!$B$36*X17)/'Summary (Full)'!$B$37</f>
        <v>41.276880249999998</v>
      </c>
      <c r="Z17" s="129">
        <f>Test!P266</f>
        <v>27.790015</v>
      </c>
      <c r="AA17" s="129">
        <f>Test!Q266</f>
        <v>20.303902999999998</v>
      </c>
      <c r="AB17" s="129">
        <f>Test!R266</f>
        <v>89.847987000000003</v>
      </c>
      <c r="AC17" s="129">
        <f>Test!S266</f>
        <v>87.481263999999996</v>
      </c>
      <c r="AD17" s="129">
        <f>Test!T266</f>
        <v>40.935862</v>
      </c>
      <c r="AE17" s="129">
        <f>Test!U266</f>
        <v>42.106865999999997</v>
      </c>
      <c r="AF17" s="129">
        <f>Test!V266</f>
        <v>40.249398999999997</v>
      </c>
      <c r="AG17" s="129">
        <f>Test!W266</f>
        <v>47.016606000000003</v>
      </c>
      <c r="AH17" s="129">
        <f>Test!X266</f>
        <v>48.901744999999998</v>
      </c>
      <c r="AI17" s="129">
        <f>10*LOG10(1/(('Summary (Full)'!$B$41/10^(AF17/10)+'Summary (Full)'!$B$42/10^(AG17/10)+'Summary (Full)'!$B$43/10^(AH17/10))/'Summary (Full)'!$B$44))</f>
        <v>41.649117203151633</v>
      </c>
      <c r="AJ17" s="155">
        <f>Test!Y266</f>
        <v>1.3749000000000001E-2</v>
      </c>
      <c r="AK17" s="152">
        <f>Test!Z266</f>
        <v>0</v>
      </c>
      <c r="AL17" s="152">
        <f t="shared" si="2"/>
        <v>0.80847936022580269</v>
      </c>
      <c r="AM17" s="152">
        <f t="shared" si="3"/>
        <v>0</v>
      </c>
      <c r="AO17" s="245" t="s">
        <v>13</v>
      </c>
      <c r="AP17" s="172">
        <f t="array" ref="AP17">bdRateExtend($C17:$C20,D17:D20,$U17:$U20,V17:V20)</f>
        <v>-0.22073825406338976</v>
      </c>
      <c r="AQ17" s="172">
        <f t="array" ref="AQ17">bdRateExtend($C17:$C22,D17:D22,$U17:$U22,V17:V22)</f>
        <v>-0.25441756842336782</v>
      </c>
      <c r="AR17" s="172">
        <f t="array" ref="AR17">bdRateExtend($C17:$C22,E17:E22,$U17:$U22,W17:W22)</f>
        <v>-0.51110360707922742</v>
      </c>
      <c r="AS17" s="172">
        <f t="array" ref="AS17">bdRateExtend($C17:$C22,F17:F22,$U17:$U22,X17:X22)</f>
        <v>-0.48594857331229735</v>
      </c>
      <c r="AT17" s="172">
        <f t="array" ref="AT17">bdRateExtend($C17:$C20,H17:H20,$U17:$U20,Z17:Z20)</f>
        <v>-0.21862099912752386</v>
      </c>
      <c r="AU17" s="172">
        <f t="array" ref="AU17">bdRateExtend($C17:$C22,H17:H22,$U17:$U22,Z17:Z22)</f>
        <v>-0.23472747010454598</v>
      </c>
      <c r="AV17" s="172">
        <f t="array" ref="AV17">bdRateExtend($C17:$C20,I17:I20,$U17:$U20,AA17:AA20)</f>
        <v>-0.20815824128936411</v>
      </c>
      <c r="AW17" s="172">
        <f t="array" ref="AW17">bdRateExtend($C17:$C22,I17:I22,$U17:$U22,AA17:AA22)</f>
        <v>-0.22708960428597891</v>
      </c>
      <c r="AX17" s="172">
        <f t="array" ref="AX17">bdRateExtend($C17:$C20,J17:J20,$U17:$U20,AB17:AB20,"None", FALSE,1)</f>
        <v>-0.24331495708132733</v>
      </c>
      <c r="AY17" s="188">
        <f t="array" ref="AY17">bdRateExtend($C17:$C22,J17:J22,$U17:$U22,AB17:AB22,"None", FALSE,TRUE)</f>
        <v>-0.27882935231913963</v>
      </c>
      <c r="AZ17" s="241">
        <f t="array" ref="AZ17">testVMAFRange($C17:$C20,J17:J20,$U17:$U20,AB17:AB20)</f>
        <v>0</v>
      </c>
      <c r="BA17" s="190">
        <f t="array" ref="BA17">testVMAFRange($C17:$C22,J17:J22,$U17:$U22,AB17:AB22)</f>
        <v>0</v>
      </c>
      <c r="CK17" s="5"/>
      <c r="CL17" s="4">
        <v>81.201260000000005</v>
      </c>
      <c r="CM17" s="4">
        <v>28.978871999999999</v>
      </c>
      <c r="CN17" s="4">
        <v>28.978871999999999</v>
      </c>
      <c r="CO17" s="4">
        <v>37.068510000000003</v>
      </c>
      <c r="CP17" s="4">
        <v>38.554763999999999</v>
      </c>
      <c r="CQ17" s="4">
        <v>30.082967624999998</v>
      </c>
      <c r="CR17" s="4">
        <v>9.6754859999999994</v>
      </c>
      <c r="CS17" s="4">
        <v>7.9856680000000004</v>
      </c>
      <c r="CT17" s="4">
        <v>20.690314000000001</v>
      </c>
      <c r="CU17" s="4">
        <v>19.556996000000002</v>
      </c>
      <c r="CV17" s="4">
        <v>24.872142</v>
      </c>
      <c r="CW17" s="4">
        <v>31.269698000000002</v>
      </c>
      <c r="CX17" s="4">
        <v>28.899324</v>
      </c>
      <c r="CY17" s="4">
        <v>37.063482999999998</v>
      </c>
      <c r="CZ17" s="4">
        <v>38.455601999999999</v>
      </c>
      <c r="DA17" s="4">
        <v>30.383308650550468</v>
      </c>
      <c r="DB17" s="4">
        <v>5.6732999999999999E-2</v>
      </c>
      <c r="DC17" s="4">
        <v>500.9</v>
      </c>
      <c r="DE17" s="4">
        <v>72.423445936662105</v>
      </c>
      <c r="DF17" s="4">
        <v>9.5706524999999996</v>
      </c>
      <c r="DH17" s="4">
        <v>72.423445936662105</v>
      </c>
      <c r="DI17" s="4">
        <v>7.7737560000000006</v>
      </c>
      <c r="DK17" s="4">
        <v>163.76284370888524</v>
      </c>
      <c r="DL17" s="4">
        <v>36.942422999999998</v>
      </c>
      <c r="DM17" s="4">
        <v>163.76284370888524</v>
      </c>
      <c r="DN17" s="4">
        <v>34.892968249999996</v>
      </c>
      <c r="DO17" s="4">
        <v>84.867569796641646</v>
      </c>
      <c r="DP17" s="4">
        <v>25.047283125</v>
      </c>
      <c r="DQ17" s="4">
        <v>72.423445936662105</v>
      </c>
      <c r="DR17" s="4">
        <v>31.082825500000002</v>
      </c>
      <c r="DS17" s="4">
        <v>81.201260000000005</v>
      </c>
      <c r="DT17" s="4">
        <v>28.899324</v>
      </c>
      <c r="DU17" s="4">
        <v>28.899324</v>
      </c>
      <c r="DV17" s="4">
        <v>37.063482999999998</v>
      </c>
      <c r="DW17" s="4">
        <v>38.455601999999999</v>
      </c>
      <c r="DX17" s="4">
        <v>30.383308650550468</v>
      </c>
      <c r="DZ17" s="4">
        <v>82.087546131379696</v>
      </c>
      <c r="EA17" s="4">
        <v>29.966686750000001</v>
      </c>
      <c r="EB17" s="4">
        <v>29.966686750000001</v>
      </c>
      <c r="EC17" s="4">
        <v>38.075882499999999</v>
      </c>
      <c r="ED17" s="4">
        <v>39.364334999999997</v>
      </c>
      <c r="EE17" s="4">
        <v>31.060864499999997</v>
      </c>
      <c r="EF17" s="4">
        <v>10.469037</v>
      </c>
      <c r="EG17" s="4">
        <v>8.6143877499999988</v>
      </c>
      <c r="EH17" s="4">
        <v>32.643391250000001</v>
      </c>
      <c r="EI17" s="4">
        <v>30.86453625</v>
      </c>
      <c r="EJ17" s="4">
        <v>25.97462925</v>
      </c>
      <c r="EK17" s="4">
        <v>32.363921499999996</v>
      </c>
      <c r="EL17" s="4">
        <v>29.875987250000001</v>
      </c>
      <c r="EM17" s="4">
        <v>38.066544</v>
      </c>
      <c r="EN17" s="4">
        <v>39.334850250000002</v>
      </c>
      <c r="EO17" s="4">
        <v>31.358292646053233</v>
      </c>
      <c r="EP17" s="4">
        <v>4.2083750000000003E-2</v>
      </c>
      <c r="EQ17" s="4">
        <v>0</v>
      </c>
      <c r="ER17" s="4">
        <v>64.719340376746075</v>
      </c>
      <c r="ES17" s="4">
        <v>10.103717124999999</v>
      </c>
      <c r="ET17" s="4">
        <v>59.42792897024809</v>
      </c>
      <c r="EU17" s="4">
        <v>8.0524149999999999</v>
      </c>
      <c r="EV17" s="7">
        <v>205.28312514113077</v>
      </c>
      <c r="EW17" s="7">
        <v>47.680800250000004</v>
      </c>
      <c r="EX17" s="7">
        <v>180.62289232573178</v>
      </c>
      <c r="EY17" s="7">
        <v>43.32728075</v>
      </c>
      <c r="EZ17" s="7">
        <v>92.879879298448358</v>
      </c>
      <c r="FA17" s="7">
        <v>26.316176875</v>
      </c>
      <c r="FB17" s="7">
        <v>75.526183416612497</v>
      </c>
      <c r="FC17" s="7">
        <v>32.283132999999999</v>
      </c>
      <c r="FD17" s="4">
        <v>82.087546131379696</v>
      </c>
      <c r="FE17" s="4">
        <v>29.875987250000001</v>
      </c>
      <c r="FF17" s="4">
        <v>29.875987250000001</v>
      </c>
      <c r="FG17" s="4">
        <v>38.066544</v>
      </c>
      <c r="FH17" s="4">
        <v>39.334850250000002</v>
      </c>
      <c r="FI17" s="4">
        <v>31.358292646053233</v>
      </c>
      <c r="FK17" s="4">
        <v>94.415689855302944</v>
      </c>
      <c r="FL17" s="4">
        <v>30.461665078124998</v>
      </c>
      <c r="FM17" s="4">
        <v>76.285037097394053</v>
      </c>
      <c r="FN17" s="4">
        <v>30.200910726427999</v>
      </c>
      <c r="FP17" s="4">
        <v>85.143404293489894</v>
      </c>
      <c r="FQ17" s="4">
        <v>31.164547070312501</v>
      </c>
      <c r="FR17" s="4">
        <v>82.087546131379696</v>
      </c>
      <c r="FS17" s="4">
        <v>31.358292646053233</v>
      </c>
    </row>
    <row r="18" spans="1:175" x14ac:dyDescent="0.15">
      <c r="A18" s="235"/>
      <c r="B18" s="38">
        <v>135</v>
      </c>
      <c r="C18" s="140">
        <f>Anchor!L267</f>
        <v>3730.8353189999998</v>
      </c>
      <c r="D18" s="140">
        <f>Anchor!M267</f>
        <v>38.489871000000001</v>
      </c>
      <c r="E18" s="140">
        <f>Anchor!N267</f>
        <v>44.706043999999999</v>
      </c>
      <c r="F18" s="140">
        <f>Anchor!O267</f>
        <v>46.305604000000002</v>
      </c>
      <c r="G18" s="141">
        <f>('Summary (Full)'!$B$34*D18+'Summary (Full)'!$B$35*E18+'Summary (Full)'!$B$36*F18)/'Summary (Full)'!$B$37</f>
        <v>39.366865125000004</v>
      </c>
      <c r="H18" s="140">
        <f>Anchor!P267</f>
        <v>23.542131000000001</v>
      </c>
      <c r="I18" s="140">
        <f>Anchor!Q267</f>
        <v>17.63336</v>
      </c>
      <c r="J18" s="140">
        <f>Anchor!R267</f>
        <v>83.347316000000006</v>
      </c>
      <c r="K18" s="140">
        <f>Anchor!S267</f>
        <v>80.845626999999993</v>
      </c>
      <c r="L18" s="140">
        <f>Anchor!T267</f>
        <v>37.133094</v>
      </c>
      <c r="M18" s="140">
        <f>Anchor!U267</f>
        <v>40.109845999999997</v>
      </c>
      <c r="N18" s="140">
        <f>Anchor!V267</f>
        <v>38.433675000000001</v>
      </c>
      <c r="O18" s="140">
        <f>Anchor!W267</f>
        <v>44.700057000000001</v>
      </c>
      <c r="P18" s="140">
        <f>Anchor!X267</f>
        <v>46.280166999999999</v>
      </c>
      <c r="Q18" s="142">
        <f>10*LOG10(1/(('Summary (Full)'!$B$41/10^(N18/10)+'Summary (Full)'!$B$42/10^(O18/10)+'Summary (Full)'!$B$43/10^(P18/10))/'Summary (Full)'!$B$44))</f>
        <v>39.780230315412631</v>
      </c>
      <c r="R18" s="140">
        <f>Anchor!Y267</f>
        <v>1.771E-2</v>
      </c>
      <c r="S18" s="140">
        <f>Anchor!Z267</f>
        <v>7205.42</v>
      </c>
      <c r="U18" s="129">
        <f>Test!L267</f>
        <v>3402.2383770000001</v>
      </c>
      <c r="V18" s="129">
        <f>Test!M267</f>
        <v>38.764308999999997</v>
      </c>
      <c r="W18" s="129">
        <f>Test!N267</f>
        <v>45.514248000000002</v>
      </c>
      <c r="X18" s="129">
        <f>Test!O267</f>
        <v>47.305681</v>
      </c>
      <c r="Y18" s="129">
        <f>('Summary (Full)'!$B$34*V18+'Summary (Full)'!$B$35*W18+'Summary (Full)'!$B$36*X18)/'Summary (Full)'!$B$37</f>
        <v>39.720015937499994</v>
      </c>
      <c r="Z18" s="129">
        <f>Test!P267</f>
        <v>24.100805999999999</v>
      </c>
      <c r="AA18" s="129">
        <f>Test!Q267</f>
        <v>17.982824999999998</v>
      </c>
      <c r="AB18" s="129">
        <f>Test!R267</f>
        <v>84.639345000000006</v>
      </c>
      <c r="AC18" s="129">
        <f>Test!S267</f>
        <v>82.089173000000002</v>
      </c>
      <c r="AD18" s="129">
        <f>Test!T267</f>
        <v>37.658436000000002</v>
      </c>
      <c r="AE18" s="129">
        <f>Test!U267</f>
        <v>40.650426000000003</v>
      </c>
      <c r="AF18" s="129">
        <f>Test!V267</f>
        <v>38.699499000000003</v>
      </c>
      <c r="AG18" s="129">
        <f>Test!W267</f>
        <v>45.509186999999997</v>
      </c>
      <c r="AH18" s="129">
        <f>Test!X267</f>
        <v>47.280968000000001</v>
      </c>
      <c r="AI18" s="129">
        <f>10*LOG10(1/(('Summary (Full)'!$B$41/10^(AF18/10)+'Summary (Full)'!$B$42/10^(AG18/10)+'Summary (Full)'!$B$43/10^(AH18/10))/'Summary (Full)'!$B$44))</f>
        <v>40.099022441633274</v>
      </c>
      <c r="AJ18" s="155">
        <f>Test!Y267</f>
        <v>1.3782000000000001E-2</v>
      </c>
      <c r="AK18" s="152">
        <f>Test!Z267</f>
        <v>0</v>
      </c>
      <c r="AL18" s="152">
        <f t="shared" si="2"/>
        <v>0.77820440429136084</v>
      </c>
      <c r="AM18" s="152">
        <f t="shared" si="3"/>
        <v>0</v>
      </c>
      <c r="AO18" s="179"/>
      <c r="AP18" s="165"/>
      <c r="AQ18" s="164"/>
      <c r="AR18" s="164"/>
      <c r="AS18" s="164"/>
      <c r="AT18" s="165"/>
      <c r="AU18" s="164"/>
      <c r="AV18" s="165"/>
      <c r="AW18" s="164"/>
      <c r="AX18" s="165"/>
      <c r="AY18" s="170"/>
      <c r="AZ18" s="165"/>
      <c r="BA18" s="170"/>
      <c r="CK18" s="5"/>
      <c r="CL18" s="4">
        <v>84.867569796641646</v>
      </c>
      <c r="CM18" s="4">
        <v>29.098273750000001</v>
      </c>
      <c r="CN18" s="4">
        <v>29.098273750000001</v>
      </c>
      <c r="CO18" s="4">
        <v>36.979537749999999</v>
      </c>
      <c r="CP18" s="4">
        <v>38.434882125000001</v>
      </c>
      <c r="CQ18" s="4">
        <v>30.174390773437498</v>
      </c>
      <c r="CR18" s="4">
        <v>9.7294499999999999</v>
      </c>
      <c r="CS18" s="4">
        <v>8.0878475000000005</v>
      </c>
      <c r="CT18" s="4">
        <v>24.564134625000001</v>
      </c>
      <c r="CU18" s="4">
        <v>23.14493225</v>
      </c>
      <c r="CV18" s="4">
        <v>25.047283125</v>
      </c>
      <c r="CW18" s="4">
        <v>31.302271624999999</v>
      </c>
      <c r="CX18" s="4">
        <v>29.021640375</v>
      </c>
      <c r="CY18" s="4">
        <v>36.974658374999997</v>
      </c>
      <c r="CZ18" s="4">
        <v>38.348371125</v>
      </c>
      <c r="DA18" s="4">
        <v>30.491302933220759</v>
      </c>
      <c r="DB18" s="4">
        <v>5.1141375000000003E-2</v>
      </c>
      <c r="DC18" s="4">
        <v>695.15874999999994</v>
      </c>
      <c r="DE18" s="4">
        <v>80.285818383570145</v>
      </c>
      <c r="DF18" s="4">
        <v>9.9095228750000004</v>
      </c>
      <c r="DH18" s="4">
        <v>76.285037097394053</v>
      </c>
      <c r="DI18" s="4">
        <v>7.8738720000000004</v>
      </c>
      <c r="DK18" s="4">
        <v>183.88583567259144</v>
      </c>
      <c r="DL18" s="4">
        <v>39.125654500000003</v>
      </c>
      <c r="DM18" s="4">
        <v>183.88583567259144</v>
      </c>
      <c r="DN18" s="4">
        <v>37.000851124999997</v>
      </c>
      <c r="DO18" s="4">
        <v>94.415689855302944</v>
      </c>
      <c r="DP18" s="4">
        <v>25.354786750000002</v>
      </c>
      <c r="DQ18" s="4">
        <v>80.285818383570145</v>
      </c>
      <c r="DR18" s="4">
        <v>31.323469625000001</v>
      </c>
      <c r="DS18" s="4">
        <v>84.867569796641646</v>
      </c>
      <c r="DT18" s="4">
        <v>29.021640375</v>
      </c>
      <c r="DU18" s="4">
        <v>29.021640375</v>
      </c>
      <c r="DV18" s="4">
        <v>36.974658374999997</v>
      </c>
      <c r="DW18" s="4">
        <v>38.348371125</v>
      </c>
      <c r="DX18" s="4">
        <v>30.491302933220759</v>
      </c>
      <c r="DZ18" s="4">
        <v>92.879879298448358</v>
      </c>
      <c r="EA18" s="4">
        <v>30.278990125</v>
      </c>
      <c r="EB18" s="4">
        <v>30.278990125</v>
      </c>
      <c r="EC18" s="4">
        <v>38.363814249999997</v>
      </c>
      <c r="ED18" s="4">
        <v>39.6467575</v>
      </c>
      <c r="EE18" s="4">
        <v>31.369777093749995</v>
      </c>
      <c r="EF18" s="4">
        <v>10.868899000000001</v>
      </c>
      <c r="EG18" s="4">
        <v>8.8710496249999995</v>
      </c>
      <c r="EH18" s="4">
        <v>34.611697375000006</v>
      </c>
      <c r="EI18" s="4">
        <v>32.749520375000003</v>
      </c>
      <c r="EJ18" s="4">
        <v>26.316176875</v>
      </c>
      <c r="EK18" s="4">
        <v>32.675555750000001</v>
      </c>
      <c r="EL18" s="4">
        <v>30.189431375000002</v>
      </c>
      <c r="EM18" s="4">
        <v>38.354644499999999</v>
      </c>
      <c r="EN18" s="4">
        <v>39.617711374999999</v>
      </c>
      <c r="EO18" s="4">
        <v>31.670002297829001</v>
      </c>
      <c r="EP18" s="4">
        <v>4.0267625000000001E-2</v>
      </c>
      <c r="EQ18" s="4">
        <v>0</v>
      </c>
      <c r="ER18" s="4">
        <v>72.517580508942203</v>
      </c>
      <c r="ES18" s="4">
        <v>10.44240375</v>
      </c>
      <c r="ET18" s="4">
        <v>66.995258514885791</v>
      </c>
      <c r="EU18" s="4">
        <v>8.2720205</v>
      </c>
      <c r="EV18" s="7">
        <v>233.31019077976345</v>
      </c>
      <c r="EW18" s="7">
        <v>49.728190625000003</v>
      </c>
      <c r="EX18" s="7">
        <v>205.28312514113077</v>
      </c>
      <c r="EY18" s="7">
        <v>45.330305499999994</v>
      </c>
      <c r="EZ18" s="7">
        <v>105.09111777671484</v>
      </c>
      <c r="FA18" s="7">
        <v>26.6577245</v>
      </c>
      <c r="FB18" s="7">
        <v>85.143404293489894</v>
      </c>
      <c r="FC18" s="7">
        <v>32.584312999999995</v>
      </c>
      <c r="FD18" s="4">
        <v>92.879879298448358</v>
      </c>
      <c r="FE18" s="4">
        <v>30.189431375000002</v>
      </c>
      <c r="FF18" s="4">
        <v>30.189431375000002</v>
      </c>
      <c r="FG18" s="4">
        <v>38.354644499999999</v>
      </c>
      <c r="FH18" s="4">
        <v>39.617711374999999</v>
      </c>
      <c r="FI18" s="4">
        <v>31.670002297829001</v>
      </c>
      <c r="FK18" s="4">
        <v>105.03803175009143</v>
      </c>
      <c r="FL18" s="4">
        <v>30.748939382812498</v>
      </c>
      <c r="FM18" s="4">
        <v>81.201260000000005</v>
      </c>
      <c r="FN18" s="4">
        <v>30.383308650550468</v>
      </c>
      <c r="FP18" s="4">
        <v>95.985246000000004</v>
      </c>
      <c r="FQ18" s="4">
        <v>31.452356625</v>
      </c>
      <c r="FR18" s="4">
        <v>92.879879298448358</v>
      </c>
      <c r="FS18" s="4">
        <v>31.670002297829001</v>
      </c>
    </row>
    <row r="19" spans="1:175" x14ac:dyDescent="0.15">
      <c r="A19" s="235"/>
      <c r="B19" s="38">
        <v>160</v>
      </c>
      <c r="C19" s="140">
        <f>Anchor!L268</f>
        <v>1460.6820869999999</v>
      </c>
      <c r="D19" s="140">
        <f>Anchor!M268</f>
        <v>36.368521999999999</v>
      </c>
      <c r="E19" s="140">
        <f>Anchor!N268</f>
        <v>42.504173999999999</v>
      </c>
      <c r="F19" s="140">
        <f>Anchor!O268</f>
        <v>44.107857000000003</v>
      </c>
      <c r="G19" s="141">
        <f>('Summary (Full)'!$B$34*D19+'Summary (Full)'!$B$35*E19+'Summary (Full)'!$B$36*F19)/'Summary (Full)'!$B$37</f>
        <v>37.235708687500001</v>
      </c>
      <c r="H19" s="140">
        <f>Anchor!P268</f>
        <v>19.716322999999999</v>
      </c>
      <c r="I19" s="140">
        <f>Anchor!Q268</f>
        <v>14.983851</v>
      </c>
      <c r="J19" s="140">
        <f>Anchor!R268</f>
        <v>73.291269999999997</v>
      </c>
      <c r="K19" s="140">
        <f>Anchor!S268</f>
        <v>70.613207000000003</v>
      </c>
      <c r="L19" s="140">
        <f>Anchor!T268</f>
        <v>33.742730000000002</v>
      </c>
      <c r="M19" s="140">
        <f>Anchor!U268</f>
        <v>37.990600000000001</v>
      </c>
      <c r="N19" s="140">
        <f>Anchor!V268</f>
        <v>36.314754000000001</v>
      </c>
      <c r="O19" s="140">
        <f>Anchor!W268</f>
        <v>42.498424999999997</v>
      </c>
      <c r="P19" s="140">
        <f>Anchor!X268</f>
        <v>44.063766999999999</v>
      </c>
      <c r="Q19" s="142">
        <f>10*LOG10(1/(('Summary (Full)'!$B$41/10^(N19/10)+'Summary (Full)'!$B$42/10^(O19/10)+'Summary (Full)'!$B$43/10^(P19/10))/'Summary (Full)'!$B$44))</f>
        <v>37.653155628649571</v>
      </c>
      <c r="R19" s="140">
        <f>Anchor!Y268</f>
        <v>2.2079999999999999E-2</v>
      </c>
      <c r="S19" s="140">
        <f>Anchor!Z268</f>
        <v>4316.2700000000004</v>
      </c>
      <c r="U19" s="129">
        <f>Test!L268</f>
        <v>1302.9493580000001</v>
      </c>
      <c r="V19" s="129">
        <f>Test!M268</f>
        <v>36.715873999999999</v>
      </c>
      <c r="W19" s="129">
        <f>Test!N268</f>
        <v>43.705432999999999</v>
      </c>
      <c r="X19" s="129">
        <f>Test!O268</f>
        <v>45.361066999999998</v>
      </c>
      <c r="Y19" s="129">
        <f>('Summary (Full)'!$B$34*V19+'Summary (Full)'!$B$35*W19+'Summary (Full)'!$B$36*X19)/'Summary (Full)'!$B$37</f>
        <v>37.693046000000002</v>
      </c>
      <c r="Z19" s="129">
        <f>Test!P268</f>
        <v>20.306141</v>
      </c>
      <c r="AA19" s="129">
        <f>Test!Q268</f>
        <v>15.356965000000001</v>
      </c>
      <c r="AB19" s="129">
        <f>Test!R268</f>
        <v>75.385621</v>
      </c>
      <c r="AC19" s="129">
        <f>Test!S268</f>
        <v>72.711851999999993</v>
      </c>
      <c r="AD19" s="129">
        <f>Test!T268</f>
        <v>34.294598999999998</v>
      </c>
      <c r="AE19" s="129">
        <f>Test!U268</f>
        <v>38.751385999999997</v>
      </c>
      <c r="AF19" s="129">
        <f>Test!V268</f>
        <v>36.648085999999999</v>
      </c>
      <c r="AG19" s="129">
        <f>Test!W268</f>
        <v>43.699841999999997</v>
      </c>
      <c r="AH19" s="129">
        <f>Test!X268</f>
        <v>45.344186999999998</v>
      </c>
      <c r="AI19" s="129">
        <f>10*LOG10(1/(('Summary (Full)'!$B$41/10^(AF19/10)+'Summary (Full)'!$B$42/10^(AG19/10)+'Summary (Full)'!$B$43/10^(AH19/10))/'Summary (Full)'!$B$44))</f>
        <v>38.062533585777139</v>
      </c>
      <c r="AJ19" s="155">
        <f>Test!Y268</f>
        <v>1.9129E-2</v>
      </c>
      <c r="AK19" s="152">
        <f>Test!Z268</f>
        <v>0</v>
      </c>
      <c r="AL19" s="152">
        <f t="shared" si="2"/>
        <v>0.86634963768115947</v>
      </c>
      <c r="AM19" s="152">
        <f t="shared" si="3"/>
        <v>0</v>
      </c>
      <c r="AO19" s="242" t="s">
        <v>14</v>
      </c>
      <c r="AP19" s="166">
        <f t="array" ref="AP19">bdRateExtend($C18:$C21,D18:D21,$U18:$U21,V18:V21)</f>
        <v>-0.24504322810451085</v>
      </c>
      <c r="AQ19" s="164"/>
      <c r="AR19" s="164"/>
      <c r="AS19" s="164"/>
      <c r="AT19" s="166">
        <f t="array" ref="AT19">bdRateExtend($C18:$C21,H18:H21,$U18:$U21,Z18:Z21)</f>
        <v>-0.23742805173774262</v>
      </c>
      <c r="AU19" s="164"/>
      <c r="AV19" s="166">
        <f t="array" ref="AV19">bdRateExtend($C18:$C21,I18:I21,$U18:$U21,AA18:AA21)</f>
        <v>-0.22559734586639224</v>
      </c>
      <c r="AW19" s="164"/>
      <c r="AX19" s="166">
        <f t="array" ref="AX19">bdRateExtend($C18:$C21,J18:J21,$U18:$U21,AB18:AB21,"None", FALSE,1)</f>
        <v>-0.26394001915286425</v>
      </c>
      <c r="AY19" s="170"/>
      <c r="AZ19" s="244">
        <f t="array" ref="AZ19">testVMAFRange($C18:$C21,J18:J21,$U18:$U21,AB18:AB21)</f>
        <v>0</v>
      </c>
      <c r="BA19" s="170"/>
      <c r="CK19" s="5"/>
      <c r="CL19" s="4">
        <v>94.415689855302944</v>
      </c>
      <c r="CM19" s="4">
        <v>29.3936095</v>
      </c>
      <c r="CN19" s="4">
        <v>29.3936095</v>
      </c>
      <c r="CO19" s="4">
        <v>37.193043500000002</v>
      </c>
      <c r="CP19" s="4">
        <v>38.68306475</v>
      </c>
      <c r="CQ19" s="4">
        <v>30.461665078124998</v>
      </c>
      <c r="CR19" s="4">
        <v>10.065906</v>
      </c>
      <c r="CS19" s="4">
        <v>8.3018230000000006</v>
      </c>
      <c r="CT19" s="4">
        <v>26.325768749999998</v>
      </c>
      <c r="CU19" s="4">
        <v>24.843246499999999</v>
      </c>
      <c r="CV19" s="4">
        <v>25.354786750000002</v>
      </c>
      <c r="CW19" s="4">
        <v>31.59055875</v>
      </c>
      <c r="CX19" s="4">
        <v>29.31618525</v>
      </c>
      <c r="CY19" s="4">
        <v>37.188477249999998</v>
      </c>
      <c r="CZ19" s="4">
        <v>38.599338750000001</v>
      </c>
      <c r="DA19" s="4">
        <v>30.781695140013518</v>
      </c>
      <c r="DB19" s="4">
        <v>4.831125E-2</v>
      </c>
      <c r="DC19" s="4">
        <v>735.41249999999991</v>
      </c>
      <c r="DE19" s="4">
        <v>89.001739010827947</v>
      </c>
      <c r="DF19" s="4">
        <v>10.248393249999999</v>
      </c>
      <c r="DH19" s="4">
        <v>84.867569796641646</v>
      </c>
      <c r="DI19" s="4">
        <v>8.0878475000000005</v>
      </c>
      <c r="DK19" s="4">
        <v>206.48151799999999</v>
      </c>
      <c r="DL19" s="4">
        <v>41.308886000000001</v>
      </c>
      <c r="DM19" s="4">
        <v>206.48151799999999</v>
      </c>
      <c r="DN19" s="4">
        <v>39.108733999999998</v>
      </c>
      <c r="DO19" s="4">
        <v>105.03803175009143</v>
      </c>
      <c r="DP19" s="4">
        <v>25.662290375000001</v>
      </c>
      <c r="DQ19" s="4">
        <v>89.001739010827947</v>
      </c>
      <c r="DR19" s="4">
        <v>31.564113750000004</v>
      </c>
      <c r="DS19" s="4">
        <v>94.415689855302944</v>
      </c>
      <c r="DT19" s="4">
        <v>29.31618525</v>
      </c>
      <c r="DU19" s="4">
        <v>29.31618525</v>
      </c>
      <c r="DV19" s="4">
        <v>37.188477249999998</v>
      </c>
      <c r="DW19" s="4">
        <v>38.599338750000001</v>
      </c>
      <c r="DX19" s="4">
        <v>30.781695140013518</v>
      </c>
      <c r="DZ19" s="4">
        <v>105.09111777671484</v>
      </c>
      <c r="EA19" s="4">
        <v>30.591293499999999</v>
      </c>
      <c r="EB19" s="4">
        <v>30.591293499999999</v>
      </c>
      <c r="EC19" s="4">
        <v>38.651746000000003</v>
      </c>
      <c r="ED19" s="4">
        <v>39.929180000000002</v>
      </c>
      <c r="EE19" s="4">
        <v>31.678689687499997</v>
      </c>
      <c r="EF19" s="4">
        <v>11.268761000000001</v>
      </c>
      <c r="EG19" s="4">
        <v>9.1277115000000002</v>
      </c>
      <c r="EH19" s="4">
        <v>36.580003500000004</v>
      </c>
      <c r="EI19" s="4">
        <v>34.634504499999998</v>
      </c>
      <c r="EJ19" s="4">
        <v>26.6577245</v>
      </c>
      <c r="EK19" s="4">
        <v>32.987189999999998</v>
      </c>
      <c r="EL19" s="4">
        <v>30.502875500000002</v>
      </c>
      <c r="EM19" s="4">
        <v>38.642745000000005</v>
      </c>
      <c r="EN19" s="4">
        <v>39.900572500000003</v>
      </c>
      <c r="EO19" s="4">
        <v>31.981711949604765</v>
      </c>
      <c r="EP19" s="4">
        <v>3.84515E-2</v>
      </c>
      <c r="EQ19" s="4">
        <v>0</v>
      </c>
      <c r="ER19" s="4">
        <v>81.255455513888677</v>
      </c>
      <c r="ES19" s="4">
        <v>10.781090375</v>
      </c>
      <c r="ET19" s="4">
        <v>75.526183416612497</v>
      </c>
      <c r="EU19" s="4">
        <v>8.4916260000000001</v>
      </c>
      <c r="EV19" s="7">
        <v>265.16375900000003</v>
      </c>
      <c r="EW19" s="7">
        <v>51.775581000000003</v>
      </c>
      <c r="EX19" s="7">
        <v>233.31019077976345</v>
      </c>
      <c r="EY19" s="7">
        <v>47.333330249999996</v>
      </c>
      <c r="EZ19" s="7">
        <v>118.90780994742143</v>
      </c>
      <c r="FA19" s="7">
        <v>26.999272124999997</v>
      </c>
      <c r="FB19" s="7">
        <v>95.985246000000004</v>
      </c>
      <c r="FC19" s="7">
        <v>32.885492999999997</v>
      </c>
      <c r="FD19" s="4">
        <v>105.09111777671484</v>
      </c>
      <c r="FE19" s="4">
        <v>30.502875500000002</v>
      </c>
      <c r="FF19" s="4">
        <v>30.502875500000002</v>
      </c>
      <c r="FG19" s="4">
        <v>38.642745000000005</v>
      </c>
      <c r="FH19" s="4">
        <v>39.900572500000003</v>
      </c>
      <c r="FI19" s="4">
        <v>31.981711949604765</v>
      </c>
      <c r="FK19" s="4">
        <v>116.855452</v>
      </c>
      <c r="FL19" s="4">
        <v>31.036213687499998</v>
      </c>
      <c r="FM19" s="4">
        <v>94.415689855302944</v>
      </c>
      <c r="FN19" s="4">
        <v>30.781695140013518</v>
      </c>
      <c r="FP19" s="4">
        <v>105.09111777671484</v>
      </c>
      <c r="FQ19" s="4">
        <v>31.678689687499997</v>
      </c>
      <c r="FR19" s="4">
        <v>105.09111777671484</v>
      </c>
      <c r="FS19" s="4">
        <v>31.981711949604765</v>
      </c>
    </row>
    <row r="20" spans="1:175" x14ac:dyDescent="0.15">
      <c r="A20" s="235"/>
      <c r="B20" s="38">
        <v>185</v>
      </c>
      <c r="C20" s="140">
        <f>Anchor!L269</f>
        <v>556.09621100000004</v>
      </c>
      <c r="D20" s="140">
        <f>Anchor!M269</f>
        <v>33.971271000000002</v>
      </c>
      <c r="E20" s="140">
        <f>Anchor!N269</f>
        <v>40.357816999999997</v>
      </c>
      <c r="F20" s="140">
        <f>Anchor!O269</f>
        <v>41.987307999999999</v>
      </c>
      <c r="G20" s="141">
        <f>('Summary (Full)'!$B$34*D20+'Summary (Full)'!$B$35*E20+'Summary (Full)'!$B$36*F20)/'Summary (Full)'!$B$37</f>
        <v>34.871432437499998</v>
      </c>
      <c r="H20" s="140">
        <f>Anchor!P269</f>
        <v>16.032785000000001</v>
      </c>
      <c r="I20" s="140">
        <f>Anchor!Q269</f>
        <v>12.334625000000001</v>
      </c>
      <c r="J20" s="140">
        <f>Anchor!R269</f>
        <v>59.008913999999997</v>
      </c>
      <c r="K20" s="140">
        <f>Anchor!S269</f>
        <v>56.356814999999997</v>
      </c>
      <c r="L20" s="140">
        <f>Anchor!T269</f>
        <v>30.526828999999999</v>
      </c>
      <c r="M20" s="140">
        <f>Anchor!U269</f>
        <v>35.705055000000002</v>
      </c>
      <c r="N20" s="140">
        <f>Anchor!V269</f>
        <v>33.910916999999998</v>
      </c>
      <c r="O20" s="140">
        <f>Anchor!W269</f>
        <v>40.353707</v>
      </c>
      <c r="P20" s="140">
        <f>Anchor!X269</f>
        <v>41.914980999999997</v>
      </c>
      <c r="Q20" s="142">
        <f>10*LOG10(1/(('Summary (Full)'!$B$41/10^(N20/10)+'Summary (Full)'!$B$42/10^(O20/10)+'Summary (Full)'!$B$43/10^(P20/10))/'Summary (Full)'!$B$44))</f>
        <v>35.272553483988119</v>
      </c>
      <c r="R20" s="140">
        <f>Anchor!Y269</f>
        <v>2.7227999999999999E-2</v>
      </c>
      <c r="S20" s="140">
        <f>Anchor!Z269</f>
        <v>2204.0300000000002</v>
      </c>
      <c r="U20" s="129">
        <f>Test!L269</f>
        <v>484.65134899999998</v>
      </c>
      <c r="V20" s="129">
        <f>Test!M269</f>
        <v>34.348700999999998</v>
      </c>
      <c r="W20" s="129">
        <f>Test!N269</f>
        <v>41.843032999999998</v>
      </c>
      <c r="X20" s="129">
        <f>Test!O269</f>
        <v>43.266621999999998</v>
      </c>
      <c r="Y20" s="129">
        <f>('Summary (Full)'!$B$34*V20+'Summary (Full)'!$B$35*W20+'Summary (Full)'!$B$36*X20)/'Summary (Full)'!$B$37</f>
        <v>35.374466812499996</v>
      </c>
      <c r="Z20" s="129">
        <f>Test!P269</f>
        <v>16.566051000000002</v>
      </c>
      <c r="AA20" s="129">
        <f>Test!Q269</f>
        <v>12.658991</v>
      </c>
      <c r="AB20" s="129">
        <f>Test!R269</f>
        <v>61.812108000000002</v>
      </c>
      <c r="AC20" s="129">
        <f>Test!S269</f>
        <v>59.051364999999997</v>
      </c>
      <c r="AD20" s="129">
        <f>Test!T269</f>
        <v>31.038986000000001</v>
      </c>
      <c r="AE20" s="129">
        <f>Test!U269</f>
        <v>36.597707999999997</v>
      </c>
      <c r="AF20" s="129">
        <f>Test!V269</f>
        <v>34.273085000000002</v>
      </c>
      <c r="AG20" s="129">
        <f>Test!W269</f>
        <v>41.834530999999998</v>
      </c>
      <c r="AH20" s="129">
        <f>Test!X269</f>
        <v>43.246581999999997</v>
      </c>
      <c r="AI20" s="129">
        <f>10*LOG10(1/(('Summary (Full)'!$B$41/10^(AF20/10)+'Summary (Full)'!$B$42/10^(AG20/10)+'Summary (Full)'!$B$43/10^(AH20/10))/'Summary (Full)'!$B$44))</f>
        <v>35.717900693327877</v>
      </c>
      <c r="AJ20" s="155">
        <f>Test!Y269</f>
        <v>2.3341000000000001E-2</v>
      </c>
      <c r="AK20" s="152">
        <f>Test!Z269</f>
        <v>0</v>
      </c>
      <c r="AL20" s="152">
        <f t="shared" si="2"/>
        <v>0.85724254443954762</v>
      </c>
      <c r="AM20" s="152">
        <f t="shared" si="3"/>
        <v>0</v>
      </c>
      <c r="AO20" s="179"/>
      <c r="AP20" s="165"/>
      <c r="AQ20" s="164"/>
      <c r="AR20" s="164"/>
      <c r="AS20" s="164"/>
      <c r="AT20" s="165"/>
      <c r="AU20" s="164"/>
      <c r="AV20" s="165"/>
      <c r="AW20" s="164"/>
      <c r="AX20" s="165"/>
      <c r="AY20" s="170"/>
      <c r="AZ20" s="165"/>
      <c r="BA20" s="170"/>
      <c r="CK20" s="5"/>
      <c r="CL20" s="4">
        <v>105.03803175009143</v>
      </c>
      <c r="CM20" s="4">
        <v>29.68894525</v>
      </c>
      <c r="CN20" s="4">
        <v>29.68894525</v>
      </c>
      <c r="CO20" s="4">
        <v>37.406549249999998</v>
      </c>
      <c r="CP20" s="4">
        <v>38.931247375000005</v>
      </c>
      <c r="CQ20" s="4">
        <v>30.748939382812498</v>
      </c>
      <c r="CR20" s="4">
        <v>10.402362</v>
      </c>
      <c r="CS20" s="4">
        <v>8.5157985000000007</v>
      </c>
      <c r="CT20" s="4">
        <v>28.087402874999999</v>
      </c>
      <c r="CU20" s="4">
        <v>26.541560750000002</v>
      </c>
      <c r="CV20" s="4">
        <v>25.662290375000001</v>
      </c>
      <c r="CW20" s="4">
        <v>31.878845875</v>
      </c>
      <c r="CX20" s="4">
        <v>29.610730125</v>
      </c>
      <c r="CY20" s="4">
        <v>37.402296124999999</v>
      </c>
      <c r="CZ20" s="4">
        <v>38.850306374999995</v>
      </c>
      <c r="DA20" s="4">
        <v>31.072087346806281</v>
      </c>
      <c r="DB20" s="4">
        <v>4.5481125000000004E-2</v>
      </c>
      <c r="DC20" s="4">
        <v>775.66624999999999</v>
      </c>
      <c r="DE20" s="4">
        <v>98.663869988931523</v>
      </c>
      <c r="DF20" s="4">
        <v>10.587263624999999</v>
      </c>
      <c r="DH20" s="4">
        <v>94.415689855302944</v>
      </c>
      <c r="DI20" s="4">
        <v>8.3018230000000006</v>
      </c>
      <c r="DK20" s="4">
        <v>233.70326418617489</v>
      </c>
      <c r="DL20" s="4">
        <v>43.521389499999998</v>
      </c>
      <c r="DM20" s="4">
        <v>233.70326418617489</v>
      </c>
      <c r="DN20" s="4">
        <v>41.264744125</v>
      </c>
      <c r="DO20" s="4">
        <v>116.855452</v>
      </c>
      <c r="DP20" s="4">
        <v>25.969794</v>
      </c>
      <c r="DQ20" s="4">
        <v>98.663869988931523</v>
      </c>
      <c r="DR20" s="4">
        <v>31.804757875000004</v>
      </c>
      <c r="DS20" s="4">
        <v>105.03803175009143</v>
      </c>
      <c r="DT20" s="4">
        <v>29.610730125</v>
      </c>
      <c r="DU20" s="4">
        <v>29.610730125</v>
      </c>
      <c r="DV20" s="4">
        <v>37.402296124999999</v>
      </c>
      <c r="DW20" s="4">
        <v>38.850306374999995</v>
      </c>
      <c r="DX20" s="4">
        <v>31.072087346806281</v>
      </c>
      <c r="DZ20" s="4">
        <v>118.90780994742143</v>
      </c>
      <c r="EA20" s="4">
        <v>30.903596874999998</v>
      </c>
      <c r="EB20" s="4">
        <v>30.903596874999998</v>
      </c>
      <c r="EC20" s="4">
        <v>38.939677750000001</v>
      </c>
      <c r="ED20" s="4">
        <v>40.211602499999998</v>
      </c>
      <c r="EE20" s="4">
        <v>31.987602281249998</v>
      </c>
      <c r="EF20" s="4">
        <v>11.668623</v>
      </c>
      <c r="EG20" s="4">
        <v>9.3843733749999991</v>
      </c>
      <c r="EH20" s="4">
        <v>38.548309625000002</v>
      </c>
      <c r="EI20" s="4">
        <v>36.519488625000001</v>
      </c>
      <c r="EJ20" s="4">
        <v>26.999272124999997</v>
      </c>
      <c r="EK20" s="4">
        <v>33.298824250000003</v>
      </c>
      <c r="EL20" s="4">
        <v>30.816319624999998</v>
      </c>
      <c r="EM20" s="4">
        <v>38.930845500000004</v>
      </c>
      <c r="EN20" s="4">
        <v>40.183433625000006</v>
      </c>
      <c r="EO20" s="4">
        <v>32.29342160138053</v>
      </c>
      <c r="EP20" s="4">
        <v>3.6635374999999998E-2</v>
      </c>
      <c r="EQ20" s="4">
        <v>0</v>
      </c>
      <c r="ER20" s="4">
        <v>102.38682198603817</v>
      </c>
      <c r="ES20" s="4">
        <v>11.529145999999999</v>
      </c>
      <c r="ET20" s="4">
        <v>85.143404293489894</v>
      </c>
      <c r="EU20" s="4">
        <v>8.7112315000000002</v>
      </c>
      <c r="EV20" s="7">
        <v>301.29209775463437</v>
      </c>
      <c r="EW20" s="7">
        <v>53.874858250000003</v>
      </c>
      <c r="EX20" s="7">
        <v>265.16375900000003</v>
      </c>
      <c r="EY20" s="7">
        <v>49.336354999999998</v>
      </c>
      <c r="EZ20" s="7">
        <v>134.54103035170985</v>
      </c>
      <c r="FA20" s="7">
        <v>27.340819749999998</v>
      </c>
      <c r="FB20" s="7">
        <v>108.96564616021271</v>
      </c>
      <c r="FC20" s="7">
        <v>33.159123375</v>
      </c>
      <c r="FD20" s="4">
        <v>118.90780994742143</v>
      </c>
      <c r="FE20" s="4">
        <v>30.816319624999998</v>
      </c>
      <c r="FF20" s="4">
        <v>30.816319624999998</v>
      </c>
      <c r="FG20" s="4">
        <v>38.930845500000004</v>
      </c>
      <c r="FH20" s="4">
        <v>40.183433625000006</v>
      </c>
      <c r="FI20" s="4">
        <v>32.29342160138053</v>
      </c>
      <c r="FK20" s="4">
        <v>131.64324584790506</v>
      </c>
      <c r="FL20" s="4">
        <v>31.3168624296875</v>
      </c>
      <c r="FM20" s="4">
        <v>105.03803175009143</v>
      </c>
      <c r="FN20" s="4">
        <v>31.072087346806281</v>
      </c>
      <c r="FP20" s="4">
        <v>118.90780994742143</v>
      </c>
      <c r="FQ20" s="4">
        <v>31.987602281249998</v>
      </c>
      <c r="FR20" s="4">
        <v>118.90780994742143</v>
      </c>
      <c r="FS20" s="4">
        <v>32.29342160138053</v>
      </c>
    </row>
    <row r="21" spans="1:175" x14ac:dyDescent="0.15">
      <c r="A21" s="235"/>
      <c r="B21" s="38">
        <v>210</v>
      </c>
      <c r="C21" s="140">
        <f>Anchor!L270</f>
        <v>206.48151799999999</v>
      </c>
      <c r="D21" s="140">
        <f>Anchor!M270</f>
        <v>31.408273999999999</v>
      </c>
      <c r="E21" s="140">
        <f>Anchor!N270</f>
        <v>38.340443999999998</v>
      </c>
      <c r="F21" s="140">
        <f>Anchor!O270</f>
        <v>39.929146000000003</v>
      </c>
      <c r="G21" s="141">
        <f>('Summary (Full)'!$B$34*D21+'Summary (Full)'!$B$35*E21+'Summary (Full)'!$B$36*F21)/'Summary (Full)'!$B$37</f>
        <v>32.374089124999998</v>
      </c>
      <c r="H21" s="140">
        <f>Anchor!P270</f>
        <v>12.461302</v>
      </c>
      <c r="I21" s="140">
        <f>Anchor!Q270</f>
        <v>9.8830460000000002</v>
      </c>
      <c r="J21" s="140">
        <f>Anchor!R270</f>
        <v>41.308886000000001</v>
      </c>
      <c r="K21" s="140">
        <f>Anchor!S270</f>
        <v>39.108733999999998</v>
      </c>
      <c r="L21" s="140">
        <f>Anchor!T270</f>
        <v>27.510383999999998</v>
      </c>
      <c r="M21" s="140">
        <f>Anchor!U270</f>
        <v>33.296306999999999</v>
      </c>
      <c r="N21" s="140">
        <f>Anchor!V270</f>
        <v>31.336904000000001</v>
      </c>
      <c r="O21" s="140">
        <f>Anchor!W270</f>
        <v>38.335641000000003</v>
      </c>
      <c r="P21" s="140">
        <f>Anchor!X270</f>
        <v>39.843834999999999</v>
      </c>
      <c r="Q21" s="142">
        <f>10*LOG10(1/(('Summary (Full)'!$B$41/10^(N21/10)+'Summary (Full)'!$B$42/10^(O21/10)+'Summary (Full)'!$B$43/10^(P21/10))/'Summary (Full)'!$B$44))</f>
        <v>32.742906066443119</v>
      </c>
      <c r="R21" s="140">
        <f>Anchor!Y270</f>
        <v>3.2779000000000003E-2</v>
      </c>
      <c r="S21" s="140">
        <f>Anchor!Z270</f>
        <v>1531.05</v>
      </c>
      <c r="U21" s="129">
        <f>Test!L270</f>
        <v>172.24375599999999</v>
      </c>
      <c r="V21" s="129">
        <f>Test!M270</f>
        <v>31.840506999999999</v>
      </c>
      <c r="W21" s="129">
        <f>Test!N270</f>
        <v>39.803472999999997</v>
      </c>
      <c r="X21" s="129">
        <f>Test!O270</f>
        <v>41.058869999999999</v>
      </c>
      <c r="Y21" s="129">
        <f>('Summary (Full)'!$B$34*V21+'Summary (Full)'!$B$35*W21+'Summary (Full)'!$B$36*X21)/'Summary (Full)'!$B$37</f>
        <v>32.914340062499996</v>
      </c>
      <c r="Z21" s="129">
        <f>Test!P270</f>
        <v>12.868209</v>
      </c>
      <c r="AA21" s="129">
        <f>Test!Q270</f>
        <v>10.154358999999999</v>
      </c>
      <c r="AB21" s="129">
        <f>Test!R270</f>
        <v>44.453228000000003</v>
      </c>
      <c r="AC21" s="129">
        <f>Test!S270</f>
        <v>42.174441000000002</v>
      </c>
      <c r="AD21" s="129">
        <f>Test!T270</f>
        <v>28.023914999999999</v>
      </c>
      <c r="AE21" s="129">
        <f>Test!U270</f>
        <v>34.233727000000002</v>
      </c>
      <c r="AF21" s="129">
        <f>Test!V270</f>
        <v>31.756651999999999</v>
      </c>
      <c r="AG21" s="129">
        <f>Test!W270</f>
        <v>39.795147</v>
      </c>
      <c r="AH21" s="129">
        <f>Test!X270</f>
        <v>41.032017000000003</v>
      </c>
      <c r="AI21" s="129">
        <f>10*LOG10(1/(('Summary (Full)'!$B$41/10^(AF21/10)+'Summary (Full)'!$B$42/10^(AG21/10)+'Summary (Full)'!$B$43/10^(AH21/10))/'Summary (Full)'!$B$44))</f>
        <v>33.22855055670783</v>
      </c>
      <c r="AJ21" s="155">
        <f>Test!Y270</f>
        <v>3.1186999999999999E-2</v>
      </c>
      <c r="AK21" s="152">
        <f>Test!Z270</f>
        <v>0</v>
      </c>
      <c r="AL21" s="152">
        <f t="shared" si="2"/>
        <v>0.95143231947283313</v>
      </c>
      <c r="AM21" s="152">
        <f t="shared" si="3"/>
        <v>0</v>
      </c>
      <c r="AO21" s="242" t="s">
        <v>15</v>
      </c>
      <c r="AP21" s="166">
        <f t="array" ref="AP21">bdRateExtend($C19:$C22,D19:D22,$U19:$U22,V19:V22)</f>
        <v>-0.27720784278868704</v>
      </c>
      <c r="AQ21" s="164"/>
      <c r="AR21" s="164"/>
      <c r="AS21" s="164"/>
      <c r="AT21" s="166">
        <f t="array" ref="AT21">bdRateExtend($C19:$C22,H19:H22,$U19:$U22,Z19:Z22)</f>
        <v>-0.2531317335344383</v>
      </c>
      <c r="AU21" s="164"/>
      <c r="AV21" s="166">
        <f t="array" ref="AV21">bdRateExtend($C19:$C22,I19:I22,$U19:$U22,AA19:AA22)</f>
        <v>-0.24590620070356572</v>
      </c>
      <c r="AW21" s="164"/>
      <c r="AX21" s="166">
        <f t="array" ref="AX21">bdRateExtend($C19:$C22,J19:J22,$U19:$U22,AB19:AB22,"None", FALSE,1)</f>
        <v>-0.29544433085559829</v>
      </c>
      <c r="AY21" s="170"/>
      <c r="AZ21" s="244">
        <f t="array" ref="AZ21">testVMAFRange($C19:$C22,J19:J22,$U19:$U22,AB19:AB22)</f>
        <v>0</v>
      </c>
      <c r="BA21" s="170"/>
      <c r="CK21" s="5"/>
      <c r="CL21" s="4">
        <v>116.855452</v>
      </c>
      <c r="CM21" s="4">
        <v>29.984280999999999</v>
      </c>
      <c r="CN21" s="4">
        <v>29.984280999999999</v>
      </c>
      <c r="CO21" s="4">
        <v>37.620055000000001</v>
      </c>
      <c r="CP21" s="4">
        <v>39.179430000000004</v>
      </c>
      <c r="CQ21" s="4">
        <v>31.036213687499998</v>
      </c>
      <c r="CR21" s="4">
        <v>10.738818</v>
      </c>
      <c r="CS21" s="4">
        <v>8.7297740000000008</v>
      </c>
      <c r="CT21" s="4">
        <v>29.849036999999999</v>
      </c>
      <c r="CU21" s="4">
        <v>28.239875000000001</v>
      </c>
      <c r="CV21" s="4">
        <v>25.969794</v>
      </c>
      <c r="CW21" s="4">
        <v>32.167133</v>
      </c>
      <c r="CX21" s="4">
        <v>29.905275</v>
      </c>
      <c r="CY21" s="4">
        <v>37.616115000000001</v>
      </c>
      <c r="CZ21" s="4">
        <v>39.101273999999997</v>
      </c>
      <c r="DA21" s="4">
        <v>31.362479553599041</v>
      </c>
      <c r="DB21" s="4">
        <v>4.2651000000000001E-2</v>
      </c>
      <c r="DC21" s="4">
        <v>815.92</v>
      </c>
      <c r="DE21" s="4">
        <v>109.374933</v>
      </c>
      <c r="DF21" s="4">
        <v>10.926133999999999</v>
      </c>
      <c r="DH21" s="4">
        <v>105.03803175009143</v>
      </c>
      <c r="DI21" s="4">
        <v>8.5157985000000007</v>
      </c>
      <c r="DK21" s="4">
        <v>264.51382293340669</v>
      </c>
      <c r="DL21" s="4">
        <v>45.733893000000002</v>
      </c>
      <c r="DM21" s="4">
        <v>264.51382293340669</v>
      </c>
      <c r="DN21" s="4">
        <v>43.420754250000002</v>
      </c>
      <c r="DO21" s="4">
        <v>131.64324584790506</v>
      </c>
      <c r="DP21" s="4">
        <v>26.298131999999999</v>
      </c>
      <c r="DQ21" s="4">
        <v>109.374933</v>
      </c>
      <c r="DR21" s="4">
        <v>32.045402000000003</v>
      </c>
      <c r="DS21" s="4">
        <v>116.855452</v>
      </c>
      <c r="DT21" s="4">
        <v>29.905275</v>
      </c>
      <c r="DU21" s="4">
        <v>29.905275</v>
      </c>
      <c r="DV21" s="4">
        <v>37.616115000000001</v>
      </c>
      <c r="DW21" s="4">
        <v>39.101273999999997</v>
      </c>
      <c r="DX21" s="4">
        <v>31.362479553599041</v>
      </c>
      <c r="DZ21" s="4">
        <v>134.54103035170985</v>
      </c>
      <c r="EA21" s="4">
        <v>31.215900249999997</v>
      </c>
      <c r="EB21" s="4">
        <v>31.215900249999997</v>
      </c>
      <c r="EC21" s="4">
        <v>39.2276095</v>
      </c>
      <c r="ED21" s="4">
        <v>40.494025000000001</v>
      </c>
      <c r="EE21" s="4">
        <v>32.296514875</v>
      </c>
      <c r="EF21" s="4">
        <v>12.068485000000001</v>
      </c>
      <c r="EG21" s="4">
        <v>9.6410352499999998</v>
      </c>
      <c r="EH21" s="4">
        <v>40.51661575</v>
      </c>
      <c r="EI21" s="4">
        <v>38.404472750000004</v>
      </c>
      <c r="EJ21" s="4">
        <v>27.340819749999998</v>
      </c>
      <c r="EK21" s="4">
        <v>33.6104585</v>
      </c>
      <c r="EL21" s="4">
        <v>31.129763749999999</v>
      </c>
      <c r="EM21" s="4">
        <v>39.218946000000003</v>
      </c>
      <c r="EN21" s="4">
        <v>40.466294750000003</v>
      </c>
      <c r="EO21" s="4">
        <v>32.605131253156301</v>
      </c>
      <c r="EP21" s="4">
        <v>3.4819249999999996E-2</v>
      </c>
      <c r="EQ21" s="4">
        <v>0</v>
      </c>
      <c r="ER21" s="4">
        <v>115.14003927128508</v>
      </c>
      <c r="ES21" s="4">
        <v>11.938514999999999</v>
      </c>
      <c r="ET21" s="4">
        <v>105.09111777671484</v>
      </c>
      <c r="EU21" s="4">
        <v>9.1277115000000002</v>
      </c>
      <c r="EV21" s="7">
        <v>328.81165186230055</v>
      </c>
      <c r="EW21" s="7">
        <v>55.302528000000002</v>
      </c>
      <c r="EX21" s="7">
        <v>301.29209775463437</v>
      </c>
      <c r="EY21" s="7">
        <v>51.413111874999998</v>
      </c>
      <c r="EZ21" s="7">
        <v>152.2296042295601</v>
      </c>
      <c r="FA21" s="7">
        <v>27.682367374999998</v>
      </c>
      <c r="FB21" s="7">
        <v>123.70142847904664</v>
      </c>
      <c r="FC21" s="7">
        <v>33.432753749999996</v>
      </c>
      <c r="FD21" s="4">
        <v>134.54103035170985</v>
      </c>
      <c r="FE21" s="4">
        <v>31.129763749999999</v>
      </c>
      <c r="FF21" s="4">
        <v>31.129763749999999</v>
      </c>
      <c r="FG21" s="4">
        <v>39.218946000000003</v>
      </c>
      <c r="FH21" s="4">
        <v>40.466294750000003</v>
      </c>
      <c r="FI21" s="4">
        <v>32.605131253156301</v>
      </c>
      <c r="FK21" s="4">
        <v>148.30240164893641</v>
      </c>
      <c r="FL21" s="4">
        <v>31.597511171874999</v>
      </c>
      <c r="FM21" s="4">
        <v>116.855452</v>
      </c>
      <c r="FN21" s="4">
        <v>31.362479553599041</v>
      </c>
      <c r="FP21" s="4">
        <v>134.54103035170985</v>
      </c>
      <c r="FQ21" s="4">
        <v>32.296514875</v>
      </c>
      <c r="FR21" s="4">
        <v>134.54103035170985</v>
      </c>
      <c r="FS21" s="4">
        <v>32.605131253156301</v>
      </c>
    </row>
    <row r="22" spans="1:175" ht="14" customHeight="1" thickBot="1" x14ac:dyDescent="0.2">
      <c r="A22" s="236"/>
      <c r="B22" s="38">
        <v>235</v>
      </c>
      <c r="C22" s="140">
        <f>Anchor!L271</f>
        <v>81.699224000000001</v>
      </c>
      <c r="D22" s="140">
        <f>Anchor!M271</f>
        <v>28.866242</v>
      </c>
      <c r="E22" s="140">
        <f>Anchor!N271</f>
        <v>36.503701999999997</v>
      </c>
      <c r="F22" s="140">
        <f>Anchor!O271</f>
        <v>37.714826000000002</v>
      </c>
      <c r="G22" s="141">
        <f>('Summary (Full)'!$B$34*D22+'Summary (Full)'!$B$35*E22+'Summary (Full)'!$B$36*F22)/'Summary (Full)'!$B$37</f>
        <v>29.896619749999999</v>
      </c>
      <c r="H22" s="140">
        <f>Anchor!P271</f>
        <v>9.3787230000000008</v>
      </c>
      <c r="I22" s="140">
        <f>Anchor!Q271</f>
        <v>7.8732870000000004</v>
      </c>
      <c r="J22" s="140">
        <f>Anchor!R271</f>
        <v>23.843033999999999</v>
      </c>
      <c r="K22" s="140">
        <f>Anchor!S271</f>
        <v>22.245671000000002</v>
      </c>
      <c r="L22" s="140">
        <f>Anchor!T271</f>
        <v>24.754169999999998</v>
      </c>
      <c r="M22" s="140">
        <f>Anchor!U271</f>
        <v>30.867930000000001</v>
      </c>
      <c r="N22" s="140">
        <f>Anchor!V271</f>
        <v>28.792242000000002</v>
      </c>
      <c r="O22" s="140">
        <f>Anchor!W271</f>
        <v>36.494810000000001</v>
      </c>
      <c r="P22" s="140">
        <f>Anchor!X271</f>
        <v>37.568539999999999</v>
      </c>
      <c r="Q22" s="142">
        <f>10*LOG10(1/(('Summary (Full)'!$B$41/10^(N22/10)+'Summary (Full)'!$B$42/10^(O22/10)+'Summary (Full)'!$B$43/10^(P22/10))/'Summary (Full)'!$B$44))</f>
        <v>30.236776804121298</v>
      </c>
      <c r="R22" s="140">
        <f>Anchor!Y271</f>
        <v>4.5818999999999999E-2</v>
      </c>
      <c r="S22" s="140">
        <f>Anchor!Z271</f>
        <v>894.01</v>
      </c>
      <c r="U22" s="129">
        <f>Test!L271</f>
        <v>64.119264999999999</v>
      </c>
      <c r="V22" s="129">
        <f>Test!M271</f>
        <v>29.342079999999999</v>
      </c>
      <c r="W22" s="129">
        <f>Test!N271</f>
        <v>37.500019000000002</v>
      </c>
      <c r="X22" s="129">
        <f>Test!O271</f>
        <v>38.799489999999999</v>
      </c>
      <c r="Y22" s="129">
        <f>('Summary (Full)'!$B$34*V22+'Summary (Full)'!$B$35*W22+'Summary (Full)'!$B$36*X22)/'Summary (Full)'!$B$37</f>
        <v>30.443039312499998</v>
      </c>
      <c r="Z22" s="129">
        <f>Test!P271</f>
        <v>9.6693130000000007</v>
      </c>
      <c r="AA22" s="129">
        <f>Test!Q271</f>
        <v>8.1010639999999992</v>
      </c>
      <c r="AB22" s="129">
        <f>Test!R271</f>
        <v>28.706779000000001</v>
      </c>
      <c r="AC22" s="129">
        <f>Test!S271</f>
        <v>27.094567999999999</v>
      </c>
      <c r="AD22" s="129">
        <f>Test!T271</f>
        <v>25.291533999999999</v>
      </c>
      <c r="AE22" s="129">
        <f>Test!U271</f>
        <v>31.740652999999998</v>
      </c>
      <c r="AF22" s="129">
        <f>Test!V271</f>
        <v>29.249099000000001</v>
      </c>
      <c r="AG22" s="129">
        <f>Test!W271</f>
        <v>37.490343000000003</v>
      </c>
      <c r="AH22" s="129">
        <f>Test!X271</f>
        <v>38.769128000000002</v>
      </c>
      <c r="AI22" s="129">
        <f>10*LOG10(1/(('Summary (Full)'!$B$41/10^(AF22/10)+'Summary (Full)'!$B$42/10^(AG22/10)+'Summary (Full)'!$B$43/10^(AH22/10))/'Summary (Full)'!$B$44))</f>
        <v>30.7348733425017</v>
      </c>
      <c r="AJ22" s="155">
        <f>Test!Y271</f>
        <v>4.5716E-2</v>
      </c>
      <c r="AK22" s="152">
        <f>Test!Z271</f>
        <v>0</v>
      </c>
      <c r="AL22" s="152">
        <f t="shared" si="2"/>
        <v>0.9977520242694079</v>
      </c>
      <c r="AM22" s="152">
        <f t="shared" si="3"/>
        <v>0</v>
      </c>
      <c r="AO22" s="179"/>
      <c r="AP22" s="165"/>
      <c r="AQ22" s="165"/>
      <c r="AR22" s="165"/>
      <c r="AS22" s="165"/>
      <c r="AT22" s="165"/>
      <c r="AU22" s="165"/>
      <c r="AV22" s="165"/>
      <c r="AW22" s="165"/>
      <c r="AX22" s="165"/>
      <c r="AY22" s="171"/>
      <c r="AZ22" s="165"/>
      <c r="BA22" s="171"/>
      <c r="CK22" s="5"/>
      <c r="CL22" s="4">
        <v>131.64324584790506</v>
      </c>
      <c r="CM22" s="4">
        <v>30.271834124999998</v>
      </c>
      <c r="CN22" s="4">
        <v>30.271834124999998</v>
      </c>
      <c r="CO22" s="4">
        <v>37.846615999999997</v>
      </c>
      <c r="CP22" s="4">
        <v>39.417505125000005</v>
      </c>
      <c r="CQ22" s="4">
        <v>31.3168624296875</v>
      </c>
      <c r="CR22" s="4">
        <v>11.152887625</v>
      </c>
      <c r="CS22" s="4">
        <v>8.9934037500000006</v>
      </c>
      <c r="CT22" s="4">
        <v>31.788650499999999</v>
      </c>
      <c r="CU22" s="4">
        <v>30.123248375000003</v>
      </c>
      <c r="CV22" s="4">
        <v>26.298131999999999</v>
      </c>
      <c r="CW22" s="4">
        <v>32.442141749999998</v>
      </c>
      <c r="CX22" s="4">
        <v>30.193926000000001</v>
      </c>
      <c r="CY22" s="4">
        <v>37.842614625000003</v>
      </c>
      <c r="CZ22" s="4">
        <v>39.338603749999997</v>
      </c>
      <c r="DA22" s="4">
        <v>31.647035745079133</v>
      </c>
      <c r="DB22" s="4">
        <v>4.0874750000000001E-2</v>
      </c>
      <c r="DC22" s="4">
        <v>885.67750000000001</v>
      </c>
      <c r="DE22" s="4">
        <v>122.01345626668517</v>
      </c>
      <c r="DF22" s="4">
        <v>11.314850874999999</v>
      </c>
      <c r="DH22" s="4">
        <v>116.855452</v>
      </c>
      <c r="DI22" s="4">
        <v>8.7297740000000008</v>
      </c>
      <c r="DK22" s="4">
        <v>308.873895</v>
      </c>
      <c r="DL22" s="4">
        <v>48.773243999999998</v>
      </c>
      <c r="DM22" s="4">
        <v>299.38632978231522</v>
      </c>
      <c r="DN22" s="4">
        <v>45.576764374999996</v>
      </c>
      <c r="DO22" s="4">
        <v>148.30240164893641</v>
      </c>
      <c r="DP22" s="4">
        <v>26.626470000000001</v>
      </c>
      <c r="DQ22" s="4">
        <v>131.64324584790506</v>
      </c>
      <c r="DR22" s="4">
        <v>32.442141749999998</v>
      </c>
      <c r="DS22" s="4">
        <v>131.64324584790506</v>
      </c>
      <c r="DT22" s="4">
        <v>30.193926000000001</v>
      </c>
      <c r="DU22" s="4">
        <v>30.193926000000001</v>
      </c>
      <c r="DV22" s="4">
        <v>37.842614625000003</v>
      </c>
      <c r="DW22" s="4">
        <v>39.338603749999997</v>
      </c>
      <c r="DX22" s="4">
        <v>31.647035745079133</v>
      </c>
      <c r="DZ22" s="4">
        <v>152.2296042295601</v>
      </c>
      <c r="EA22" s="4">
        <v>31.528203625</v>
      </c>
      <c r="EB22" s="4">
        <v>31.528203625</v>
      </c>
      <c r="EC22" s="4">
        <v>39.515541249999998</v>
      </c>
      <c r="ED22" s="4">
        <v>40.776447499999996</v>
      </c>
      <c r="EE22" s="4">
        <v>32.605427468749994</v>
      </c>
      <c r="EF22" s="4">
        <v>12.468347</v>
      </c>
      <c r="EG22" s="4">
        <v>9.8976971249999988</v>
      </c>
      <c r="EH22" s="4">
        <v>42.484921875000005</v>
      </c>
      <c r="EI22" s="4">
        <v>40.289456874999999</v>
      </c>
      <c r="EJ22" s="4">
        <v>27.682367374999998</v>
      </c>
      <c r="EK22" s="4">
        <v>33.922092750000004</v>
      </c>
      <c r="EL22" s="4">
        <v>31.443207874999999</v>
      </c>
      <c r="EM22" s="4">
        <v>39.507046500000001</v>
      </c>
      <c r="EN22" s="4">
        <v>40.749155875</v>
      </c>
      <c r="EO22" s="4">
        <v>32.916840904932066</v>
      </c>
      <c r="EP22" s="4">
        <v>3.3003125000000001E-2</v>
      </c>
      <c r="EQ22" s="4">
        <v>0</v>
      </c>
      <c r="ER22" s="4">
        <v>129.48178668150146</v>
      </c>
      <c r="ES22" s="4">
        <v>12.347884000000001</v>
      </c>
      <c r="ET22" s="4">
        <v>108.96564616021271</v>
      </c>
      <c r="EU22" s="4">
        <v>9.2021080000000008</v>
      </c>
      <c r="EV22" s="7">
        <v>342.34289222528309</v>
      </c>
      <c r="EW22" s="7">
        <v>55.974135500000003</v>
      </c>
      <c r="EX22" s="7">
        <v>342.34289222528309</v>
      </c>
      <c r="EY22" s="7">
        <v>53.489868749999999</v>
      </c>
      <c r="EZ22" s="7">
        <v>172.24375599999999</v>
      </c>
      <c r="FA22" s="7">
        <v>28.023914999999999</v>
      </c>
      <c r="FB22" s="7">
        <v>152.2296042295601</v>
      </c>
      <c r="FC22" s="7">
        <v>33.922092750000004</v>
      </c>
      <c r="FD22" s="4">
        <v>152.2296042295601</v>
      </c>
      <c r="FE22" s="4">
        <v>31.443207874999999</v>
      </c>
      <c r="FF22" s="4">
        <v>31.443207874999999</v>
      </c>
      <c r="FG22" s="4">
        <v>39.507046500000001</v>
      </c>
      <c r="FH22" s="4">
        <v>40.749155875</v>
      </c>
      <c r="FI22" s="4">
        <v>32.916840904932066</v>
      </c>
      <c r="FK22" s="4">
        <v>167.06973603684068</v>
      </c>
      <c r="FL22" s="4">
        <v>31.8781599140625</v>
      </c>
      <c r="FM22" s="4">
        <v>131.64324584790506</v>
      </c>
      <c r="FN22" s="4">
        <v>31.647035745079133</v>
      </c>
      <c r="FP22" s="4">
        <v>152.2296042295601</v>
      </c>
      <c r="FQ22" s="4">
        <v>32.605427468749994</v>
      </c>
      <c r="FR22" s="4">
        <v>152.2296042295601</v>
      </c>
      <c r="FS22" s="4">
        <v>32.916840904932066</v>
      </c>
    </row>
    <row r="23" spans="1:175" x14ac:dyDescent="0.15">
      <c r="A23" s="234" t="s">
        <v>84</v>
      </c>
      <c r="B23" s="38">
        <v>110</v>
      </c>
      <c r="C23" s="140">
        <f>Anchor!L272</f>
        <v>4613.2341500000002</v>
      </c>
      <c r="D23" s="140">
        <f>Anchor!M272</f>
        <v>37.016548999999998</v>
      </c>
      <c r="E23" s="140">
        <f>Anchor!N272</f>
        <v>44.927917000000001</v>
      </c>
      <c r="F23" s="140">
        <f>Anchor!O272</f>
        <v>46.860669999999999</v>
      </c>
      <c r="G23" s="141">
        <f>('Summary (Full)'!$B$34*D23+'Summary (Full)'!$B$35*E23+'Summary (Full)'!$B$36*F23)/'Summary (Full)'!$B$37</f>
        <v>38.126267062499998</v>
      </c>
      <c r="H23" s="140">
        <f>Anchor!P272</f>
        <v>24.731252999999999</v>
      </c>
      <c r="I23" s="140">
        <f>Anchor!Q272</f>
        <v>17.234387999999999</v>
      </c>
      <c r="J23" s="140">
        <f>Anchor!R272</f>
        <v>79.408168000000003</v>
      </c>
      <c r="K23" s="140">
        <f>Anchor!S272</f>
        <v>76.943113999999994</v>
      </c>
      <c r="L23" s="140">
        <f>Anchor!T272</f>
        <v>35.761777000000002</v>
      </c>
      <c r="M23" s="140">
        <f>Anchor!U272</f>
        <v>39.606993000000003</v>
      </c>
      <c r="N23" s="140">
        <f>Anchor!V272</f>
        <v>36.936256999999998</v>
      </c>
      <c r="O23" s="140">
        <f>Anchor!W272</f>
        <v>44.921323999999998</v>
      </c>
      <c r="P23" s="140">
        <f>Anchor!X272</f>
        <v>46.841881999999998</v>
      </c>
      <c r="Q23" s="142">
        <f>10*LOG10(1/(('Summary (Full)'!$B$41/10^(N23/10)+'Summary (Full)'!$B$42/10^(O23/10)+'Summary (Full)'!$B$43/10^(P23/10))/'Summary (Full)'!$B$44))</f>
        <v>38.422417642824797</v>
      </c>
      <c r="R23" s="140">
        <f>Anchor!Y272</f>
        <v>1.5022000000000001E-2</v>
      </c>
      <c r="S23" s="140">
        <f>Anchor!Z272</f>
        <v>4480.3100000000004</v>
      </c>
      <c r="U23" s="129">
        <f>Test!L272</f>
        <v>4299.8158759999997</v>
      </c>
      <c r="V23" s="129">
        <f>Test!M272</f>
        <v>37.133001</v>
      </c>
      <c r="W23" s="129">
        <f>Test!N272</f>
        <v>45.222814</v>
      </c>
      <c r="X23" s="129">
        <f>Test!O272</f>
        <v>47.402214000000001</v>
      </c>
      <c r="Y23" s="129">
        <f>('Summary (Full)'!$B$34*V23+'Summary (Full)'!$B$35*W23+'Summary (Full)'!$B$36*X23)/'Summary (Full)'!$B$37</f>
        <v>38.280440124999998</v>
      </c>
      <c r="Z23" s="129">
        <f>Test!P272</f>
        <v>25.216839</v>
      </c>
      <c r="AA23" s="129">
        <f>Test!Q272</f>
        <v>17.434732</v>
      </c>
      <c r="AB23" s="129">
        <f>Test!R272</f>
        <v>80.152811</v>
      </c>
      <c r="AC23" s="129">
        <f>Test!S272</f>
        <v>77.707211999999998</v>
      </c>
      <c r="AD23" s="129">
        <f>Test!T272</f>
        <v>36.013091000000003</v>
      </c>
      <c r="AE23" s="129">
        <f>Test!U272</f>
        <v>39.819158999999999</v>
      </c>
      <c r="AF23" s="129">
        <f>Test!V272</f>
        <v>37.047051000000003</v>
      </c>
      <c r="AG23" s="129">
        <f>Test!W272</f>
        <v>45.216160000000002</v>
      </c>
      <c r="AH23" s="129">
        <f>Test!X272</f>
        <v>47.388674000000002</v>
      </c>
      <c r="AI23" s="129">
        <f>10*LOG10(1/(('Summary (Full)'!$B$41/10^(AF23/10)+'Summary (Full)'!$B$42/10^(AG23/10)+'Summary (Full)'!$B$43/10^(AH23/10))/'Summary (Full)'!$B$44))</f>
        <v>38.549917704571676</v>
      </c>
      <c r="AJ23" s="155">
        <f>Test!Y272</f>
        <v>1.3372999999999999E-2</v>
      </c>
      <c r="AK23" s="152">
        <f>Test!Z272</f>
        <v>0</v>
      </c>
      <c r="AL23" s="152">
        <f t="shared" si="2"/>
        <v>0.89022766608973503</v>
      </c>
      <c r="AM23" s="152">
        <f t="shared" si="3"/>
        <v>0</v>
      </c>
      <c r="AO23" s="245" t="s">
        <v>13</v>
      </c>
      <c r="AP23" s="172">
        <f t="array" ref="AP23">bdRateExtend($C23:$C26,D23:D26,$U23:$U26,V23:V26)</f>
        <v>-0.20971744644072288</v>
      </c>
      <c r="AQ23" s="172">
        <f t="array" ref="AQ23">bdRateExtend($C23:$C28,D23:D28,$U23:$U28,V23:V28)</f>
        <v>-0.24946620340711712</v>
      </c>
      <c r="AR23" s="172">
        <f t="array" ref="AR23">bdRateExtend($C23:$C28,E23:E28,$U23:$U28,W23:W28)</f>
        <v>-0.45677907152138142</v>
      </c>
      <c r="AS23" s="172">
        <f t="array" ref="AS23">bdRateExtend($C23:$C28,F23:F28,$U23:$U28,X23:X28)</f>
        <v>-0.44862544486415157</v>
      </c>
      <c r="AT23" s="172">
        <f t="array" ref="AT23">bdRateExtend($C23:$C26,H23:H26,$U23:$U26,Z23:Z26)</f>
        <v>-0.21188509950225098</v>
      </c>
      <c r="AU23" s="172">
        <f t="array" ref="AU23">bdRateExtend($C23:$C28,H23:H28,$U23:$U28,Z23:Z28)</f>
        <v>-0.22825213903205055</v>
      </c>
      <c r="AV23" s="172">
        <f t="array" ref="AV23">bdRateExtend($C23:$C26,I23:I26,$U23:$U26,AA23:AA26)</f>
        <v>-0.19699662735815116</v>
      </c>
      <c r="AW23" s="172">
        <f t="array" ref="AW23">bdRateExtend($C23:$C28,I23:I28,$U23:$U28,AA23:AA28)</f>
        <v>-0.22028165238544006</v>
      </c>
      <c r="AX23" s="172">
        <f t="array" ref="AX23">bdRateExtend($C23:$C26,J23:J26,$U23:$U26,AB23:AB26,"None", FALSE,1)</f>
        <v>-0.21927451083121308</v>
      </c>
      <c r="AY23" s="188">
        <f t="array" ref="AY23">bdRateExtend($C23:$C28,J23:J28,$U23:$U28,AB23:AB28,"None", FALSE,TRUE)</f>
        <v>-0.25209059192419581</v>
      </c>
      <c r="AZ23" s="241">
        <f t="array" ref="AZ23">testVMAFRange($C23:$C26,J23:J26,$U23:$U26,AB23:AB26)</f>
        <v>0</v>
      </c>
      <c r="BA23" s="190">
        <f t="array" ref="BA23">testVMAFRange($C23:$C28,J23:J28,$U23:$U28,AB23:AB28)</f>
        <v>0</v>
      </c>
      <c r="CK23" s="5"/>
      <c r="CL23" s="4">
        <v>148.30240164893641</v>
      </c>
      <c r="CM23" s="4">
        <v>30.55938725</v>
      </c>
      <c r="CN23" s="4">
        <v>30.55938725</v>
      </c>
      <c r="CO23" s="4">
        <v>38.073177000000001</v>
      </c>
      <c r="CP23" s="4">
        <v>39.65558025</v>
      </c>
      <c r="CQ23" s="4">
        <v>31.597511171874999</v>
      </c>
      <c r="CR23" s="4">
        <v>11.56695725</v>
      </c>
      <c r="CS23" s="4">
        <v>9.2570335000000004</v>
      </c>
      <c r="CT23" s="4">
        <v>33.728263999999996</v>
      </c>
      <c r="CU23" s="4">
        <v>32.006621750000001</v>
      </c>
      <c r="CV23" s="4">
        <v>26.626470000000001</v>
      </c>
      <c r="CW23" s="4">
        <v>32.717150500000002</v>
      </c>
      <c r="CX23" s="4">
        <v>30.482576999999999</v>
      </c>
      <c r="CY23" s="4">
        <v>38.069114249999998</v>
      </c>
      <c r="CZ23" s="4">
        <v>39.575933499999998</v>
      </c>
      <c r="DA23" s="4">
        <v>31.931591936559222</v>
      </c>
      <c r="DB23" s="4">
        <v>3.9098500000000001E-2</v>
      </c>
      <c r="DC23" s="4">
        <v>955.43499999999995</v>
      </c>
      <c r="DE23" s="4">
        <v>136.1123897570051</v>
      </c>
      <c r="DF23" s="4">
        <v>11.703567749999999</v>
      </c>
      <c r="DH23" s="4">
        <v>131.64324584790506</v>
      </c>
      <c r="DI23" s="4">
        <v>8.9934037500000006</v>
      </c>
      <c r="DK23" s="4">
        <v>350.12652469783092</v>
      </c>
      <c r="DL23" s="4">
        <v>50.918525625000001</v>
      </c>
      <c r="DM23" s="4">
        <v>308.873895</v>
      </c>
      <c r="DN23" s="4">
        <v>46.096800000000002</v>
      </c>
      <c r="DO23" s="4">
        <v>167.06973603684068</v>
      </c>
      <c r="DP23" s="4">
        <v>26.954808</v>
      </c>
      <c r="DQ23" s="4">
        <v>148.30240164893641</v>
      </c>
      <c r="DR23" s="4">
        <v>32.717150500000002</v>
      </c>
      <c r="DS23" s="4">
        <v>148.30240164893641</v>
      </c>
      <c r="DT23" s="4">
        <v>30.482576999999999</v>
      </c>
      <c r="DU23" s="4">
        <v>30.482576999999999</v>
      </c>
      <c r="DV23" s="4">
        <v>38.069114249999998</v>
      </c>
      <c r="DW23" s="4">
        <v>39.575933499999998</v>
      </c>
      <c r="DX23" s="4">
        <v>31.931591936559222</v>
      </c>
      <c r="DZ23" s="4">
        <v>172.24375599999999</v>
      </c>
      <c r="EA23" s="4">
        <v>31.840506999999999</v>
      </c>
      <c r="EB23" s="4">
        <v>31.840506999999999</v>
      </c>
      <c r="EC23" s="4">
        <v>39.803472999999997</v>
      </c>
      <c r="ED23" s="4">
        <v>41.058869999999999</v>
      </c>
      <c r="EE23" s="4">
        <v>32.914340062499996</v>
      </c>
      <c r="EF23" s="4">
        <v>12.868209</v>
      </c>
      <c r="EG23" s="4">
        <v>10.154358999999999</v>
      </c>
      <c r="EH23" s="4">
        <v>44.453228000000003</v>
      </c>
      <c r="EI23" s="4">
        <v>42.174441000000002</v>
      </c>
      <c r="EJ23" s="4">
        <v>28.023914999999999</v>
      </c>
      <c r="EK23" s="4">
        <v>34.233727000000002</v>
      </c>
      <c r="EL23" s="4">
        <v>31.756651999999999</v>
      </c>
      <c r="EM23" s="4">
        <v>39.795147</v>
      </c>
      <c r="EN23" s="4">
        <v>41.032017000000003</v>
      </c>
      <c r="EO23" s="4">
        <v>33.22855055670783</v>
      </c>
      <c r="EP23" s="4">
        <v>3.1186999999999999E-2</v>
      </c>
      <c r="EQ23" s="4">
        <v>0</v>
      </c>
      <c r="ER23" s="4">
        <v>145.60993020622519</v>
      </c>
      <c r="ES23" s="4">
        <v>12.757252999999999</v>
      </c>
      <c r="ET23" s="4">
        <v>123.70142847904664</v>
      </c>
      <c r="EU23" s="4">
        <v>9.4733790000000013</v>
      </c>
      <c r="EV23" s="7">
        <v>374.20358273890037</v>
      </c>
      <c r="EW23" s="7">
        <v>57.472388000000002</v>
      </c>
      <c r="EX23" s="7">
        <v>388.98682285592508</v>
      </c>
      <c r="EY23" s="7">
        <v>55.566625625</v>
      </c>
      <c r="EZ23" s="7">
        <v>196.0217353446981</v>
      </c>
      <c r="FA23" s="7">
        <v>28.400798875</v>
      </c>
      <c r="FB23" s="7">
        <v>172.24375599999999</v>
      </c>
      <c r="FC23" s="7">
        <v>34.233727000000002</v>
      </c>
      <c r="FD23" s="4">
        <v>172.24375599999999</v>
      </c>
      <c r="FE23" s="4">
        <v>31.756651999999999</v>
      </c>
      <c r="FF23" s="4">
        <v>31.756651999999999</v>
      </c>
      <c r="FG23" s="4">
        <v>39.795147</v>
      </c>
      <c r="FH23" s="4">
        <v>41.032017000000003</v>
      </c>
      <c r="FI23" s="4">
        <v>33.22855055670783</v>
      </c>
      <c r="FK23" s="4">
        <v>188.21203425615474</v>
      </c>
      <c r="FL23" s="4">
        <v>32.158808656250002</v>
      </c>
      <c r="FM23" s="4">
        <v>148.30240164893641</v>
      </c>
      <c r="FN23" s="4">
        <v>31.931591936559222</v>
      </c>
      <c r="FP23" s="4">
        <v>172.24375599999999</v>
      </c>
      <c r="FQ23" s="4">
        <v>32.914340062499996</v>
      </c>
      <c r="FR23" s="4">
        <v>172.24375599999999</v>
      </c>
      <c r="FS23" s="4">
        <v>33.22855055670783</v>
      </c>
    </row>
    <row r="24" spans="1:175" x14ac:dyDescent="0.15">
      <c r="A24" s="235"/>
      <c r="B24" s="38">
        <v>135</v>
      </c>
      <c r="C24" s="140">
        <f>Anchor!L273</f>
        <v>1971.3640210000001</v>
      </c>
      <c r="D24" s="140">
        <f>Anchor!M273</f>
        <v>35.979928999999998</v>
      </c>
      <c r="E24" s="140">
        <f>Anchor!N273</f>
        <v>43.280751000000002</v>
      </c>
      <c r="F24" s="140">
        <f>Anchor!O273</f>
        <v>45.048099000000001</v>
      </c>
      <c r="G24" s="141">
        <f>('Summary (Full)'!$B$34*D24+'Summary (Full)'!$B$35*E24+'Summary (Full)'!$B$36*F24)/'Summary (Full)'!$B$37</f>
        <v>37.002990999999994</v>
      </c>
      <c r="H24" s="140">
        <f>Anchor!P273</f>
        <v>21.340814000000002</v>
      </c>
      <c r="I24" s="140">
        <f>Anchor!Q273</f>
        <v>15.48813</v>
      </c>
      <c r="J24" s="140">
        <f>Anchor!R273</f>
        <v>72.167863999999994</v>
      </c>
      <c r="K24" s="140">
        <f>Anchor!S273</f>
        <v>69.703736000000006</v>
      </c>
      <c r="L24" s="140">
        <f>Anchor!T273</f>
        <v>33.821544000000003</v>
      </c>
      <c r="M24" s="140">
        <f>Anchor!U273</f>
        <v>38.253872999999999</v>
      </c>
      <c r="N24" s="140">
        <f>Anchor!V273</f>
        <v>35.910936999999997</v>
      </c>
      <c r="O24" s="140">
        <f>Anchor!W273</f>
        <v>43.276457000000001</v>
      </c>
      <c r="P24" s="140">
        <f>Anchor!X273</f>
        <v>45.017448999999999</v>
      </c>
      <c r="Q24" s="142">
        <f>10*LOG10(1/(('Summary (Full)'!$B$41/10^(N24/10)+'Summary (Full)'!$B$42/10^(O24/10)+'Summary (Full)'!$B$43/10^(P24/10))/'Summary (Full)'!$B$44))</f>
        <v>37.351443902618428</v>
      </c>
      <c r="R24" s="140">
        <f>Anchor!Y273</f>
        <v>2.0525000000000002E-2</v>
      </c>
      <c r="S24" s="140">
        <f>Anchor!Z273</f>
        <v>3471.68</v>
      </c>
      <c r="U24" s="129">
        <f>Test!L273</f>
        <v>1789.8544529999999</v>
      </c>
      <c r="V24" s="129">
        <f>Test!M273</f>
        <v>36.154673000000003</v>
      </c>
      <c r="W24" s="129">
        <f>Test!N273</f>
        <v>43.905251999999997</v>
      </c>
      <c r="X24" s="129">
        <f>Test!O273</f>
        <v>45.906785999999997</v>
      </c>
      <c r="Y24" s="129">
        <f>('Summary (Full)'!$B$34*V24+'Summary (Full)'!$B$35*W24+'Summary (Full)'!$B$36*X24)/'Summary (Full)'!$B$37</f>
        <v>37.248591250000004</v>
      </c>
      <c r="Z24" s="129">
        <f>Test!P273</f>
        <v>21.858485999999999</v>
      </c>
      <c r="AA24" s="129">
        <f>Test!Q273</f>
        <v>15.739281</v>
      </c>
      <c r="AB24" s="129">
        <f>Test!R273</f>
        <v>73.574624999999997</v>
      </c>
      <c r="AC24" s="129">
        <f>Test!S273</f>
        <v>71.112797999999998</v>
      </c>
      <c r="AD24" s="129">
        <f>Test!T273</f>
        <v>34.152997999999997</v>
      </c>
      <c r="AE24" s="129">
        <f>Test!U273</f>
        <v>38.648766000000002</v>
      </c>
      <c r="AF24" s="129">
        <f>Test!V273</f>
        <v>36.076552999999997</v>
      </c>
      <c r="AG24" s="129">
        <f>Test!W273</f>
        <v>43.901007</v>
      </c>
      <c r="AH24" s="129">
        <f>Test!X273</f>
        <v>45.893459</v>
      </c>
      <c r="AI24" s="129">
        <f>10*LOG10(1/(('Summary (Full)'!$B$41/10^(AF24/10)+'Summary (Full)'!$B$42/10^(AG24/10)+'Summary (Full)'!$B$43/10^(AH24/10))/'Summary (Full)'!$B$44))</f>
        <v>37.554465330853162</v>
      </c>
      <c r="AJ24" s="155">
        <f>Test!Y273</f>
        <v>1.7915E-2</v>
      </c>
      <c r="AK24" s="152">
        <f>Test!Z273</f>
        <v>0</v>
      </c>
      <c r="AL24" s="152">
        <f t="shared" si="2"/>
        <v>0.87283800243605358</v>
      </c>
      <c r="AM24" s="152">
        <f t="shared" si="3"/>
        <v>0</v>
      </c>
      <c r="AO24" s="179"/>
      <c r="AP24" s="165"/>
      <c r="AQ24" s="164"/>
      <c r="AR24" s="164"/>
      <c r="AS24" s="164"/>
      <c r="AT24" s="165"/>
      <c r="AU24" s="164"/>
      <c r="AV24" s="165"/>
      <c r="AW24" s="164"/>
      <c r="AX24" s="165"/>
      <c r="AY24" s="170"/>
      <c r="AZ24" s="165"/>
      <c r="BA24" s="170"/>
      <c r="CK24" s="5"/>
      <c r="CL24" s="4">
        <v>167.06973603684068</v>
      </c>
      <c r="CM24" s="4">
        <v>30.846940374999999</v>
      </c>
      <c r="CN24" s="4">
        <v>30.846940374999999</v>
      </c>
      <c r="CO24" s="4">
        <v>38.299738000000005</v>
      </c>
      <c r="CP24" s="4">
        <v>39.893655375000002</v>
      </c>
      <c r="CQ24" s="4">
        <v>31.8781599140625</v>
      </c>
      <c r="CR24" s="4">
        <v>11.981026875000001</v>
      </c>
      <c r="CS24" s="4">
        <v>9.5206632500000001</v>
      </c>
      <c r="CT24" s="4">
        <v>35.667877500000003</v>
      </c>
      <c r="CU24" s="4">
        <v>33.889995124999999</v>
      </c>
      <c r="CV24" s="4">
        <v>26.954808</v>
      </c>
      <c r="CW24" s="4">
        <v>32.99215925</v>
      </c>
      <c r="CX24" s="4">
        <v>30.771228000000001</v>
      </c>
      <c r="CY24" s="4">
        <v>38.295613875000001</v>
      </c>
      <c r="CZ24" s="4">
        <v>39.813263249999999</v>
      </c>
      <c r="DA24" s="4">
        <v>32.216148128039315</v>
      </c>
      <c r="DB24" s="4">
        <v>3.7322250000000001E-2</v>
      </c>
      <c r="DC24" s="4">
        <v>1025.1925000000001</v>
      </c>
      <c r="DE24" s="4">
        <v>151.84048720715907</v>
      </c>
      <c r="DF24" s="4">
        <v>12.092284625</v>
      </c>
      <c r="DH24" s="4">
        <v>148.30240164893641</v>
      </c>
      <c r="DI24" s="4">
        <v>9.2570335000000004</v>
      </c>
      <c r="DK24" s="4">
        <v>396.88877979468288</v>
      </c>
      <c r="DL24" s="4">
        <v>53.063807249999996</v>
      </c>
      <c r="DM24" s="4">
        <v>338.85629668242609</v>
      </c>
      <c r="DN24" s="4">
        <v>47.732774499999998</v>
      </c>
      <c r="DO24" s="4">
        <v>188.21203425615474</v>
      </c>
      <c r="DP24" s="4">
        <v>27.283146000000002</v>
      </c>
      <c r="DQ24" s="4">
        <v>167.06973603684068</v>
      </c>
      <c r="DR24" s="4">
        <v>32.99215925</v>
      </c>
      <c r="DS24" s="4">
        <v>167.06973603684068</v>
      </c>
      <c r="DT24" s="4">
        <v>30.771228000000001</v>
      </c>
      <c r="DU24" s="4">
        <v>30.771228000000001</v>
      </c>
      <c r="DV24" s="4">
        <v>38.295613875000001</v>
      </c>
      <c r="DW24" s="4">
        <v>39.813263249999999</v>
      </c>
      <c r="DX24" s="4">
        <v>32.216148128039315</v>
      </c>
      <c r="DZ24" s="4">
        <v>196.0217353446981</v>
      </c>
      <c r="EA24" s="4">
        <v>32.154031249999996</v>
      </c>
      <c r="EB24" s="4">
        <v>32.154031249999996</v>
      </c>
      <c r="EC24" s="4">
        <v>40.058417999999996</v>
      </c>
      <c r="ED24" s="4">
        <v>41.334839000000002</v>
      </c>
      <c r="EE24" s="4">
        <v>33.221855906249999</v>
      </c>
      <c r="EF24" s="4">
        <v>13.330439250000001</v>
      </c>
      <c r="EG24" s="4">
        <v>10.467438</v>
      </c>
      <c r="EH24" s="4">
        <v>46.623088000000003</v>
      </c>
      <c r="EI24" s="4">
        <v>44.284056500000005</v>
      </c>
      <c r="EJ24" s="4">
        <v>28.400798875</v>
      </c>
      <c r="EK24" s="4">
        <v>34.529224624999998</v>
      </c>
      <c r="EL24" s="4">
        <v>32.071206124999996</v>
      </c>
      <c r="EM24" s="4">
        <v>40.050069999999998</v>
      </c>
      <c r="EN24" s="4">
        <v>41.308837625000002</v>
      </c>
      <c r="EO24" s="4">
        <v>33.539719323785334</v>
      </c>
      <c r="EP24" s="4">
        <v>3.020625E-2</v>
      </c>
      <c r="EQ24" s="4">
        <v>0</v>
      </c>
      <c r="ER24" s="4">
        <v>163.74698185788048</v>
      </c>
      <c r="ES24" s="4">
        <v>13.166622</v>
      </c>
      <c r="ET24" s="4">
        <v>140.42997905282914</v>
      </c>
      <c r="EU24" s="4">
        <v>9.74465</v>
      </c>
      <c r="EV24" s="7">
        <v>425.86179821045386</v>
      </c>
      <c r="EW24" s="7">
        <v>59.642248000000002</v>
      </c>
      <c r="EX24" s="7">
        <v>441.98594973595829</v>
      </c>
      <c r="EY24" s="7">
        <v>57.643382500000001</v>
      </c>
      <c r="EZ24" s="7">
        <v>223.08222730318832</v>
      </c>
      <c r="FA24" s="7">
        <v>28.77768275</v>
      </c>
      <c r="FB24" s="7">
        <v>196.0217353446981</v>
      </c>
      <c r="FC24" s="7">
        <v>34.529224624999998</v>
      </c>
      <c r="FD24" s="4">
        <v>196.0217353446981</v>
      </c>
      <c r="FE24" s="4">
        <v>32.071206124999996</v>
      </c>
      <c r="FF24" s="4">
        <v>32.071206124999996</v>
      </c>
      <c r="FG24" s="4">
        <v>40.050069999999998</v>
      </c>
      <c r="FH24" s="4">
        <v>41.308837625000002</v>
      </c>
      <c r="FI24" s="4">
        <v>33.539719323785334</v>
      </c>
      <c r="FK24" s="4">
        <v>206.48151799999999</v>
      </c>
      <c r="FL24" s="4">
        <v>32.374089124999998</v>
      </c>
      <c r="FM24" s="4">
        <v>167.06973603684068</v>
      </c>
      <c r="FN24" s="4">
        <v>32.216148128039315</v>
      </c>
      <c r="FP24" s="4">
        <v>196.0217353446981</v>
      </c>
      <c r="FQ24" s="4">
        <v>33.221855906249999</v>
      </c>
      <c r="FR24" s="4">
        <v>196.0217353446981</v>
      </c>
      <c r="FS24" s="4">
        <v>33.539719323785334</v>
      </c>
    </row>
    <row r="25" spans="1:175" x14ac:dyDescent="0.15">
      <c r="A25" s="235"/>
      <c r="B25" s="38">
        <v>160</v>
      </c>
      <c r="C25" s="140">
        <f>Anchor!L274</f>
        <v>800.40083000000004</v>
      </c>
      <c r="D25" s="140">
        <f>Anchor!M274</f>
        <v>34.369596999999999</v>
      </c>
      <c r="E25" s="140">
        <f>Anchor!N274</f>
        <v>41.368256000000002</v>
      </c>
      <c r="F25" s="140">
        <f>Anchor!O274</f>
        <v>43.017043000000001</v>
      </c>
      <c r="G25" s="141">
        <f>('Summary (Full)'!$B$34*D25+'Summary (Full)'!$B$35*E25+'Summary (Full)'!$B$36*F25)/'Summary (Full)'!$B$37</f>
        <v>35.347478562500001</v>
      </c>
      <c r="H25" s="140">
        <f>Anchor!P274</f>
        <v>17.681951999999999</v>
      </c>
      <c r="I25" s="140">
        <f>Anchor!Q274</f>
        <v>13.237028</v>
      </c>
      <c r="J25" s="140">
        <f>Anchor!R274</f>
        <v>60.495297000000001</v>
      </c>
      <c r="K25" s="140">
        <f>Anchor!S274</f>
        <v>58.090372000000002</v>
      </c>
      <c r="L25" s="140">
        <f>Anchor!T274</f>
        <v>31.321650000000002</v>
      </c>
      <c r="M25" s="140">
        <f>Anchor!U274</f>
        <v>36.463898</v>
      </c>
      <c r="N25" s="140">
        <f>Anchor!V274</f>
        <v>34.305878999999997</v>
      </c>
      <c r="O25" s="140">
        <f>Anchor!W274</f>
        <v>41.364077999999999</v>
      </c>
      <c r="P25" s="140">
        <f>Anchor!X274</f>
        <v>42.956695000000003</v>
      </c>
      <c r="Q25" s="142">
        <f>10*LOG10(1/(('Summary (Full)'!$B$41/10^(N25/10)+'Summary (Full)'!$B$42/10^(O25/10)+'Summary (Full)'!$B$43/10^(P25/10))/'Summary (Full)'!$B$44))</f>
        <v>35.719200998786519</v>
      </c>
      <c r="R25" s="140">
        <f>Anchor!Y274</f>
        <v>2.4951000000000001E-2</v>
      </c>
      <c r="S25" s="140">
        <f>Anchor!Z274</f>
        <v>2234.9299999999998</v>
      </c>
      <c r="U25" s="129">
        <f>Test!L274</f>
        <v>713.67033000000004</v>
      </c>
      <c r="V25" s="129">
        <f>Test!M274</f>
        <v>34.611514999999997</v>
      </c>
      <c r="W25" s="129">
        <f>Test!N274</f>
        <v>42.301383000000001</v>
      </c>
      <c r="X25" s="129">
        <f>Test!O274</f>
        <v>44.068316000000003</v>
      </c>
      <c r="Y25" s="129">
        <f>('Summary (Full)'!$B$34*V25+'Summary (Full)'!$B$35*W25+'Summary (Full)'!$B$36*X25)/'Summary (Full)'!$B$37</f>
        <v>35.683181812499996</v>
      </c>
      <c r="Z25" s="129">
        <f>Test!P274</f>
        <v>18.219614</v>
      </c>
      <c r="AA25" s="129">
        <f>Test!Q274</f>
        <v>13.518295</v>
      </c>
      <c r="AB25" s="129">
        <f>Test!R274</f>
        <v>62.544210999999997</v>
      </c>
      <c r="AC25" s="129">
        <f>Test!S274</f>
        <v>60.179898000000001</v>
      </c>
      <c r="AD25" s="129">
        <f>Test!T274</f>
        <v>31.703039</v>
      </c>
      <c r="AE25" s="129">
        <f>Test!U274</f>
        <v>37.025658</v>
      </c>
      <c r="AF25" s="129">
        <f>Test!V274</f>
        <v>34.532986999999999</v>
      </c>
      <c r="AG25" s="129">
        <f>Test!W274</f>
        <v>42.297164000000002</v>
      </c>
      <c r="AH25" s="129">
        <f>Test!X274</f>
        <v>44.054958999999997</v>
      </c>
      <c r="AI25" s="129">
        <f>10*LOG10(1/(('Summary (Full)'!$B$41/10^(AF25/10)+'Summary (Full)'!$B$42/10^(AG25/10)+'Summary (Full)'!$B$43/10^(AH25/10))/'Summary (Full)'!$B$44))</f>
        <v>36.001108210304984</v>
      </c>
      <c r="AJ25" s="155">
        <f>Test!Y274</f>
        <v>2.0830000000000001E-2</v>
      </c>
      <c r="AK25" s="152">
        <f>Test!Z274</f>
        <v>0</v>
      </c>
      <c r="AL25" s="152">
        <f t="shared" si="2"/>
        <v>0.83483627910704983</v>
      </c>
      <c r="AM25" s="152">
        <f t="shared" si="3"/>
        <v>0</v>
      </c>
      <c r="AO25" s="242" t="s">
        <v>14</v>
      </c>
      <c r="AP25" s="166">
        <f t="array" ref="AP25">bdRateExtend($C24:$C27,D24:D27,$U24:$U27,V24:V27)</f>
        <v>-0.23171587947265226</v>
      </c>
      <c r="AQ25" s="164"/>
      <c r="AR25" s="164"/>
      <c r="AS25" s="164"/>
      <c r="AT25" s="166">
        <f t="array" ref="AT25">bdRateExtend($C24:$C27,H24:H27,$U24:$U27,Z24:Z27)</f>
        <v>-0.22655521876731188</v>
      </c>
      <c r="AU25" s="164"/>
      <c r="AV25" s="166">
        <f t="array" ref="AV25">bdRateExtend($C24:$C27,I24:I27,$U24:$U27,AA24:AA27)</f>
        <v>-0.21321800101608668</v>
      </c>
      <c r="AW25" s="164"/>
      <c r="AX25" s="166">
        <f t="array" ref="AX25">bdRateExtend($C24:$C27,J24:J27,$U24:$U27,AB24:AB27,"None", FALSE,1)</f>
        <v>-0.23125889607474459</v>
      </c>
      <c r="AY25" s="170"/>
      <c r="AZ25" s="244">
        <f t="array" ref="AZ25">testVMAFRange($C24:$C27,J24:J27,$U24:$U27,AB24:AB27)</f>
        <v>0</v>
      </c>
      <c r="BA25" s="170"/>
      <c r="CK25" s="5"/>
      <c r="CL25" s="4">
        <v>183.88583567259144</v>
      </c>
      <c r="CM25" s="4">
        <v>31.090519999999998</v>
      </c>
      <c r="CN25" s="4">
        <v>31.090519999999998</v>
      </c>
      <c r="CO25" s="4">
        <v>38.110851249999996</v>
      </c>
      <c r="CP25" s="4">
        <v>39.652356000000005</v>
      </c>
      <c r="CQ25" s="4">
        <v>32.064405453124998</v>
      </c>
      <c r="CR25" s="4">
        <v>12.075979625</v>
      </c>
      <c r="CS25" s="4">
        <v>9.6318261249999999</v>
      </c>
      <c r="CT25" s="4">
        <v>39.125654500000003</v>
      </c>
      <c r="CU25" s="4">
        <v>37.000851124999997</v>
      </c>
      <c r="CV25" s="4">
        <v>27.165857249999998</v>
      </c>
      <c r="CW25" s="4">
        <v>32.992759874999997</v>
      </c>
      <c r="CX25" s="4">
        <v>31.018821250000002</v>
      </c>
      <c r="CY25" s="4">
        <v>38.105537125000005</v>
      </c>
      <c r="CZ25" s="4">
        <v>39.559423124999995</v>
      </c>
      <c r="DA25" s="4">
        <v>32.429639908652888</v>
      </c>
      <c r="DB25" s="4">
        <v>3.4409000000000002E-2</v>
      </c>
      <c r="DC25" s="4">
        <v>1451.42</v>
      </c>
      <c r="DE25" s="4">
        <v>169.38600223291462</v>
      </c>
      <c r="DF25" s="4">
        <v>12.4810015</v>
      </c>
      <c r="DH25" s="4">
        <v>167.06973603684068</v>
      </c>
      <c r="DI25" s="4">
        <v>9.5206632500000001</v>
      </c>
      <c r="DK25" s="4">
        <v>434.09296545623619</v>
      </c>
      <c r="DL25" s="4">
        <v>54.583906999999996</v>
      </c>
      <c r="DM25" s="4">
        <v>383.52983546315193</v>
      </c>
      <c r="DN25" s="4">
        <v>49.888784625</v>
      </c>
      <c r="DO25" s="4">
        <v>212.02984262229663</v>
      </c>
      <c r="DP25" s="4">
        <v>27.611484000000001</v>
      </c>
      <c r="DQ25" s="4">
        <v>188.21203425615474</v>
      </c>
      <c r="DR25" s="4">
        <v>33.267167999999998</v>
      </c>
      <c r="DS25" s="4">
        <v>183.88583567259144</v>
      </c>
      <c r="DT25" s="4">
        <v>31.018821250000002</v>
      </c>
      <c r="DU25" s="4">
        <v>31.018821250000002</v>
      </c>
      <c r="DV25" s="4">
        <v>38.105537125000005</v>
      </c>
      <c r="DW25" s="4">
        <v>39.559423124999995</v>
      </c>
      <c r="DX25" s="4">
        <v>32.429639908652888</v>
      </c>
      <c r="DZ25" s="4">
        <v>223.08222730318832</v>
      </c>
      <c r="EA25" s="4">
        <v>32.467555499999996</v>
      </c>
      <c r="EB25" s="4">
        <v>32.467555499999996</v>
      </c>
      <c r="EC25" s="4">
        <v>40.313362999999995</v>
      </c>
      <c r="ED25" s="4">
        <v>41.610807999999999</v>
      </c>
      <c r="EE25" s="4">
        <v>33.529371749999996</v>
      </c>
      <c r="EF25" s="4">
        <v>13.792669500000001</v>
      </c>
      <c r="EG25" s="4">
        <v>10.780517</v>
      </c>
      <c r="EH25" s="4">
        <v>48.792948000000003</v>
      </c>
      <c r="EI25" s="4">
        <v>46.393672000000002</v>
      </c>
      <c r="EJ25" s="4">
        <v>28.77768275</v>
      </c>
      <c r="EK25" s="4">
        <v>34.824722250000001</v>
      </c>
      <c r="EL25" s="4">
        <v>32.385760249999997</v>
      </c>
      <c r="EM25" s="4">
        <v>40.304992999999996</v>
      </c>
      <c r="EN25" s="4">
        <v>41.585658250000002</v>
      </c>
      <c r="EO25" s="4">
        <v>33.850888090862838</v>
      </c>
      <c r="EP25" s="4">
        <v>2.9225500000000001E-2</v>
      </c>
      <c r="EQ25" s="4">
        <v>0</v>
      </c>
      <c r="ER25" s="4">
        <v>184.14316955986504</v>
      </c>
      <c r="ES25" s="4">
        <v>13.575991</v>
      </c>
      <c r="ET25" s="4">
        <v>159.42078647958743</v>
      </c>
      <c r="EU25" s="4">
        <v>10.015921000000001</v>
      </c>
      <c r="EV25" s="7">
        <v>484.65134899999998</v>
      </c>
      <c r="EW25" s="7">
        <v>61.812108000000002</v>
      </c>
      <c r="EX25" s="7">
        <v>502.20616299990371</v>
      </c>
      <c r="EY25" s="7">
        <v>59.720139375000002</v>
      </c>
      <c r="EZ25" s="7">
        <v>253.8783775739968</v>
      </c>
      <c r="FA25" s="7">
        <v>29.154566625000001</v>
      </c>
      <c r="FB25" s="7">
        <v>223.08222730318832</v>
      </c>
      <c r="FC25" s="7">
        <v>34.824722250000001</v>
      </c>
      <c r="FD25" s="4">
        <v>223.08222730318832</v>
      </c>
      <c r="FE25" s="4">
        <v>32.385760249999997</v>
      </c>
      <c r="FF25" s="4">
        <v>32.385760249999997</v>
      </c>
      <c r="FG25" s="4">
        <v>40.304992999999996</v>
      </c>
      <c r="FH25" s="4">
        <v>41.585658250000002</v>
      </c>
      <c r="FI25" s="4">
        <v>33.850888090862838</v>
      </c>
      <c r="FK25" s="4">
        <v>212.02984262229663</v>
      </c>
      <c r="FL25" s="4">
        <v>32.439457398437504</v>
      </c>
      <c r="FM25" s="4">
        <v>188.21203425615474</v>
      </c>
      <c r="FN25" s="4">
        <v>32.500704319519407</v>
      </c>
      <c r="FP25" s="4">
        <v>223.08222730318832</v>
      </c>
      <c r="FQ25" s="4">
        <v>33.529371749999996</v>
      </c>
      <c r="FR25" s="4">
        <v>223.08222730318832</v>
      </c>
      <c r="FS25" s="4">
        <v>33.850888090862838</v>
      </c>
    </row>
    <row r="26" spans="1:175" x14ac:dyDescent="0.15">
      <c r="A26" s="235"/>
      <c r="B26" s="38">
        <v>185</v>
      </c>
      <c r="C26" s="140">
        <f>Anchor!L275</f>
        <v>303.14178099999998</v>
      </c>
      <c r="D26" s="140">
        <f>Anchor!M275</f>
        <v>32.284706</v>
      </c>
      <c r="E26" s="140">
        <f>Anchor!N275</f>
        <v>39.432543000000003</v>
      </c>
      <c r="F26" s="140">
        <f>Anchor!O275</f>
        <v>41.084031000000003</v>
      </c>
      <c r="G26" s="141">
        <f>('Summary (Full)'!$B$34*D26+'Summary (Full)'!$B$35*E26+'Summary (Full)'!$B$36*F26)/'Summary (Full)'!$B$37</f>
        <v>33.281403625000003</v>
      </c>
      <c r="H26" s="140">
        <f>Anchor!P275</f>
        <v>14.051375</v>
      </c>
      <c r="I26" s="140">
        <f>Anchor!Q275</f>
        <v>10.838812000000001</v>
      </c>
      <c r="J26" s="140">
        <f>Anchor!R275</f>
        <v>45.365945000000004</v>
      </c>
      <c r="K26" s="140">
        <f>Anchor!S275</f>
        <v>43.306862000000002</v>
      </c>
      <c r="L26" s="140">
        <f>Anchor!T275</f>
        <v>28.596498</v>
      </c>
      <c r="M26" s="140">
        <f>Anchor!U275</f>
        <v>34.367203000000003</v>
      </c>
      <c r="N26" s="140">
        <f>Anchor!V275</f>
        <v>32.214483000000001</v>
      </c>
      <c r="O26" s="140">
        <f>Anchor!W275</f>
        <v>39.428111999999999</v>
      </c>
      <c r="P26" s="140">
        <f>Anchor!X275</f>
        <v>40.999912000000002</v>
      </c>
      <c r="Q26" s="142">
        <f>10*LOG10(1/(('Summary (Full)'!$B$41/10^(N26/10)+'Summary (Full)'!$B$42/10^(O26/10)+'Summary (Full)'!$B$43/10^(P26/10))/'Summary (Full)'!$B$44))</f>
        <v>33.63892908543977</v>
      </c>
      <c r="R26" s="140">
        <f>Anchor!Y275</f>
        <v>2.8441000000000001E-2</v>
      </c>
      <c r="S26" s="140">
        <f>Anchor!Z275</f>
        <v>1373.98</v>
      </c>
      <c r="U26" s="129">
        <f>Test!L275</f>
        <v>264.78014300000001</v>
      </c>
      <c r="V26" s="129">
        <f>Test!M275</f>
        <v>32.583002999999998</v>
      </c>
      <c r="W26" s="129">
        <f>Test!N275</f>
        <v>40.582234999999997</v>
      </c>
      <c r="X26" s="129">
        <f>Test!O275</f>
        <v>42.242500999999997</v>
      </c>
      <c r="Y26" s="129">
        <f>('Summary (Full)'!$B$34*V26+'Summary (Full)'!$B$35*W26+'Summary (Full)'!$B$36*X26)/'Summary (Full)'!$B$37</f>
        <v>33.686673624999997</v>
      </c>
      <c r="Z26" s="129">
        <f>Test!P275</f>
        <v>14.505928000000001</v>
      </c>
      <c r="AA26" s="129">
        <f>Test!Q275</f>
        <v>11.101005000000001</v>
      </c>
      <c r="AB26" s="129">
        <f>Test!R275</f>
        <v>47.210821000000003</v>
      </c>
      <c r="AC26" s="129">
        <f>Test!S275</f>
        <v>45.203696999999998</v>
      </c>
      <c r="AD26" s="129">
        <f>Test!T275</f>
        <v>28.991658999999999</v>
      </c>
      <c r="AE26" s="129">
        <f>Test!U275</f>
        <v>35.074536000000002</v>
      </c>
      <c r="AF26" s="129">
        <f>Test!V275</f>
        <v>32.497866999999999</v>
      </c>
      <c r="AG26" s="129">
        <f>Test!W275</f>
        <v>40.574781999999999</v>
      </c>
      <c r="AH26" s="129">
        <f>Test!X275</f>
        <v>42.225813000000002</v>
      </c>
      <c r="AI26" s="129">
        <f>10*LOG10(1/(('Summary (Full)'!$B$41/10^(AF26/10)+'Summary (Full)'!$B$42/10^(AG26/10)+'Summary (Full)'!$B$43/10^(AH26/10))/'Summary (Full)'!$B$44))</f>
        <v>33.983070018710876</v>
      </c>
      <c r="AJ26" s="155">
        <f>Test!Y275</f>
        <v>2.5981000000000001E-2</v>
      </c>
      <c r="AK26" s="152">
        <f>Test!Z275</f>
        <v>0</v>
      </c>
      <c r="AL26" s="152">
        <f t="shared" si="2"/>
        <v>0.91350515101438068</v>
      </c>
      <c r="AM26" s="152">
        <f t="shared" si="3"/>
        <v>0</v>
      </c>
      <c r="AO26" s="179"/>
      <c r="AP26" s="165"/>
      <c r="AQ26" s="164"/>
      <c r="AR26" s="164"/>
      <c r="AS26" s="164"/>
      <c r="AT26" s="165"/>
      <c r="AU26" s="164"/>
      <c r="AV26" s="165"/>
      <c r="AW26" s="164"/>
      <c r="AX26" s="165"/>
      <c r="AY26" s="170"/>
      <c r="AZ26" s="165"/>
      <c r="BA26" s="170"/>
      <c r="CK26" s="5"/>
      <c r="CL26" s="4">
        <v>206.48151799999999</v>
      </c>
      <c r="CM26" s="4">
        <v>31.408273999999999</v>
      </c>
      <c r="CN26" s="4">
        <v>31.408273999999999</v>
      </c>
      <c r="CO26" s="4">
        <v>38.340443999999998</v>
      </c>
      <c r="CP26" s="4">
        <v>39.929146000000003</v>
      </c>
      <c r="CQ26" s="4">
        <v>32.374089124999998</v>
      </c>
      <c r="CR26" s="4">
        <v>12.461302</v>
      </c>
      <c r="CS26" s="4">
        <v>9.8830460000000002</v>
      </c>
      <c r="CT26" s="4">
        <v>41.308886000000001</v>
      </c>
      <c r="CU26" s="4">
        <v>39.108733999999998</v>
      </c>
      <c r="CV26" s="4">
        <v>27.510383999999998</v>
      </c>
      <c r="CW26" s="4">
        <v>33.296306999999999</v>
      </c>
      <c r="CX26" s="4">
        <v>31.336904000000001</v>
      </c>
      <c r="CY26" s="4">
        <v>38.335641000000003</v>
      </c>
      <c r="CZ26" s="4">
        <v>39.843834999999999</v>
      </c>
      <c r="DA26" s="4">
        <v>32.742906066443119</v>
      </c>
      <c r="DB26" s="4">
        <v>3.2779000000000003E-2</v>
      </c>
      <c r="DC26" s="4">
        <v>1531.05</v>
      </c>
      <c r="DE26" s="4">
        <v>188.95894158522032</v>
      </c>
      <c r="DF26" s="4">
        <v>12.869718375</v>
      </c>
      <c r="DH26" s="4">
        <v>188.21203425615474</v>
      </c>
      <c r="DI26" s="4">
        <v>9.7842930000000017</v>
      </c>
      <c r="DK26" s="4">
        <v>449.89651573201206</v>
      </c>
      <c r="DL26" s="4">
        <v>55.209088874999999</v>
      </c>
      <c r="DM26" s="4">
        <v>434.09296545623619</v>
      </c>
      <c r="DN26" s="4">
        <v>52.044794749999994</v>
      </c>
      <c r="DO26" s="4">
        <v>233.70326418617489</v>
      </c>
      <c r="DP26" s="4">
        <v>27.887439624999999</v>
      </c>
      <c r="DQ26" s="4">
        <v>199.67970500000001</v>
      </c>
      <c r="DR26" s="4">
        <v>33.405065</v>
      </c>
      <c r="DS26" s="4">
        <v>206.48151799999999</v>
      </c>
      <c r="DT26" s="4">
        <v>31.336904000000001</v>
      </c>
      <c r="DU26" s="4">
        <v>31.336904000000001</v>
      </c>
      <c r="DV26" s="4">
        <v>38.335641000000003</v>
      </c>
      <c r="DW26" s="4">
        <v>39.843834999999999</v>
      </c>
      <c r="DX26" s="4">
        <v>32.742906066443119</v>
      </c>
      <c r="DZ26" s="4">
        <v>253.8783775739968</v>
      </c>
      <c r="EA26" s="4">
        <v>32.781079749999996</v>
      </c>
      <c r="EB26" s="4">
        <v>32.781079749999996</v>
      </c>
      <c r="EC26" s="4">
        <v>40.568307999999995</v>
      </c>
      <c r="ED26" s="4">
        <v>41.886776999999995</v>
      </c>
      <c r="EE26" s="4">
        <v>33.836887593749992</v>
      </c>
      <c r="EF26" s="4">
        <v>14.25489975</v>
      </c>
      <c r="EG26" s="4">
        <v>11.093596</v>
      </c>
      <c r="EH26" s="4">
        <v>50.962808000000003</v>
      </c>
      <c r="EI26" s="4">
        <v>48.503287499999999</v>
      </c>
      <c r="EJ26" s="4">
        <v>29.154566625000001</v>
      </c>
      <c r="EK26" s="4">
        <v>35.120219875000004</v>
      </c>
      <c r="EL26" s="4">
        <v>32.700314374999998</v>
      </c>
      <c r="EM26" s="4">
        <v>40.559916000000001</v>
      </c>
      <c r="EN26" s="4">
        <v>41.862478875000001</v>
      </c>
      <c r="EO26" s="4">
        <v>34.16205685794035</v>
      </c>
      <c r="EP26" s="4">
        <v>2.8244749999999999E-2</v>
      </c>
      <c r="EQ26" s="4">
        <v>0</v>
      </c>
      <c r="ER26" s="4">
        <v>207.07988941734087</v>
      </c>
      <c r="ES26" s="4">
        <v>13.98536</v>
      </c>
      <c r="ET26" s="4">
        <v>180.97978318581943</v>
      </c>
      <c r="EU26" s="4">
        <v>10.287192000000001</v>
      </c>
      <c r="EV26" s="7">
        <v>570.63132958356732</v>
      </c>
      <c r="EW26" s="7">
        <v>64.371244500000003</v>
      </c>
      <c r="EX26" s="7">
        <v>570.63132958356732</v>
      </c>
      <c r="EY26" s="7">
        <v>61.796896250000003</v>
      </c>
      <c r="EZ26" s="7">
        <v>288.92588790592441</v>
      </c>
      <c r="FA26" s="7">
        <v>29.531450499999998</v>
      </c>
      <c r="FB26" s="7">
        <v>253.8783775739968</v>
      </c>
      <c r="FC26" s="7">
        <v>35.120219875000004</v>
      </c>
      <c r="FD26" s="4">
        <v>253.8783775739968</v>
      </c>
      <c r="FE26" s="4">
        <v>32.700314374999998</v>
      </c>
      <c r="FF26" s="4">
        <v>32.700314374999998</v>
      </c>
      <c r="FG26" s="4">
        <v>40.559916000000001</v>
      </c>
      <c r="FH26" s="4">
        <v>41.862478875000001</v>
      </c>
      <c r="FI26" s="4">
        <v>34.16205685794035</v>
      </c>
      <c r="FK26" s="4">
        <v>233.70326418617489</v>
      </c>
      <c r="FL26" s="4">
        <v>32.686257039062497</v>
      </c>
      <c r="FM26" s="4">
        <v>206.48151799999999</v>
      </c>
      <c r="FN26" s="4">
        <v>32.742906066443119</v>
      </c>
      <c r="FP26" s="4">
        <v>253.8783775739968</v>
      </c>
      <c r="FQ26" s="4">
        <v>33.836887593749992</v>
      </c>
      <c r="FR26" s="4">
        <v>253.8783775739968</v>
      </c>
      <c r="FS26" s="4">
        <v>34.16205685794035</v>
      </c>
    </row>
    <row r="27" spans="1:175" x14ac:dyDescent="0.15">
      <c r="A27" s="235"/>
      <c r="B27" s="38">
        <v>210</v>
      </c>
      <c r="C27" s="140">
        <f>Anchor!L276</f>
        <v>116.855452</v>
      </c>
      <c r="D27" s="140">
        <f>Anchor!M276</f>
        <v>29.984280999999999</v>
      </c>
      <c r="E27" s="140">
        <f>Anchor!N276</f>
        <v>37.620055000000001</v>
      </c>
      <c r="F27" s="140">
        <f>Anchor!O276</f>
        <v>39.179430000000004</v>
      </c>
      <c r="G27" s="141">
        <f>('Summary (Full)'!$B$34*D27+'Summary (Full)'!$B$35*E27+'Summary (Full)'!$B$36*F27)/'Summary (Full)'!$B$37</f>
        <v>31.036213687499998</v>
      </c>
      <c r="H27" s="140">
        <f>Anchor!P276</f>
        <v>10.738818</v>
      </c>
      <c r="I27" s="140">
        <f>Anchor!Q276</f>
        <v>8.7297740000000008</v>
      </c>
      <c r="J27" s="140">
        <f>Anchor!R276</f>
        <v>29.849036999999999</v>
      </c>
      <c r="K27" s="140">
        <f>Anchor!S276</f>
        <v>28.239875000000001</v>
      </c>
      <c r="L27" s="140">
        <f>Anchor!T276</f>
        <v>25.969794</v>
      </c>
      <c r="M27" s="140">
        <f>Anchor!U276</f>
        <v>32.167133</v>
      </c>
      <c r="N27" s="140">
        <f>Anchor!V276</f>
        <v>29.905275</v>
      </c>
      <c r="O27" s="140">
        <f>Anchor!W276</f>
        <v>37.616115000000001</v>
      </c>
      <c r="P27" s="140">
        <f>Anchor!X276</f>
        <v>39.101273999999997</v>
      </c>
      <c r="Q27" s="142">
        <f>10*LOG10(1/(('Summary (Full)'!$B$41/10^(N27/10)+'Summary (Full)'!$B$42/10^(O27/10)+'Summary (Full)'!$B$43/10^(P27/10))/'Summary (Full)'!$B$44))</f>
        <v>31.362479553599041</v>
      </c>
      <c r="R27" s="140">
        <f>Anchor!Y276</f>
        <v>4.2651000000000001E-2</v>
      </c>
      <c r="S27" s="140">
        <f>Anchor!Z276</f>
        <v>815.92</v>
      </c>
      <c r="U27" s="129">
        <f>Test!L276</f>
        <v>95.985246000000004</v>
      </c>
      <c r="V27" s="129">
        <f>Test!M276</f>
        <v>30.325997000000001</v>
      </c>
      <c r="W27" s="129">
        <f>Test!N276</f>
        <v>38.658234</v>
      </c>
      <c r="X27" s="129">
        <f>Test!O276</f>
        <v>40.015514000000003</v>
      </c>
      <c r="Y27" s="129">
        <f>('Summary (Full)'!$B$34*V27+'Summary (Full)'!$B$35*W27+'Summary (Full)'!$B$36*X27)/'Summary (Full)'!$B$37</f>
        <v>31.452356625</v>
      </c>
      <c r="Z27" s="129">
        <f>Test!P276</f>
        <v>11.042289999999999</v>
      </c>
      <c r="AA27" s="129">
        <f>Test!Q276</f>
        <v>8.9308370000000004</v>
      </c>
      <c r="AB27" s="129">
        <f>Test!R276</f>
        <v>32.062716000000002</v>
      </c>
      <c r="AC27" s="129">
        <f>Test!S276</f>
        <v>30.433630999999998</v>
      </c>
      <c r="AD27" s="129">
        <f>Test!T276</f>
        <v>26.372990000000001</v>
      </c>
      <c r="AE27" s="129">
        <f>Test!U276</f>
        <v>32.885492999999997</v>
      </c>
      <c r="AF27" s="129">
        <f>Test!V276</f>
        <v>30.234650999999999</v>
      </c>
      <c r="AG27" s="129">
        <f>Test!W276</f>
        <v>38.647849999999998</v>
      </c>
      <c r="AH27" s="129">
        <f>Test!X276</f>
        <v>39.984257999999997</v>
      </c>
      <c r="AI27" s="129">
        <f>10*LOG10(1/(('Summary (Full)'!$B$41/10^(AF27/10)+'Summary (Full)'!$B$42/10^(AG27/10)+'Summary (Full)'!$B$43/10^(AH27/10))/'Summary (Full)'!$B$44))</f>
        <v>31.73223301525158</v>
      </c>
      <c r="AJ27" s="155">
        <f>Test!Y276</f>
        <v>4.3749000000000003E-2</v>
      </c>
      <c r="AK27" s="152">
        <f>Test!Z276</f>
        <v>0</v>
      </c>
      <c r="AL27" s="152">
        <f t="shared" si="2"/>
        <v>1.0257438278117748</v>
      </c>
      <c r="AM27" s="152">
        <f t="shared" si="3"/>
        <v>0</v>
      </c>
      <c r="AO27" s="242" t="s">
        <v>15</v>
      </c>
      <c r="AP27" s="166">
        <f t="array" ref="AP27">bdRateExtend($C25:$C28,D25:D28,$U25:$U28,V25:V28)</f>
        <v>-0.26923219156309508</v>
      </c>
      <c r="AQ27" s="164"/>
      <c r="AR27" s="164"/>
      <c r="AS27" s="164"/>
      <c r="AT27" s="166">
        <f t="array" ref="AT27">bdRateExtend($C25:$C28,H25:H28,$U25:$U28,Z25:Z28)</f>
        <v>-0.24524073280362846</v>
      </c>
      <c r="AU27" s="164"/>
      <c r="AV27" s="166">
        <f t="array" ref="AV27">bdRateExtend($C25:$C28,I25:I28,$U25:$U28,AA25:AA28)</f>
        <v>-0.23970560318756107</v>
      </c>
      <c r="AW27" s="164"/>
      <c r="AX27" s="166">
        <f t="array" ref="AX27">bdRateExtend($C25:$C28,J25:J28,$U25:$U28,AB25:AB28,"None", FALSE,1)</f>
        <v>-0.26821169131872602</v>
      </c>
      <c r="AY27" s="170"/>
      <c r="AZ27" s="244">
        <f t="array" ref="AZ27">testVMAFRange($C25:$C28,J25:J28,$U25:$U28,AB25:AB28)</f>
        <v>0</v>
      </c>
      <c r="BA27" s="170"/>
      <c r="CK27" s="5"/>
      <c r="CL27" s="4">
        <v>233.70326418617489</v>
      </c>
      <c r="CM27" s="4">
        <v>31.728648624999998</v>
      </c>
      <c r="CN27" s="4">
        <v>31.728648624999998</v>
      </c>
      <c r="CO27" s="4">
        <v>38.592615625000001</v>
      </c>
      <c r="CP27" s="4">
        <v>40.186416250000001</v>
      </c>
      <c r="CQ27" s="4">
        <v>32.686257039062497</v>
      </c>
      <c r="CR27" s="4">
        <v>12.907737375</v>
      </c>
      <c r="CS27" s="4">
        <v>10.189493375000001</v>
      </c>
      <c r="CT27" s="4">
        <v>43.521389499999998</v>
      </c>
      <c r="CU27" s="4">
        <v>41.264744125</v>
      </c>
      <c r="CV27" s="4">
        <v>27.887439624999999</v>
      </c>
      <c r="CW27" s="4">
        <v>33.597400499999999</v>
      </c>
      <c r="CX27" s="4">
        <v>31.658655625000002</v>
      </c>
      <c r="CY27" s="4">
        <v>38.58789925</v>
      </c>
      <c r="CZ27" s="4">
        <v>40.102728249999998</v>
      </c>
      <c r="DA27" s="4">
        <v>33.059111993636243</v>
      </c>
      <c r="DB27" s="4">
        <v>3.2085125000000006E-2</v>
      </c>
      <c r="DC27" s="4">
        <v>1615.1725000000001</v>
      </c>
      <c r="DE27" s="4">
        <v>210.79357877464884</v>
      </c>
      <c r="DF27" s="4">
        <v>13.25843525</v>
      </c>
      <c r="DH27" s="4">
        <v>212.02984262229663</v>
      </c>
      <c r="DI27" s="4">
        <v>10.047922750000001</v>
      </c>
      <c r="DK27" s="4">
        <v>491.32214820010574</v>
      </c>
      <c r="DL27" s="4">
        <v>56.7964105</v>
      </c>
      <c r="DM27" s="4">
        <v>491.32214820010574</v>
      </c>
      <c r="DN27" s="4">
        <v>54.200804874999996</v>
      </c>
      <c r="DO27" s="4">
        <v>264.51382293340669</v>
      </c>
      <c r="DP27" s="4">
        <v>28.26449525</v>
      </c>
      <c r="DQ27" s="4">
        <v>212.02984262229663</v>
      </c>
      <c r="DR27" s="4">
        <v>33.542176750000003</v>
      </c>
      <c r="DS27" s="4">
        <v>233.70326418617489</v>
      </c>
      <c r="DT27" s="4">
        <v>31.658655625000002</v>
      </c>
      <c r="DU27" s="4">
        <v>31.658655625000002</v>
      </c>
      <c r="DV27" s="4">
        <v>38.58789925</v>
      </c>
      <c r="DW27" s="4">
        <v>40.102728249999998</v>
      </c>
      <c r="DX27" s="4">
        <v>33.059111993636243</v>
      </c>
      <c r="DZ27" s="4">
        <v>288.92588790592441</v>
      </c>
      <c r="EA27" s="4">
        <v>33.094603999999997</v>
      </c>
      <c r="EB27" s="4">
        <v>33.094603999999997</v>
      </c>
      <c r="EC27" s="4">
        <v>40.823252999999994</v>
      </c>
      <c r="ED27" s="4">
        <v>42.162745999999999</v>
      </c>
      <c r="EE27" s="4">
        <v>34.144403437499996</v>
      </c>
      <c r="EF27" s="4">
        <v>14.717130000000001</v>
      </c>
      <c r="EG27" s="4">
        <v>11.406675</v>
      </c>
      <c r="EH27" s="4">
        <v>53.132668000000002</v>
      </c>
      <c r="EI27" s="4">
        <v>50.612903000000003</v>
      </c>
      <c r="EJ27" s="4">
        <v>29.531450499999998</v>
      </c>
      <c r="EK27" s="4">
        <v>35.4157175</v>
      </c>
      <c r="EL27" s="4">
        <v>33.014868499999999</v>
      </c>
      <c r="EM27" s="4">
        <v>40.814838999999999</v>
      </c>
      <c r="EN27" s="4">
        <v>42.1392995</v>
      </c>
      <c r="EO27" s="4">
        <v>34.473225625017854</v>
      </c>
      <c r="EP27" s="4">
        <v>2.7264E-2</v>
      </c>
      <c r="EQ27" s="4">
        <v>0</v>
      </c>
      <c r="ER27" s="4">
        <v>232.87358800000001</v>
      </c>
      <c r="ES27" s="4">
        <v>14.394729</v>
      </c>
      <c r="ET27" s="4">
        <v>196.0217353446981</v>
      </c>
      <c r="EU27" s="4">
        <v>10.467438</v>
      </c>
      <c r="EV27" s="7">
        <v>648.37936746382047</v>
      </c>
      <c r="EW27" s="7">
        <v>66.470521750000003</v>
      </c>
      <c r="EX27" s="7">
        <v>648.37936746382047</v>
      </c>
      <c r="EY27" s="7">
        <v>63.873653125000004</v>
      </c>
      <c r="EZ27" s="7">
        <v>328.81165186230055</v>
      </c>
      <c r="FA27" s="7">
        <v>29.908334374999999</v>
      </c>
      <c r="FB27" s="7">
        <v>288.92588790592441</v>
      </c>
      <c r="FC27" s="7">
        <v>35.4157175</v>
      </c>
      <c r="FD27" s="4">
        <v>288.92588790592441</v>
      </c>
      <c r="FE27" s="4">
        <v>33.014868499999999</v>
      </c>
      <c r="FF27" s="4">
        <v>33.014868499999999</v>
      </c>
      <c r="FG27" s="4">
        <v>40.814838999999999</v>
      </c>
      <c r="FH27" s="4">
        <v>42.1392995</v>
      </c>
      <c r="FI27" s="4">
        <v>34.473225625017854</v>
      </c>
      <c r="FK27" s="4">
        <v>264.51382293340669</v>
      </c>
      <c r="FL27" s="4">
        <v>32.998424953124996</v>
      </c>
      <c r="FM27" s="4">
        <v>233.70326418617489</v>
      </c>
      <c r="FN27" s="4">
        <v>33.059111993636243</v>
      </c>
      <c r="FP27" s="4">
        <v>288.92588790592441</v>
      </c>
      <c r="FQ27" s="4">
        <v>34.144403437499996</v>
      </c>
      <c r="FR27" s="4">
        <v>288.92588790592441</v>
      </c>
      <c r="FS27" s="4">
        <v>34.473225625017854</v>
      </c>
    </row>
    <row r="28" spans="1:175" ht="14" customHeight="1" thickBot="1" x14ac:dyDescent="0.2">
      <c r="A28" s="236"/>
      <c r="B28" s="38">
        <v>235</v>
      </c>
      <c r="C28" s="140">
        <f>Anchor!L277</f>
        <v>49.800046000000002</v>
      </c>
      <c r="D28" s="140">
        <f>Anchor!M277</f>
        <v>27.621594999999999</v>
      </c>
      <c r="E28" s="140">
        <f>Anchor!N277</f>
        <v>35.912008999999998</v>
      </c>
      <c r="F28" s="140">
        <f>Anchor!O277</f>
        <v>37.193969000000003</v>
      </c>
      <c r="G28" s="141">
        <f>('Summary (Full)'!$B$34*D28+'Summary (Full)'!$B$35*E28+'Summary (Full)'!$B$36*F28)/'Summary (Full)'!$B$37</f>
        <v>28.738019249999997</v>
      </c>
      <c r="H28" s="140">
        <f>Anchor!P277</f>
        <v>8.0471699999999995</v>
      </c>
      <c r="I28" s="140">
        <f>Anchor!Q277</f>
        <v>7.01797</v>
      </c>
      <c r="J28" s="140">
        <f>Anchor!R277</f>
        <v>15.755964000000001</v>
      </c>
      <c r="K28" s="140">
        <f>Anchor!S277</f>
        <v>14.653361</v>
      </c>
      <c r="L28" s="140">
        <f>Anchor!T277</f>
        <v>23.509765000000002</v>
      </c>
      <c r="M28" s="140">
        <f>Anchor!U277</f>
        <v>29.860835999999999</v>
      </c>
      <c r="N28" s="140">
        <f>Anchor!V277</f>
        <v>27.548915999999998</v>
      </c>
      <c r="O28" s="140">
        <f>Anchor!W277</f>
        <v>35.905563999999998</v>
      </c>
      <c r="P28" s="140">
        <f>Anchor!X277</f>
        <v>37.093533000000001</v>
      </c>
      <c r="Q28" s="142">
        <f>10*LOG10(1/(('Summary (Full)'!$B$41/10^(N28/10)+'Summary (Full)'!$B$42/10^(O28/10)+'Summary (Full)'!$B$43/10^(P28/10))/'Summary (Full)'!$B$44))</f>
        <v>29.039341899256954</v>
      </c>
      <c r="R28" s="140">
        <f>Anchor!Y277</f>
        <v>6.5292000000000003E-2</v>
      </c>
      <c r="S28" s="140">
        <f>Anchor!Z277</f>
        <v>493.89</v>
      </c>
      <c r="U28" s="129">
        <f>Test!L277</f>
        <v>36.793975000000003</v>
      </c>
      <c r="V28" s="129">
        <f>Test!M277</f>
        <v>28.003983999999999</v>
      </c>
      <c r="W28" s="129">
        <f>Test!N277</f>
        <v>36.543984999999999</v>
      </c>
      <c r="X28" s="129">
        <f>Test!O277</f>
        <v>37.798321999999999</v>
      </c>
      <c r="Y28" s="129">
        <f>('Summary (Full)'!$B$34*V28+'Summary (Full)'!$B$35*W28+'Summary (Full)'!$B$36*X28)/'Summary (Full)'!$B$37</f>
        <v>29.149880187499999</v>
      </c>
      <c r="Z28" s="129">
        <f>Test!P277</f>
        <v>8.252535</v>
      </c>
      <c r="AA28" s="129">
        <f>Test!Q277</f>
        <v>7.1739930000000003</v>
      </c>
      <c r="AB28" s="129">
        <f>Test!R277</f>
        <v>19.734029</v>
      </c>
      <c r="AC28" s="129">
        <f>Test!S277</f>
        <v>18.424956000000002</v>
      </c>
      <c r="AD28" s="129">
        <f>Test!T277</f>
        <v>23.912958</v>
      </c>
      <c r="AE28" s="129">
        <f>Test!U277</f>
        <v>30.476053</v>
      </c>
      <c r="AF28" s="129">
        <f>Test!V277</f>
        <v>27.914964999999999</v>
      </c>
      <c r="AG28" s="129">
        <f>Test!W277</f>
        <v>36.535742999999997</v>
      </c>
      <c r="AH28" s="129">
        <f>Test!X277</f>
        <v>37.735407000000002</v>
      </c>
      <c r="AI28" s="129">
        <f>10*LOG10(1/(('Summary (Full)'!$B$41/10^(AF28/10)+'Summary (Full)'!$B$42/10^(AG28/10)+'Summary (Full)'!$B$43/10^(AH28/10))/'Summary (Full)'!$B$44))</f>
        <v>29.421179662400803</v>
      </c>
      <c r="AJ28" s="155">
        <f>Test!Y277</f>
        <v>7.5420000000000001E-2</v>
      </c>
      <c r="AK28" s="152">
        <f>Test!Z277</f>
        <v>0</v>
      </c>
      <c r="AL28" s="152">
        <f t="shared" si="2"/>
        <v>1.1551185443852232</v>
      </c>
      <c r="AM28" s="152">
        <f t="shared" si="3"/>
        <v>0</v>
      </c>
      <c r="AO28" s="179"/>
      <c r="AP28" s="165"/>
      <c r="AQ28" s="165"/>
      <c r="AR28" s="165"/>
      <c r="AS28" s="165"/>
      <c r="AT28" s="165"/>
      <c r="AU28" s="165"/>
      <c r="AV28" s="165"/>
      <c r="AW28" s="165"/>
      <c r="AX28" s="165"/>
      <c r="AY28" s="171"/>
      <c r="AZ28" s="165"/>
      <c r="BA28" s="171"/>
      <c r="CK28" s="5"/>
      <c r="CL28" s="4">
        <v>264.51382293340669</v>
      </c>
      <c r="CM28" s="4">
        <v>32.049023249999998</v>
      </c>
      <c r="CN28" s="4">
        <v>32.049023249999998</v>
      </c>
      <c r="CO28" s="4">
        <v>38.844787249999996</v>
      </c>
      <c r="CP28" s="4">
        <v>40.443686499999998</v>
      </c>
      <c r="CQ28" s="4">
        <v>32.998424953124996</v>
      </c>
      <c r="CR28" s="4">
        <v>13.35417275</v>
      </c>
      <c r="CS28" s="4">
        <v>10.495940750000001</v>
      </c>
      <c r="CT28" s="4">
        <v>45.733893000000002</v>
      </c>
      <c r="CU28" s="4">
        <v>43.420754250000002</v>
      </c>
      <c r="CV28" s="4">
        <v>28.26449525</v>
      </c>
      <c r="CW28" s="4">
        <v>33.898493999999999</v>
      </c>
      <c r="CX28" s="4">
        <v>31.980407249999999</v>
      </c>
      <c r="CY28" s="4">
        <v>38.840157500000004</v>
      </c>
      <c r="CZ28" s="4">
        <v>40.361621499999998</v>
      </c>
      <c r="DA28" s="4">
        <v>33.375317920829367</v>
      </c>
      <c r="DB28" s="4">
        <v>3.1391250000000002E-2</v>
      </c>
      <c r="DC28" s="4">
        <v>1699.2950000000001</v>
      </c>
      <c r="DE28" s="4">
        <v>235.15125815088467</v>
      </c>
      <c r="DF28" s="4">
        <v>13.647152125</v>
      </c>
      <c r="DH28" s="4">
        <v>238.8617409089278</v>
      </c>
      <c r="DI28" s="4">
        <v>10.311552500000001</v>
      </c>
      <c r="DK28" s="4">
        <v>556.09621100000004</v>
      </c>
      <c r="DL28" s="4">
        <v>59.008913999999997</v>
      </c>
      <c r="DM28" s="4">
        <v>556.09621100000004</v>
      </c>
      <c r="DN28" s="4">
        <v>56.356814999999997</v>
      </c>
      <c r="DO28" s="4">
        <v>299.38632978231522</v>
      </c>
      <c r="DP28" s="4">
        <v>28.641550875</v>
      </c>
      <c r="DQ28" s="4">
        <v>238.8617409089278</v>
      </c>
      <c r="DR28" s="4">
        <v>33.817185500000001</v>
      </c>
      <c r="DS28" s="4">
        <v>264.51382293340669</v>
      </c>
      <c r="DT28" s="4">
        <v>31.980407249999999</v>
      </c>
      <c r="DU28" s="4">
        <v>31.980407249999999</v>
      </c>
      <c r="DV28" s="4">
        <v>38.840157500000004</v>
      </c>
      <c r="DW28" s="4">
        <v>40.361621499999998</v>
      </c>
      <c r="DX28" s="4">
        <v>33.375317920829367</v>
      </c>
      <c r="DZ28" s="4">
        <v>328.81165186230055</v>
      </c>
      <c r="EA28" s="4">
        <v>33.408128249999997</v>
      </c>
      <c r="EB28" s="4">
        <v>33.408128249999997</v>
      </c>
      <c r="EC28" s="4">
        <v>41.078198</v>
      </c>
      <c r="ED28" s="4">
        <v>42.438715000000002</v>
      </c>
      <c r="EE28" s="4">
        <v>34.451919281249999</v>
      </c>
      <c r="EF28" s="4">
        <v>15.179360250000002</v>
      </c>
      <c r="EG28" s="4">
        <v>11.719754</v>
      </c>
      <c r="EH28" s="4">
        <v>55.302528000000002</v>
      </c>
      <c r="EI28" s="4">
        <v>52.7225185</v>
      </c>
      <c r="EJ28" s="4">
        <v>29.908334374999999</v>
      </c>
      <c r="EK28" s="4">
        <v>35.711215124999995</v>
      </c>
      <c r="EL28" s="4">
        <v>33.329422624999999</v>
      </c>
      <c r="EM28" s="4">
        <v>41.069761999999997</v>
      </c>
      <c r="EN28" s="4">
        <v>42.416120124999999</v>
      </c>
      <c r="EO28" s="4">
        <v>34.784394392095358</v>
      </c>
      <c r="EP28" s="4">
        <v>2.6283250000000001E-2</v>
      </c>
      <c r="EQ28" s="4">
        <v>0</v>
      </c>
      <c r="ER28" s="4">
        <v>258.93659945125245</v>
      </c>
      <c r="ES28" s="4">
        <v>14.794908750000001</v>
      </c>
      <c r="ET28" s="4">
        <v>223.08222730318832</v>
      </c>
      <c r="EU28" s="4">
        <v>10.780517</v>
      </c>
      <c r="EV28" s="7">
        <v>736.72050999999999</v>
      </c>
      <c r="EW28" s="7">
        <v>68.569799000000003</v>
      </c>
      <c r="EX28" s="7">
        <v>736.72050999999999</v>
      </c>
      <c r="EY28" s="7">
        <v>65.950410000000005</v>
      </c>
      <c r="EZ28" s="7">
        <v>374.20358273890037</v>
      </c>
      <c r="FA28" s="7">
        <v>30.28521825</v>
      </c>
      <c r="FB28" s="7">
        <v>328.81165186230055</v>
      </c>
      <c r="FC28" s="7">
        <v>35.711215124999995</v>
      </c>
      <c r="FD28" s="4">
        <v>328.81165186230055</v>
      </c>
      <c r="FE28" s="4">
        <v>33.329422624999999</v>
      </c>
      <c r="FF28" s="4">
        <v>33.329422624999999</v>
      </c>
      <c r="FG28" s="4">
        <v>41.069761999999997</v>
      </c>
      <c r="FH28" s="4">
        <v>42.416120124999999</v>
      </c>
      <c r="FI28" s="4">
        <v>34.784394392095358</v>
      </c>
      <c r="FK28" s="4">
        <v>299.38632978231522</v>
      </c>
      <c r="FL28" s="4">
        <v>33.310592867187495</v>
      </c>
      <c r="FM28" s="4">
        <v>264.51382293340669</v>
      </c>
      <c r="FN28" s="4">
        <v>33.375317920829367</v>
      </c>
      <c r="FP28" s="4">
        <v>328.81165186230055</v>
      </c>
      <c r="FQ28" s="4">
        <v>34.451919281249999</v>
      </c>
      <c r="FR28" s="4">
        <v>328.81165186230055</v>
      </c>
      <c r="FS28" s="4">
        <v>34.784394392095358</v>
      </c>
    </row>
    <row r="29" spans="1:175" x14ac:dyDescent="0.15">
      <c r="A29" s="234" t="s">
        <v>85</v>
      </c>
      <c r="B29" s="38">
        <v>110</v>
      </c>
      <c r="C29" s="140">
        <f>Anchor!L278</f>
        <v>2764.3802350000001</v>
      </c>
      <c r="D29" s="140">
        <f>Anchor!M278</f>
        <v>34.579757000000001</v>
      </c>
      <c r="E29" s="140">
        <f>Anchor!N278</f>
        <v>43.592101</v>
      </c>
      <c r="F29" s="140">
        <f>Anchor!O278</f>
        <v>45.737641000000004</v>
      </c>
      <c r="G29" s="141">
        <f>('Summary (Full)'!$B$34*D29+'Summary (Full)'!$B$35*E29+'Summary (Full)'!$B$36*F29)/'Summary (Full)'!$B$37</f>
        <v>35.840396250000005</v>
      </c>
      <c r="H29" s="140">
        <f>Anchor!P278</f>
        <v>23.157126999999999</v>
      </c>
      <c r="I29" s="140">
        <f>Anchor!Q278</f>
        <v>14.728723</v>
      </c>
      <c r="J29" s="140">
        <f>Anchor!R278</f>
        <v>66.453477000000007</v>
      </c>
      <c r="K29" s="140">
        <f>Anchor!S278</f>
        <v>63.937671000000002</v>
      </c>
      <c r="L29" s="140">
        <f>Anchor!T278</f>
        <v>31.796109000000001</v>
      </c>
      <c r="M29" s="140">
        <f>Anchor!U278</f>
        <v>37.800911999999997</v>
      </c>
      <c r="N29" s="140">
        <f>Anchor!V278</f>
        <v>34.485984000000002</v>
      </c>
      <c r="O29" s="140">
        <f>Anchor!W278</f>
        <v>43.586244000000001</v>
      </c>
      <c r="P29" s="140">
        <f>Anchor!X278</f>
        <v>45.712702999999998</v>
      </c>
      <c r="Q29" s="142">
        <f>10*LOG10(1/(('Summary (Full)'!$B$41/10^(N29/10)+'Summary (Full)'!$B$42/10^(O29/10)+'Summary (Full)'!$B$43/10^(P29/10))/'Summary (Full)'!$B$44))</f>
        <v>36.036645952697803</v>
      </c>
      <c r="R29" s="140">
        <f>Anchor!Y278</f>
        <v>1.7108999999999999E-2</v>
      </c>
      <c r="S29" s="140">
        <f>Anchor!Z278</f>
        <v>3340.35</v>
      </c>
      <c r="U29" s="129">
        <f>Test!L278</f>
        <v>2547.9136250000001</v>
      </c>
      <c r="V29" s="129">
        <f>Test!M278</f>
        <v>34.638786000000003</v>
      </c>
      <c r="W29" s="129">
        <f>Test!N278</f>
        <v>43.793131000000002</v>
      </c>
      <c r="X29" s="129">
        <f>Test!O278</f>
        <v>46.177155999999997</v>
      </c>
      <c r="Y29" s="129">
        <f>('Summary (Full)'!$B$34*V29+'Summary (Full)'!$B$35*W29+'Summary (Full)'!$B$36*X29)/'Summary (Full)'!$B$37</f>
        <v>35.932080687499997</v>
      </c>
      <c r="Z29" s="129">
        <f>Test!P278</f>
        <v>23.585829</v>
      </c>
      <c r="AA29" s="129">
        <f>Test!Q278</f>
        <v>14.834630000000001</v>
      </c>
      <c r="AB29" s="129">
        <f>Test!R278</f>
        <v>67.067307999999997</v>
      </c>
      <c r="AC29" s="129">
        <f>Test!S278</f>
        <v>64.566356999999996</v>
      </c>
      <c r="AD29" s="129">
        <f>Test!T278</f>
        <v>31.900234999999999</v>
      </c>
      <c r="AE29" s="129">
        <f>Test!U278</f>
        <v>37.938236000000003</v>
      </c>
      <c r="AF29" s="129">
        <f>Test!V278</f>
        <v>34.540500999999999</v>
      </c>
      <c r="AG29" s="129">
        <f>Test!W278</f>
        <v>43.786237999999997</v>
      </c>
      <c r="AH29" s="129">
        <f>Test!X278</f>
        <v>46.169279000000003</v>
      </c>
      <c r="AI29" s="129">
        <f>10*LOG10(1/(('Summary (Full)'!$B$41/10^(AF29/10)+'Summary (Full)'!$B$42/10^(AG29/10)+'Summary (Full)'!$B$43/10^(AH29/10))/'Summary (Full)'!$B$44))</f>
        <v>36.102265017486772</v>
      </c>
      <c r="AJ29" s="155">
        <f>Test!Y278</f>
        <v>1.5744999999999999E-2</v>
      </c>
      <c r="AK29" s="152">
        <f>Test!Z278</f>
        <v>0</v>
      </c>
      <c r="AL29" s="152">
        <f t="shared" si="2"/>
        <v>0.92027587819276402</v>
      </c>
      <c r="AM29" s="152">
        <f t="shared" si="3"/>
        <v>0</v>
      </c>
      <c r="AO29" s="245" t="s">
        <v>13</v>
      </c>
      <c r="AP29" s="172">
        <f t="array" ref="AP29">bdRateExtend($C29:$C32,D29:D32,$U29:$U32,V29:V32)</f>
        <v>-0.20176319361773998</v>
      </c>
      <c r="AQ29" s="172">
        <f t="array" ref="AQ29">bdRateExtend($C29:$C34,D29:D34,$U29:$U34,V29:V34)</f>
        <v>-0.25675939085098842</v>
      </c>
      <c r="AR29" s="172">
        <f t="array" ref="AR29">bdRateExtend($C29:$C34,E29:E34,$U29:$U34,W29:W34)</f>
        <v>-0.40483530388501987</v>
      </c>
      <c r="AS29" s="172">
        <f t="array" ref="AS29">bdRateExtend($C29:$C34,F29:F34,$U29:$U34,X29:X34)</f>
        <v>-0.40879672848582549</v>
      </c>
      <c r="AT29" s="172">
        <f t="array" ref="AT29">bdRateExtend($C29:$C32,H29:H32,$U29:$U32,Z29:Z32)</f>
        <v>-0.20408850491178476</v>
      </c>
      <c r="AU29" s="172">
        <f t="array" ref="AU29">bdRateExtend($C29:$C34,H29:H34,$U29:$U34,Z29:Z34)</f>
        <v>-0.22883343024437197</v>
      </c>
      <c r="AV29" s="172">
        <f t="array" ref="AV29">bdRateExtend($C29:$C32,I29:I32,$U29:$U32,AA29:AA32)</f>
        <v>-0.18939955009850384</v>
      </c>
      <c r="AW29" s="172">
        <f t="array" ref="AW29">bdRateExtend($C29:$C34,I29:I34,$U29:$U34,AA29:AA34)</f>
        <v>-0.22698375758348754</v>
      </c>
      <c r="AX29" s="172">
        <f t="array" ref="AX29">bdRateExtend($C29:$C32,J29:J32,$U29:$U32,AB29:AB32,"None", FALSE,1)</f>
        <v>-0.1931016165709144</v>
      </c>
      <c r="AY29" s="188">
        <f t="array" ref="AY29">bdRateExtend($C29:$C34,J29:J34,$U29:$U34,AB29:AB34,"None", FALSE,TRUE)</f>
        <v>-0.25148382317027407</v>
      </c>
      <c r="AZ29" s="241">
        <f t="array" ref="AZ29">testVMAFRange($C29:$C32,J29:J32,$U29:$U32,AB29:AB32)</f>
        <v>0</v>
      </c>
      <c r="BA29" s="190">
        <f t="array" ref="BA29">testVMAFRange($C29:$C34,J29:J34,$U29:$U34,AB29:AB34)</f>
        <v>0</v>
      </c>
      <c r="CK29" s="5"/>
      <c r="CL29" s="4">
        <v>299.38632978231522</v>
      </c>
      <c r="CM29" s="4">
        <v>32.369397874999997</v>
      </c>
      <c r="CN29" s="4">
        <v>32.369397874999997</v>
      </c>
      <c r="CO29" s="4">
        <v>39.096958874999999</v>
      </c>
      <c r="CP29" s="4">
        <v>40.700956750000003</v>
      </c>
      <c r="CQ29" s="4">
        <v>33.310592867187495</v>
      </c>
      <c r="CR29" s="4">
        <v>13.800608125</v>
      </c>
      <c r="CS29" s="4">
        <v>10.802388125</v>
      </c>
      <c r="CT29" s="4">
        <v>47.946396499999999</v>
      </c>
      <c r="CU29" s="4">
        <v>45.576764374999996</v>
      </c>
      <c r="CV29" s="4">
        <v>28.641550875</v>
      </c>
      <c r="CW29" s="4">
        <v>34.1995875</v>
      </c>
      <c r="CX29" s="4">
        <v>32.302158874999996</v>
      </c>
      <c r="CY29" s="4">
        <v>39.092415750000001</v>
      </c>
      <c r="CZ29" s="4">
        <v>40.620514749999998</v>
      </c>
      <c r="DA29" s="4">
        <v>33.691523848022491</v>
      </c>
      <c r="DB29" s="4">
        <v>3.0697375000000002E-2</v>
      </c>
      <c r="DC29" s="4">
        <v>1783.4175</v>
      </c>
      <c r="DE29" s="4">
        <v>262.32352300000002</v>
      </c>
      <c r="DF29" s="4">
        <v>14.035869</v>
      </c>
      <c r="DH29" s="4">
        <v>269.08915539629783</v>
      </c>
      <c r="DI29" s="4">
        <v>10.575182250000001</v>
      </c>
      <c r="DK29" s="4">
        <v>655.30586476984138</v>
      </c>
      <c r="DL29" s="4">
        <v>61.64493375</v>
      </c>
      <c r="DM29" s="4">
        <v>655.30586476984138</v>
      </c>
      <c r="DN29" s="4">
        <v>58.852513500000001</v>
      </c>
      <c r="DO29" s="4">
        <v>338.85629668242609</v>
      </c>
      <c r="DP29" s="4">
        <v>29.018606499999997</v>
      </c>
      <c r="DQ29" s="4">
        <v>269.08915539629783</v>
      </c>
      <c r="DR29" s="4">
        <v>34.092194250000006</v>
      </c>
      <c r="DS29" s="4">
        <v>299.38632978231522</v>
      </c>
      <c r="DT29" s="4">
        <v>32.302158874999996</v>
      </c>
      <c r="DU29" s="4">
        <v>32.302158874999996</v>
      </c>
      <c r="DV29" s="4">
        <v>39.092415750000001</v>
      </c>
      <c r="DW29" s="4">
        <v>40.620514749999998</v>
      </c>
      <c r="DX29" s="4">
        <v>33.691523848022491</v>
      </c>
      <c r="DZ29" s="4">
        <v>342.34289222528309</v>
      </c>
      <c r="EA29" s="4">
        <v>33.50985275</v>
      </c>
      <c r="EB29" s="4">
        <v>33.50985275</v>
      </c>
      <c r="EC29" s="4">
        <v>41.009225499999999</v>
      </c>
      <c r="ED29" s="4">
        <v>42.390884499999999</v>
      </c>
      <c r="EE29" s="4">
        <v>34.533628031250004</v>
      </c>
      <c r="EF29" s="4">
        <v>15.190328750000001</v>
      </c>
      <c r="EG29" s="4">
        <v>11.753676500000001</v>
      </c>
      <c r="EH29" s="4">
        <v>55.974135500000003</v>
      </c>
      <c r="EI29" s="4">
        <v>53.489868749999999</v>
      </c>
      <c r="EJ29" s="4">
        <v>29.950970250000001</v>
      </c>
      <c r="EK29" s="4">
        <v>35.715854499999999</v>
      </c>
      <c r="EL29" s="4">
        <v>33.430577249999999</v>
      </c>
      <c r="EM29" s="4">
        <v>40.998037250000003</v>
      </c>
      <c r="EN29" s="4">
        <v>42.370907750000001</v>
      </c>
      <c r="EO29" s="4">
        <v>34.874369308097457</v>
      </c>
      <c r="EP29" s="4">
        <v>1.7725499999999998E-2</v>
      </c>
      <c r="EQ29" s="4">
        <v>0</v>
      </c>
      <c r="ER29" s="4">
        <v>287.91656070235956</v>
      </c>
      <c r="ES29" s="4">
        <v>15.195088500000001</v>
      </c>
      <c r="ET29" s="4">
        <v>253.8783775739968</v>
      </c>
      <c r="EU29" s="4">
        <v>11.093596</v>
      </c>
      <c r="EV29" s="7">
        <v>832.58571710444164</v>
      </c>
      <c r="EW29" s="7">
        <v>70.098060125000003</v>
      </c>
      <c r="EX29" s="7">
        <v>832.58571710444164</v>
      </c>
      <c r="EY29" s="7">
        <v>67.489043875000007</v>
      </c>
      <c r="EZ29" s="7">
        <v>425.86179821045386</v>
      </c>
      <c r="FA29" s="7">
        <v>30.662102125000001</v>
      </c>
      <c r="FB29" s="7">
        <v>374.20358273890037</v>
      </c>
      <c r="FC29" s="7">
        <v>36.006712749999998</v>
      </c>
      <c r="FD29" s="4">
        <v>342.34289222528309</v>
      </c>
      <c r="FE29" s="4">
        <v>33.430577249999999</v>
      </c>
      <c r="FF29" s="4">
        <v>33.430577249999999</v>
      </c>
      <c r="FG29" s="4">
        <v>40.998037250000003</v>
      </c>
      <c r="FH29" s="4">
        <v>42.370907750000001</v>
      </c>
      <c r="FI29" s="4">
        <v>34.874369308097457</v>
      </c>
      <c r="FK29" s="4">
        <v>338.85629668242609</v>
      </c>
      <c r="FL29" s="4">
        <v>33.622760781249994</v>
      </c>
      <c r="FM29" s="4">
        <v>299.38632978231522</v>
      </c>
      <c r="FN29" s="4">
        <v>33.691523848022491</v>
      </c>
      <c r="FP29" s="4">
        <v>374.20358273890037</v>
      </c>
      <c r="FQ29" s="4">
        <v>34.759435124999996</v>
      </c>
      <c r="FR29" s="4">
        <v>374.20358273890037</v>
      </c>
      <c r="FS29" s="4">
        <v>35.095563159172869</v>
      </c>
    </row>
    <row r="30" spans="1:175" x14ac:dyDescent="0.15">
      <c r="A30" s="235"/>
      <c r="B30" s="38">
        <v>135</v>
      </c>
      <c r="C30" s="140">
        <f>Anchor!L279</f>
        <v>1221.379236</v>
      </c>
      <c r="D30" s="140">
        <f>Anchor!M279</f>
        <v>33.913772000000002</v>
      </c>
      <c r="E30" s="140">
        <f>Anchor!N279</f>
        <v>42.219560999999999</v>
      </c>
      <c r="F30" s="140">
        <f>Anchor!O279</f>
        <v>44.163488999999998</v>
      </c>
      <c r="G30" s="141">
        <f>('Summary (Full)'!$B$34*D30+'Summary (Full)'!$B$35*E30+'Summary (Full)'!$B$36*F30)/'Summary (Full)'!$B$37</f>
        <v>35.073491125000004</v>
      </c>
      <c r="H30" s="140">
        <f>Anchor!P279</f>
        <v>19.866157999999999</v>
      </c>
      <c r="I30" s="140">
        <f>Anchor!Q279</f>
        <v>13.564814</v>
      </c>
      <c r="J30" s="140">
        <f>Anchor!R279</f>
        <v>59.007306</v>
      </c>
      <c r="K30" s="140">
        <f>Anchor!S279</f>
        <v>56.525953999999999</v>
      </c>
      <c r="L30" s="140">
        <f>Anchor!T279</f>
        <v>30.784271</v>
      </c>
      <c r="M30" s="140">
        <f>Anchor!U279</f>
        <v>36.747473999999997</v>
      </c>
      <c r="N30" s="140">
        <f>Anchor!V279</f>
        <v>33.832405000000001</v>
      </c>
      <c r="O30" s="140">
        <f>Anchor!W279</f>
        <v>42.216073000000002</v>
      </c>
      <c r="P30" s="140">
        <f>Anchor!X279</f>
        <v>44.123077000000002</v>
      </c>
      <c r="Q30" s="142">
        <f>10*LOG10(1/(('Summary (Full)'!$B$41/10^(N30/10)+'Summary (Full)'!$B$42/10^(O30/10)+'Summary (Full)'!$B$43/10^(P30/10))/'Summary (Full)'!$B$44))</f>
        <v>35.341678140381376</v>
      </c>
      <c r="R30" s="140">
        <f>Anchor!Y279</f>
        <v>2.3635E-2</v>
      </c>
      <c r="S30" s="140">
        <f>Anchor!Z279</f>
        <v>2209.5500000000002</v>
      </c>
      <c r="U30" s="129">
        <f>Test!L279</f>
        <v>1098.2826399999999</v>
      </c>
      <c r="V30" s="129">
        <f>Test!M279</f>
        <v>34.019812999999999</v>
      </c>
      <c r="W30" s="129">
        <f>Test!N279</f>
        <v>42.648980999999999</v>
      </c>
      <c r="X30" s="129">
        <f>Test!O279</f>
        <v>44.817745000000002</v>
      </c>
      <c r="Y30" s="129">
        <f>('Summary (Full)'!$B$34*V30+'Summary (Full)'!$B$35*W30+'Summary (Full)'!$B$36*X30)/'Summary (Full)'!$B$37</f>
        <v>35.234006750000006</v>
      </c>
      <c r="Z30" s="129">
        <f>Test!P279</f>
        <v>20.328258000000002</v>
      </c>
      <c r="AA30" s="129">
        <f>Test!Q279</f>
        <v>13.723128000000001</v>
      </c>
      <c r="AB30" s="129">
        <f>Test!R279</f>
        <v>60.126038000000001</v>
      </c>
      <c r="AC30" s="129">
        <f>Test!S279</f>
        <v>57.644778000000002</v>
      </c>
      <c r="AD30" s="129">
        <f>Test!T279</f>
        <v>30.960086</v>
      </c>
      <c r="AE30" s="129">
        <f>Test!U279</f>
        <v>37.004998999999998</v>
      </c>
      <c r="AF30" s="129">
        <f>Test!V279</f>
        <v>33.929493000000001</v>
      </c>
      <c r="AG30" s="129">
        <f>Test!W279</f>
        <v>42.645048000000003</v>
      </c>
      <c r="AH30" s="129">
        <f>Test!X279</f>
        <v>44.809119000000003</v>
      </c>
      <c r="AI30" s="129">
        <f>10*LOG10(1/(('Summary (Full)'!$B$41/10^(AF30/10)+'Summary (Full)'!$B$42/10^(AG30/10)+'Summary (Full)'!$B$43/10^(AH30/10))/'Summary (Full)'!$B$44))</f>
        <v>35.46191782786935</v>
      </c>
      <c r="AJ30" s="155">
        <f>Test!Y279</f>
        <v>2.2009999999999998E-2</v>
      </c>
      <c r="AK30" s="152">
        <f>Test!Z279</f>
        <v>0</v>
      </c>
      <c r="AL30" s="152">
        <f t="shared" si="2"/>
        <v>0.93124603342500523</v>
      </c>
      <c r="AM30" s="152">
        <f t="shared" si="3"/>
        <v>0</v>
      </c>
      <c r="AO30" s="179"/>
      <c r="AP30" s="165"/>
      <c r="AQ30" s="164"/>
      <c r="AR30" s="164"/>
      <c r="AS30" s="164"/>
      <c r="AT30" s="165"/>
      <c r="AU30" s="164"/>
      <c r="AV30" s="165"/>
      <c r="AW30" s="164"/>
      <c r="AX30" s="165"/>
      <c r="AY30" s="170"/>
      <c r="AZ30" s="165"/>
      <c r="BA30" s="170"/>
      <c r="CK30" s="5"/>
      <c r="CL30" s="4">
        <v>338.85629668242609</v>
      </c>
      <c r="CM30" s="4">
        <v>32.689772500000004</v>
      </c>
      <c r="CN30" s="4">
        <v>32.689772500000004</v>
      </c>
      <c r="CO30" s="4">
        <v>39.349130500000001</v>
      </c>
      <c r="CP30" s="4">
        <v>40.958227000000001</v>
      </c>
      <c r="CQ30" s="4">
        <v>33.622760781249994</v>
      </c>
      <c r="CR30" s="4">
        <v>14.2470435</v>
      </c>
      <c r="CS30" s="4">
        <v>11.108835500000001</v>
      </c>
      <c r="CT30" s="4">
        <v>50.158900000000003</v>
      </c>
      <c r="CU30" s="4">
        <v>47.732774499999998</v>
      </c>
      <c r="CV30" s="4">
        <v>29.018606499999997</v>
      </c>
      <c r="CW30" s="4">
        <v>34.500681</v>
      </c>
      <c r="CX30" s="4">
        <v>32.623910500000001</v>
      </c>
      <c r="CY30" s="4">
        <v>39.344673999999998</v>
      </c>
      <c r="CZ30" s="4">
        <v>40.879407999999998</v>
      </c>
      <c r="DA30" s="4">
        <v>34.007729775215623</v>
      </c>
      <c r="DB30" s="4">
        <v>3.0003500000000002E-2</v>
      </c>
      <c r="DC30" s="4">
        <v>1867.54</v>
      </c>
      <c r="DE30" s="4">
        <v>291.0993483133301</v>
      </c>
      <c r="DF30" s="4">
        <v>14.434269</v>
      </c>
      <c r="DH30" s="4">
        <v>303.14178099999998</v>
      </c>
      <c r="DI30" s="4">
        <v>10.838812000000001</v>
      </c>
      <c r="DK30" s="4">
        <v>742.82731159903267</v>
      </c>
      <c r="DL30" s="4">
        <v>63.790215374999995</v>
      </c>
      <c r="DM30" s="4">
        <v>742.82731159903267</v>
      </c>
      <c r="DN30" s="4">
        <v>60.978465750000005</v>
      </c>
      <c r="DO30" s="4">
        <v>383.52983546315193</v>
      </c>
      <c r="DP30" s="4">
        <v>29.395662124999998</v>
      </c>
      <c r="DQ30" s="4">
        <v>303.14178099999998</v>
      </c>
      <c r="DR30" s="4">
        <v>34.367203000000003</v>
      </c>
      <c r="DS30" s="4">
        <v>338.85629668242609</v>
      </c>
      <c r="DT30" s="4">
        <v>32.623910500000001</v>
      </c>
      <c r="DU30" s="4">
        <v>32.623910500000001</v>
      </c>
      <c r="DV30" s="4">
        <v>39.344673999999998</v>
      </c>
      <c r="DW30" s="4">
        <v>40.879407999999998</v>
      </c>
      <c r="DX30" s="4">
        <v>34.007729775215623</v>
      </c>
      <c r="DZ30" s="4">
        <v>388.98682285592508</v>
      </c>
      <c r="EA30" s="4">
        <v>33.834557125000003</v>
      </c>
      <c r="EB30" s="4">
        <v>33.834557125000003</v>
      </c>
      <c r="EC30" s="4">
        <v>41.283925249999996</v>
      </c>
      <c r="ED30" s="4">
        <v>42.654594250000002</v>
      </c>
      <c r="EE30" s="4">
        <v>34.851394953125002</v>
      </c>
      <c r="EF30" s="4">
        <v>15.664102625000002</v>
      </c>
      <c r="EG30" s="4">
        <v>12.08581775</v>
      </c>
      <c r="EH30" s="4">
        <v>58.073412750000003</v>
      </c>
      <c r="EI30" s="4">
        <v>55.566625625</v>
      </c>
      <c r="EJ30" s="4">
        <v>30.349741375000001</v>
      </c>
      <c r="EK30" s="4">
        <v>36.020681750000001</v>
      </c>
      <c r="EL30" s="4">
        <v>33.756771375</v>
      </c>
      <c r="EM30" s="4">
        <v>41.273330375</v>
      </c>
      <c r="EN30" s="4">
        <v>42.634692625</v>
      </c>
      <c r="EO30" s="4">
        <v>35.1965436727236</v>
      </c>
      <c r="EP30" s="4">
        <v>1.7222249999999998E-2</v>
      </c>
      <c r="EQ30" s="4">
        <v>0</v>
      </c>
      <c r="ER30" s="4">
        <v>320.13993426325817</v>
      </c>
      <c r="ES30" s="4">
        <v>15.59526825</v>
      </c>
      <c r="ET30" s="4">
        <v>288.92588790592441</v>
      </c>
      <c r="EU30" s="4">
        <v>11.406675</v>
      </c>
      <c r="EV30" s="7">
        <v>1016.2505220093703</v>
      </c>
      <c r="EW30" s="7">
        <v>72.74627774999999</v>
      </c>
      <c r="EX30" s="7">
        <v>1016.2505220093703</v>
      </c>
      <c r="EY30" s="7">
        <v>70.132657499999993</v>
      </c>
      <c r="EZ30" s="7">
        <v>484.65134899999998</v>
      </c>
      <c r="FA30" s="7">
        <v>31.038986000000001</v>
      </c>
      <c r="FB30" s="7">
        <v>425.86179821045386</v>
      </c>
      <c r="FC30" s="7">
        <v>36.302210375000001</v>
      </c>
      <c r="FD30" s="4">
        <v>388.98682285592508</v>
      </c>
      <c r="FE30" s="4">
        <v>33.756771375</v>
      </c>
      <c r="FF30" s="4">
        <v>33.756771375</v>
      </c>
      <c r="FG30" s="4">
        <v>41.273330375</v>
      </c>
      <c r="FH30" s="4">
        <v>42.634692625</v>
      </c>
      <c r="FI30" s="4">
        <v>35.1965436727236</v>
      </c>
      <c r="FK30" s="4">
        <v>383.52983546315193</v>
      </c>
      <c r="FL30" s="4">
        <v>33.9349286953125</v>
      </c>
      <c r="FM30" s="4">
        <v>338.85629668242609</v>
      </c>
      <c r="FN30" s="4">
        <v>34.007729775215623</v>
      </c>
      <c r="FP30" s="4">
        <v>388.98682285592508</v>
      </c>
      <c r="FQ30" s="4">
        <v>34.851394953125002</v>
      </c>
      <c r="FR30" s="4">
        <v>388.98682285592508</v>
      </c>
      <c r="FS30" s="4">
        <v>35.1965436727236</v>
      </c>
    </row>
    <row r="31" spans="1:175" x14ac:dyDescent="0.15">
      <c r="A31" s="235"/>
      <c r="B31" s="38">
        <v>160</v>
      </c>
      <c r="C31" s="140">
        <f>Anchor!L280</f>
        <v>510.42004100000003</v>
      </c>
      <c r="D31" s="140">
        <f>Anchor!M280</f>
        <v>32.740409999999997</v>
      </c>
      <c r="E31" s="140">
        <f>Anchor!N280</f>
        <v>40.568689999999997</v>
      </c>
      <c r="F31" s="140">
        <f>Anchor!O280</f>
        <v>42.325329000000004</v>
      </c>
      <c r="G31" s="141">
        <f>('Summary (Full)'!$B$34*D31+'Summary (Full)'!$B$35*E31+'Summary (Full)'!$B$36*F31)/'Summary (Full)'!$B$37</f>
        <v>33.828734937499995</v>
      </c>
      <c r="H31" s="140">
        <f>Anchor!P280</f>
        <v>16.264828000000001</v>
      </c>
      <c r="I31" s="140">
        <f>Anchor!Q280</f>
        <v>11.831357000000001</v>
      </c>
      <c r="J31" s="140">
        <f>Anchor!R280</f>
        <v>47.570940999999998</v>
      </c>
      <c r="K31" s="140">
        <f>Anchor!S280</f>
        <v>45.300474999999999</v>
      </c>
      <c r="L31" s="140">
        <f>Anchor!T280</f>
        <v>29.181473</v>
      </c>
      <c r="M31" s="140">
        <f>Anchor!U280</f>
        <v>35.266361000000003</v>
      </c>
      <c r="N31" s="140">
        <f>Anchor!V280</f>
        <v>32.663960000000003</v>
      </c>
      <c r="O31" s="140">
        <f>Anchor!W280</f>
        <v>40.564686999999999</v>
      </c>
      <c r="P31" s="140">
        <f>Anchor!X280</f>
        <v>42.250436999999998</v>
      </c>
      <c r="Q31" s="142">
        <f>10*LOG10(1/(('Summary (Full)'!$B$41/10^(N31/10)+'Summary (Full)'!$B$42/10^(O31/10)+'Summary (Full)'!$B$43/10^(P31/10))/'Summary (Full)'!$B$44))</f>
        <v>34.139014045964437</v>
      </c>
      <c r="R31" s="140">
        <f>Anchor!Y280</f>
        <v>2.7279999999999999E-2</v>
      </c>
      <c r="S31" s="140">
        <f>Anchor!Z280</f>
        <v>1411.92</v>
      </c>
      <c r="U31" s="129">
        <f>Test!L280</f>
        <v>451.719358</v>
      </c>
      <c r="V31" s="129">
        <f>Test!M280</f>
        <v>32.893597</v>
      </c>
      <c r="W31" s="129">
        <f>Test!N280</f>
        <v>41.269081</v>
      </c>
      <c r="X31" s="129">
        <f>Test!O280</f>
        <v>43.211436999999997</v>
      </c>
      <c r="Y31" s="129">
        <f>('Summary (Full)'!$B$34*V31+'Summary (Full)'!$B$35*W31+'Summary (Full)'!$B$36*X31)/'Summary (Full)'!$B$37</f>
        <v>34.061929750000004</v>
      </c>
      <c r="Z31" s="129">
        <f>Test!P280</f>
        <v>16.710909999999998</v>
      </c>
      <c r="AA31" s="129">
        <f>Test!Q280</f>
        <v>12.011265</v>
      </c>
      <c r="AB31" s="129">
        <f>Test!R280</f>
        <v>48.853625000000001</v>
      </c>
      <c r="AC31" s="129">
        <f>Test!S280</f>
        <v>46.607717000000001</v>
      </c>
      <c r="AD31" s="129">
        <f>Test!T280</f>
        <v>29.406359999999999</v>
      </c>
      <c r="AE31" s="129">
        <f>Test!U280</f>
        <v>35.660724999999999</v>
      </c>
      <c r="AF31" s="129">
        <f>Test!V280</f>
        <v>32.806756</v>
      </c>
      <c r="AG31" s="129">
        <f>Test!W280</f>
        <v>41.265301999999998</v>
      </c>
      <c r="AH31" s="129">
        <f>Test!X280</f>
        <v>43.202784999999999</v>
      </c>
      <c r="AI31" s="129">
        <f>10*LOG10(1/(('Summary (Full)'!$B$41/10^(AF31/10)+'Summary (Full)'!$B$42/10^(AG31/10)+'Summary (Full)'!$B$43/10^(AH31/10))/'Summary (Full)'!$B$44))</f>
        <v>34.320869712898237</v>
      </c>
      <c r="AJ31" s="155">
        <f>Test!Y280</f>
        <v>2.6435E-2</v>
      </c>
      <c r="AK31" s="152">
        <f>Test!Z280</f>
        <v>0</v>
      </c>
      <c r="AL31" s="152">
        <f t="shared" si="2"/>
        <v>0.96902492668621709</v>
      </c>
      <c r="AM31" s="152">
        <f t="shared" si="3"/>
        <v>0</v>
      </c>
      <c r="AO31" s="242" t="s">
        <v>14</v>
      </c>
      <c r="AP31" s="166">
        <f t="array" ref="AP31">bdRateExtend($C30:$C33,D30:D33,$U30:$U33,V30:V33)</f>
        <v>-0.22906064564437634</v>
      </c>
      <c r="AQ31" s="164"/>
      <c r="AR31" s="164"/>
      <c r="AS31" s="164"/>
      <c r="AT31" s="166">
        <f t="array" ref="AT31">bdRateExtend($C30:$C33,H30:H33,$U30:$U33,Z30:Z33)</f>
        <v>-0.2217496185624781</v>
      </c>
      <c r="AU31" s="164"/>
      <c r="AV31" s="166">
        <f t="array" ref="AV31">bdRateExtend($C30:$C33,I30:I33,$U30:$U33,AA30:AA33)</f>
        <v>-0.21099898204586598</v>
      </c>
      <c r="AW31" s="164"/>
      <c r="AX31" s="166">
        <f t="array" ref="AX31">bdRateExtend($C30:$C33,J30:J33,$U30:$U33,AB30:AB33,"None", FALSE,1)</f>
        <v>-0.21898202545093581</v>
      </c>
      <c r="AY31" s="170"/>
      <c r="AZ31" s="244">
        <f t="array" ref="AZ31">testVMAFRange($C30:$C33,J30:J33,$U30:$U33,AB30:AB33)</f>
        <v>0</v>
      </c>
      <c r="BA31" s="170"/>
      <c r="CK31" s="5"/>
      <c r="CL31" s="4">
        <v>383.52983546315193</v>
      </c>
      <c r="CM31" s="4">
        <v>33.010147125000003</v>
      </c>
      <c r="CN31" s="4">
        <v>33.010147125000003</v>
      </c>
      <c r="CO31" s="4">
        <v>39.601302124999997</v>
      </c>
      <c r="CP31" s="4">
        <v>41.215497249999999</v>
      </c>
      <c r="CQ31" s="4">
        <v>33.9349286953125</v>
      </c>
      <c r="CR31" s="4">
        <v>14.693478875</v>
      </c>
      <c r="CS31" s="4">
        <v>11.415282875000001</v>
      </c>
      <c r="CT31" s="4">
        <v>52.3714035</v>
      </c>
      <c r="CU31" s="4">
        <v>49.888784625</v>
      </c>
      <c r="CV31" s="4">
        <v>29.395662124999998</v>
      </c>
      <c r="CW31" s="4">
        <v>34.801774500000001</v>
      </c>
      <c r="CX31" s="4">
        <v>32.945662124999998</v>
      </c>
      <c r="CY31" s="4">
        <v>39.596932250000002</v>
      </c>
      <c r="CZ31" s="4">
        <v>41.138301249999998</v>
      </c>
      <c r="DA31" s="4">
        <v>34.323935702408747</v>
      </c>
      <c r="DB31" s="4">
        <v>2.9309624999999999E-2</v>
      </c>
      <c r="DC31" s="4">
        <v>1951.6625000000001</v>
      </c>
      <c r="DE31" s="4">
        <v>323.03176481983104</v>
      </c>
      <c r="DF31" s="4">
        <v>14.832668999999999</v>
      </c>
      <c r="DH31" s="4">
        <v>342.2579260652214</v>
      </c>
      <c r="DI31" s="4">
        <v>11.138589</v>
      </c>
      <c r="DK31" s="4">
        <v>842.03796199999999</v>
      </c>
      <c r="DL31" s="4">
        <v>65.935496999999998</v>
      </c>
      <c r="DM31" s="4">
        <v>842.03796199999999</v>
      </c>
      <c r="DN31" s="4">
        <v>63.104418000000003</v>
      </c>
      <c r="DO31" s="4">
        <v>434.09296545623619</v>
      </c>
      <c r="DP31" s="4">
        <v>29.772717749999998</v>
      </c>
      <c r="DQ31" s="4">
        <v>342.2579260652214</v>
      </c>
      <c r="DR31" s="4">
        <v>34.629289875000005</v>
      </c>
      <c r="DS31" s="4">
        <v>383.52983546315193</v>
      </c>
      <c r="DT31" s="4">
        <v>32.945662124999998</v>
      </c>
      <c r="DU31" s="4">
        <v>32.945662124999998</v>
      </c>
      <c r="DV31" s="4">
        <v>39.596932250000002</v>
      </c>
      <c r="DW31" s="4">
        <v>41.138301249999998</v>
      </c>
      <c r="DX31" s="4">
        <v>34.323935702408747</v>
      </c>
      <c r="DZ31" s="4">
        <v>441.98594973595829</v>
      </c>
      <c r="EA31" s="4">
        <v>34.1592615</v>
      </c>
      <c r="EB31" s="4">
        <v>34.1592615</v>
      </c>
      <c r="EC31" s="4">
        <v>41.558624999999999</v>
      </c>
      <c r="ED31" s="4">
        <v>42.918303999999999</v>
      </c>
      <c r="EE31" s="4">
        <v>35.169161875</v>
      </c>
      <c r="EF31" s="4">
        <v>16.137876500000001</v>
      </c>
      <c r="EG31" s="4">
        <v>12.417959</v>
      </c>
      <c r="EH31" s="4">
        <v>60.172690000000003</v>
      </c>
      <c r="EI31" s="4">
        <v>57.643382500000001</v>
      </c>
      <c r="EJ31" s="4">
        <v>30.748512500000004</v>
      </c>
      <c r="EK31" s="4">
        <v>36.325508999999997</v>
      </c>
      <c r="EL31" s="4">
        <v>34.0829655</v>
      </c>
      <c r="EM31" s="4">
        <v>41.548623500000005</v>
      </c>
      <c r="EN31" s="4">
        <v>42.898477499999998</v>
      </c>
      <c r="EO31" s="4">
        <v>35.51871803734975</v>
      </c>
      <c r="EP31" s="4">
        <v>1.6718999999999998E-2</v>
      </c>
      <c r="EQ31" s="4">
        <v>0</v>
      </c>
      <c r="ER31" s="4">
        <v>355.9697200468932</v>
      </c>
      <c r="ES31" s="4">
        <v>15.995448</v>
      </c>
      <c r="ET31" s="4">
        <v>328.81165186230055</v>
      </c>
      <c r="EU31" s="4">
        <v>11.719754</v>
      </c>
      <c r="EV31" s="7">
        <v>1151.1011537353786</v>
      </c>
      <c r="EW31" s="7">
        <v>74.608077374999993</v>
      </c>
      <c r="EX31" s="7">
        <v>1151.1011537353786</v>
      </c>
      <c r="EY31" s="7">
        <v>71.989026249999995</v>
      </c>
      <c r="EZ31" s="7">
        <v>548.42430013391674</v>
      </c>
      <c r="FA31" s="7">
        <v>31.445937624999999</v>
      </c>
      <c r="FB31" s="7">
        <v>484.65134899999998</v>
      </c>
      <c r="FC31" s="7">
        <v>36.597707999999997</v>
      </c>
      <c r="FD31" s="4">
        <v>441.98594973595829</v>
      </c>
      <c r="FE31" s="4">
        <v>34.0829655</v>
      </c>
      <c r="FF31" s="4">
        <v>34.0829655</v>
      </c>
      <c r="FG31" s="4">
        <v>41.548623500000005</v>
      </c>
      <c r="FH31" s="4">
        <v>42.898477499999998</v>
      </c>
      <c r="FI31" s="4">
        <v>35.51871803734975</v>
      </c>
      <c r="FK31" s="4">
        <v>434.09296545623619</v>
      </c>
      <c r="FL31" s="4">
        <v>34.247096609374999</v>
      </c>
      <c r="FM31" s="4">
        <v>383.52983546315193</v>
      </c>
      <c r="FN31" s="4">
        <v>34.323935702408747</v>
      </c>
      <c r="FP31" s="4">
        <v>441.98594973595829</v>
      </c>
      <c r="FQ31" s="4">
        <v>35.169161875</v>
      </c>
      <c r="FR31" s="4">
        <v>441.98594973595829</v>
      </c>
      <c r="FS31" s="4">
        <v>35.51871803734975</v>
      </c>
    </row>
    <row r="32" spans="1:175" x14ac:dyDescent="0.15">
      <c r="A32" s="235"/>
      <c r="B32" s="38">
        <v>185</v>
      </c>
      <c r="C32" s="140">
        <f>Anchor!L281</f>
        <v>199.67970500000001</v>
      </c>
      <c r="D32" s="140">
        <f>Anchor!M281</f>
        <v>31.028798999999999</v>
      </c>
      <c r="E32" s="140">
        <f>Anchor!N281</f>
        <v>38.848292000000001</v>
      </c>
      <c r="F32" s="140">
        <f>Anchor!O281</f>
        <v>40.555377</v>
      </c>
      <c r="G32" s="141">
        <f>('Summary (Full)'!$B$34*D32+'Summary (Full)'!$B$35*E32+'Summary (Full)'!$B$36*F32)/'Summary (Full)'!$B$37</f>
        <v>32.112928437500003</v>
      </c>
      <c r="H32" s="140">
        <f>Anchor!P281</f>
        <v>12.73786</v>
      </c>
      <c r="I32" s="140">
        <f>Anchor!Q281</f>
        <v>9.8093889999999995</v>
      </c>
      <c r="J32" s="140">
        <f>Anchor!R281</f>
        <v>33.687981999999998</v>
      </c>
      <c r="K32" s="140">
        <f>Anchor!S281</f>
        <v>31.870436999999999</v>
      </c>
      <c r="L32" s="140">
        <f>Anchor!T281</f>
        <v>27.111756</v>
      </c>
      <c r="M32" s="140">
        <f>Anchor!U281</f>
        <v>33.405065</v>
      </c>
      <c r="N32" s="140">
        <f>Anchor!V281</f>
        <v>30.951910000000002</v>
      </c>
      <c r="O32" s="140">
        <f>Anchor!W281</f>
        <v>38.843657</v>
      </c>
      <c r="P32" s="140">
        <f>Anchor!X281</f>
        <v>40.456713000000001</v>
      </c>
      <c r="Q32" s="142">
        <f>10*LOG10(1/(('Summary (Full)'!$B$41/10^(N32/10)+'Summary (Full)'!$B$42/10^(O32/10)+'Summary (Full)'!$B$43/10^(P32/10))/'Summary (Full)'!$B$44))</f>
        <v>32.42450088657047</v>
      </c>
      <c r="R32" s="140">
        <f>Anchor!Y281</f>
        <v>3.5811000000000003E-2</v>
      </c>
      <c r="S32" s="140">
        <f>Anchor!Z281</f>
        <v>796.45</v>
      </c>
      <c r="U32" s="129">
        <f>Test!L281</f>
        <v>170.12280000000001</v>
      </c>
      <c r="V32" s="129">
        <f>Test!M281</f>
        <v>31.238716</v>
      </c>
      <c r="W32" s="129">
        <f>Test!N281</f>
        <v>39.641271000000003</v>
      </c>
      <c r="X32" s="129">
        <f>Test!O281</f>
        <v>41.368841000000003</v>
      </c>
      <c r="Y32" s="129">
        <f>('Summary (Full)'!$B$34*V32+'Summary (Full)'!$B$35*W32+'Summary (Full)'!$B$36*X32)/'Summary (Full)'!$B$37</f>
        <v>32.397008499999998</v>
      </c>
      <c r="Z32" s="129">
        <f>Test!P281</f>
        <v>13.096296000000001</v>
      </c>
      <c r="AA32" s="129">
        <f>Test!Q281</f>
        <v>9.9965050000000009</v>
      </c>
      <c r="AB32" s="129">
        <f>Test!R281</f>
        <v>34.918025999999998</v>
      </c>
      <c r="AC32" s="129">
        <f>Test!S281</f>
        <v>33.104039</v>
      </c>
      <c r="AD32" s="129">
        <f>Test!T281</f>
        <v>27.378076</v>
      </c>
      <c r="AE32" s="129">
        <f>Test!U281</f>
        <v>33.917859</v>
      </c>
      <c r="AF32" s="129">
        <f>Test!V281</f>
        <v>31.148857</v>
      </c>
      <c r="AG32" s="129">
        <f>Test!W281</f>
        <v>39.636532000000003</v>
      </c>
      <c r="AH32" s="129">
        <f>Test!X281</f>
        <v>41.354408999999997</v>
      </c>
      <c r="AI32" s="129">
        <f>10*LOG10(1/(('Summary (Full)'!$B$41/10^(AF32/10)+'Summary (Full)'!$B$42/10^(AG32/10)+'Summary (Full)'!$B$43/10^(AH32/10))/'Summary (Full)'!$B$44))</f>
        <v>32.659751608946046</v>
      </c>
      <c r="AJ32" s="155">
        <f>Test!Y281</f>
        <v>3.5428000000000001E-2</v>
      </c>
      <c r="AK32" s="152">
        <f>Test!Z281</f>
        <v>0</v>
      </c>
      <c r="AL32" s="152">
        <f t="shared" si="2"/>
        <v>0.989304962162464</v>
      </c>
      <c r="AM32" s="152">
        <f t="shared" si="3"/>
        <v>0</v>
      </c>
      <c r="AO32" s="179"/>
      <c r="AP32" s="165"/>
      <c r="AQ32" s="164"/>
      <c r="AR32" s="164"/>
      <c r="AS32" s="164"/>
      <c r="AT32" s="165"/>
      <c r="AU32" s="164"/>
      <c r="AV32" s="165"/>
      <c r="AW32" s="164"/>
      <c r="AX32" s="165"/>
      <c r="AY32" s="170"/>
      <c r="AZ32" s="165"/>
      <c r="BA32" s="170"/>
      <c r="CC32" s="133"/>
      <c r="CE32" s="119"/>
      <c r="CF32" s="119"/>
      <c r="CK32" s="5"/>
      <c r="CL32" s="4">
        <v>434.09296545623619</v>
      </c>
      <c r="CM32" s="4">
        <v>33.330521750000003</v>
      </c>
      <c r="CN32" s="4">
        <v>33.330521750000003</v>
      </c>
      <c r="CO32" s="4">
        <v>39.853473749999999</v>
      </c>
      <c r="CP32" s="4">
        <v>41.472767500000003</v>
      </c>
      <c r="CQ32" s="4">
        <v>34.247096609374999</v>
      </c>
      <c r="CR32" s="4">
        <v>15.13991425</v>
      </c>
      <c r="CS32" s="4">
        <v>11.72173025</v>
      </c>
      <c r="CT32" s="4">
        <v>54.583906999999996</v>
      </c>
      <c r="CU32" s="4">
        <v>52.044794749999994</v>
      </c>
      <c r="CV32" s="4">
        <v>29.772717749999998</v>
      </c>
      <c r="CW32" s="4">
        <v>35.102868000000001</v>
      </c>
      <c r="CX32" s="4">
        <v>33.267413749999996</v>
      </c>
      <c r="CY32" s="4">
        <v>39.849190499999999</v>
      </c>
      <c r="CZ32" s="4">
        <v>41.397194499999998</v>
      </c>
      <c r="DA32" s="4">
        <v>34.640141629601871</v>
      </c>
      <c r="DB32" s="4">
        <v>2.8615749999999999E-2</v>
      </c>
      <c r="DC32" s="4">
        <v>2035.7850000000001</v>
      </c>
      <c r="DE32" s="4">
        <v>358.46703775611314</v>
      </c>
      <c r="DF32" s="4">
        <v>15.231069</v>
      </c>
      <c r="DH32" s="4">
        <v>386.42145456837102</v>
      </c>
      <c r="DI32" s="4">
        <v>11.438366</v>
      </c>
      <c r="DK32" s="4">
        <v>948.89838972454356</v>
      </c>
      <c r="DL32" s="4">
        <v>67.573424875000001</v>
      </c>
      <c r="DM32" s="4">
        <v>948.89838972454356</v>
      </c>
      <c r="DN32" s="4">
        <v>64.7588595</v>
      </c>
      <c r="DO32" s="4">
        <v>491.32214820010574</v>
      </c>
      <c r="DP32" s="4">
        <v>30.149773374999999</v>
      </c>
      <c r="DQ32" s="4">
        <v>386.42145456837102</v>
      </c>
      <c r="DR32" s="4">
        <v>34.891376750000006</v>
      </c>
      <c r="DS32" s="4">
        <v>434.09296545623619</v>
      </c>
      <c r="DT32" s="4">
        <v>33.267413749999996</v>
      </c>
      <c r="DU32" s="4">
        <v>33.267413749999996</v>
      </c>
      <c r="DV32" s="4">
        <v>39.849190499999999</v>
      </c>
      <c r="DW32" s="4">
        <v>41.397194499999998</v>
      </c>
      <c r="DX32" s="4">
        <v>34.640141629601871</v>
      </c>
      <c r="DZ32" s="4">
        <v>502.20616299990371</v>
      </c>
      <c r="EA32" s="4">
        <v>34.483965874999996</v>
      </c>
      <c r="EB32" s="4">
        <v>34.483965874999996</v>
      </c>
      <c r="EC32" s="4">
        <v>41.833324750000003</v>
      </c>
      <c r="ED32" s="4">
        <v>43.182013749999996</v>
      </c>
      <c r="EE32" s="4">
        <v>35.486928796874999</v>
      </c>
      <c r="EF32" s="4">
        <v>16.611650375</v>
      </c>
      <c r="EG32" s="4">
        <v>12.750100250000001</v>
      </c>
      <c r="EH32" s="4">
        <v>62.271967250000003</v>
      </c>
      <c r="EI32" s="4">
        <v>59.720139375000002</v>
      </c>
      <c r="EJ32" s="4">
        <v>31.147283625000004</v>
      </c>
      <c r="EK32" s="4">
        <v>36.630336249999999</v>
      </c>
      <c r="EL32" s="4">
        <v>34.409159625000001</v>
      </c>
      <c r="EM32" s="4">
        <v>41.823916625000003</v>
      </c>
      <c r="EN32" s="4">
        <v>43.162262375000005</v>
      </c>
      <c r="EO32" s="4">
        <v>35.8408924019759</v>
      </c>
      <c r="EP32" s="4">
        <v>1.6215750000000001E-2</v>
      </c>
      <c r="EQ32" s="4">
        <v>0</v>
      </c>
      <c r="ER32" s="4">
        <v>395.80954460390296</v>
      </c>
      <c r="ES32" s="4">
        <v>16.395627749999999</v>
      </c>
      <c r="ET32" s="4">
        <v>374.20358273890037</v>
      </c>
      <c r="EU32" s="4">
        <v>12.032833</v>
      </c>
      <c r="EV32" s="7">
        <v>1303.845693</v>
      </c>
      <c r="EW32" s="7">
        <v>76.469876999999997</v>
      </c>
      <c r="EX32" s="7">
        <v>1303.845693</v>
      </c>
      <c r="EY32" s="7">
        <v>73.845394999999996</v>
      </c>
      <c r="EZ32" s="7">
        <v>620.58882864551151</v>
      </c>
      <c r="FA32" s="7">
        <v>31.85288925</v>
      </c>
      <c r="FB32" s="7">
        <v>548.42430013391674</v>
      </c>
      <c r="FC32" s="7">
        <v>36.866917749999999</v>
      </c>
      <c r="FD32" s="4">
        <v>502.20616299990371</v>
      </c>
      <c r="FE32" s="4">
        <v>34.409159625000001</v>
      </c>
      <c r="FF32" s="4">
        <v>34.409159625000001</v>
      </c>
      <c r="FG32" s="4">
        <v>41.823916625000003</v>
      </c>
      <c r="FH32" s="4">
        <v>43.162262375000005</v>
      </c>
      <c r="FI32" s="4">
        <v>35.8408924019759</v>
      </c>
      <c r="FK32" s="4">
        <v>491.32214820010574</v>
      </c>
      <c r="FL32" s="4">
        <v>34.559264523437498</v>
      </c>
      <c r="FM32" s="4">
        <v>434.09296545623619</v>
      </c>
      <c r="FN32" s="4">
        <v>34.640141629601871</v>
      </c>
      <c r="FP32" s="4">
        <v>502.20616299990371</v>
      </c>
      <c r="FQ32" s="4">
        <v>35.486928796874999</v>
      </c>
      <c r="FR32" s="4">
        <v>502.20616299990371</v>
      </c>
      <c r="FS32" s="4">
        <v>35.8408924019759</v>
      </c>
    </row>
    <row r="33" spans="1:175" x14ac:dyDescent="0.15">
      <c r="A33" s="235"/>
      <c r="B33" s="38">
        <v>210</v>
      </c>
      <c r="C33" s="140">
        <f>Anchor!L282</f>
        <v>81.201260000000005</v>
      </c>
      <c r="D33" s="140">
        <f>Anchor!M282</f>
        <v>28.978871999999999</v>
      </c>
      <c r="E33" s="140">
        <f>Anchor!N282</f>
        <v>37.068510000000003</v>
      </c>
      <c r="F33" s="140">
        <f>Anchor!O282</f>
        <v>38.554763999999999</v>
      </c>
      <c r="G33" s="141">
        <f>('Summary (Full)'!$B$34*D33+'Summary (Full)'!$B$35*E33+'Summary (Full)'!$B$36*F33)/'Summary (Full)'!$B$37</f>
        <v>30.082967624999998</v>
      </c>
      <c r="H33" s="140">
        <f>Anchor!P282</f>
        <v>9.6754859999999994</v>
      </c>
      <c r="I33" s="140">
        <f>Anchor!Q282</f>
        <v>7.9856680000000004</v>
      </c>
      <c r="J33" s="140">
        <f>Anchor!R282</f>
        <v>20.690314000000001</v>
      </c>
      <c r="K33" s="140">
        <f>Anchor!S282</f>
        <v>19.556996000000002</v>
      </c>
      <c r="L33" s="140">
        <f>Anchor!T282</f>
        <v>24.872142</v>
      </c>
      <c r="M33" s="140">
        <f>Anchor!U282</f>
        <v>31.269698000000002</v>
      </c>
      <c r="N33" s="140">
        <f>Anchor!V282</f>
        <v>28.899324</v>
      </c>
      <c r="O33" s="140">
        <f>Anchor!W282</f>
        <v>37.063482999999998</v>
      </c>
      <c r="P33" s="140">
        <f>Anchor!X282</f>
        <v>38.455601999999999</v>
      </c>
      <c r="Q33" s="142">
        <f>10*LOG10(1/(('Summary (Full)'!$B$41/10^(N33/10)+'Summary (Full)'!$B$42/10^(O33/10)+'Summary (Full)'!$B$43/10^(P33/10))/'Summary (Full)'!$B$44))</f>
        <v>30.383308650550468</v>
      </c>
      <c r="R33" s="140">
        <f>Anchor!Y282</f>
        <v>5.6732999999999999E-2</v>
      </c>
      <c r="S33" s="140">
        <f>Anchor!Z282</f>
        <v>500.9</v>
      </c>
      <c r="U33" s="129">
        <f>Test!L282</f>
        <v>63.953277</v>
      </c>
      <c r="V33" s="129">
        <f>Test!M282</f>
        <v>29.231394999999999</v>
      </c>
      <c r="W33" s="129">
        <f>Test!N282</f>
        <v>37.759130999999996</v>
      </c>
      <c r="X33" s="129">
        <f>Test!O282</f>
        <v>39.218983000000001</v>
      </c>
      <c r="Y33" s="129">
        <f>('Summary (Full)'!$B$34*V33+'Summary (Full)'!$B$35*W33+'Summary (Full)'!$B$36*X33)/'Summary (Full)'!$B$37</f>
        <v>30.388602749999997</v>
      </c>
      <c r="Z33" s="129">
        <f>Test!P282</f>
        <v>9.8974530000000005</v>
      </c>
      <c r="AA33" s="129">
        <f>Test!Q282</f>
        <v>8.1396200000000007</v>
      </c>
      <c r="AB33" s="129">
        <f>Test!R282</f>
        <v>23.014666999999999</v>
      </c>
      <c r="AC33" s="129">
        <f>Test!S282</f>
        <v>21.608326000000002</v>
      </c>
      <c r="AD33" s="129">
        <f>Test!T282</f>
        <v>25.164206</v>
      </c>
      <c r="AE33" s="129">
        <f>Test!U282</f>
        <v>31.893469</v>
      </c>
      <c r="AF33" s="129">
        <f>Test!V282</f>
        <v>29.136844</v>
      </c>
      <c r="AG33" s="129">
        <f>Test!W282</f>
        <v>37.751828000000003</v>
      </c>
      <c r="AH33" s="129">
        <f>Test!X282</f>
        <v>39.183016000000002</v>
      </c>
      <c r="AI33" s="129">
        <f>10*LOG10(1/(('Summary (Full)'!$B$41/10^(AF33/10)+'Summary (Full)'!$B$42/10^(AG33/10)+'Summary (Full)'!$B$43/10^(AH33/10))/'Summary (Full)'!$B$44))</f>
        <v>30.648278789282436</v>
      </c>
      <c r="AJ33" s="155">
        <f>Test!Y282</f>
        <v>6.1293E-2</v>
      </c>
      <c r="AK33" s="152">
        <f>Test!Z282</f>
        <v>0</v>
      </c>
      <c r="AL33" s="152">
        <f t="shared" si="2"/>
        <v>1.0803765004494739</v>
      </c>
      <c r="AM33" s="152">
        <f t="shared" si="3"/>
        <v>0</v>
      </c>
      <c r="AO33" s="242" t="s">
        <v>15</v>
      </c>
      <c r="AP33" s="166">
        <f t="array" ref="AP33">bdRateExtend($C31:$C34,D31:D34,$U31:$U34,V31:V34)</f>
        <v>-0.27726474851634897</v>
      </c>
      <c r="AQ33" s="164"/>
      <c r="AR33" s="164"/>
      <c r="AS33" s="164"/>
      <c r="AT33" s="166">
        <f t="array" ref="AT33">bdRateExtend($C31:$C34,H31:H34,$U31:$U34,Z31:Z34)</f>
        <v>-0.2526279623125649</v>
      </c>
      <c r="AU33" s="164"/>
      <c r="AV33" s="166">
        <f t="array" ref="AV33">bdRateExtend($C31:$C34,I31:I34,$U31:$U34,AA31:AA34)</f>
        <v>-0.25142066947371711</v>
      </c>
      <c r="AW33" s="164"/>
      <c r="AX33" s="166">
        <f t="array" ref="AX33">bdRateExtend($C31:$C34,J31:J34,$U31:$U34,AB31:AB34,"None", FALSE,1)</f>
        <v>-0.28358396995213986</v>
      </c>
      <c r="AY33" s="170"/>
      <c r="AZ33" s="244">
        <f t="array" ref="AZ33">testVMAFRange($C31:$C34,J31:J34,$U31:$U34,AB31:AB34)</f>
        <v>0</v>
      </c>
      <c r="BA33" s="170"/>
      <c r="CE33" s="119"/>
      <c r="CF33" s="119"/>
      <c r="CK33" s="5"/>
      <c r="CL33" s="4">
        <v>491.32214820010574</v>
      </c>
      <c r="CM33" s="4">
        <v>33.650896375000002</v>
      </c>
      <c r="CN33" s="4">
        <v>33.650896375000002</v>
      </c>
      <c r="CO33" s="4">
        <v>40.105645374999995</v>
      </c>
      <c r="CP33" s="4">
        <v>41.730037750000001</v>
      </c>
      <c r="CQ33" s="4">
        <v>34.559264523437498</v>
      </c>
      <c r="CR33" s="4">
        <v>15.586349625</v>
      </c>
      <c r="CS33" s="4">
        <v>12.028177625000001</v>
      </c>
      <c r="CT33" s="4">
        <v>56.7964105</v>
      </c>
      <c r="CU33" s="4">
        <v>54.200804874999996</v>
      </c>
      <c r="CV33" s="4">
        <v>30.149773374999999</v>
      </c>
      <c r="CW33" s="4">
        <v>35.403961500000001</v>
      </c>
      <c r="CX33" s="4">
        <v>33.589165375</v>
      </c>
      <c r="CY33" s="4">
        <v>40.101448750000003</v>
      </c>
      <c r="CZ33" s="4">
        <v>41.656087749999998</v>
      </c>
      <c r="DA33" s="4">
        <v>34.956347556794995</v>
      </c>
      <c r="DB33" s="4">
        <v>2.7921874999999999E-2</v>
      </c>
      <c r="DC33" s="4">
        <v>2119.9075000000003</v>
      </c>
      <c r="DE33" s="4">
        <v>397.78941624924164</v>
      </c>
      <c r="DF33" s="4">
        <v>15.629469</v>
      </c>
      <c r="DH33" s="4">
        <v>436.28365971656382</v>
      </c>
      <c r="DI33" s="4">
        <v>11.738143000000001</v>
      </c>
      <c r="DK33" s="4">
        <v>1069.3201431004256</v>
      </c>
      <c r="DL33" s="4">
        <v>69.211352750000003</v>
      </c>
      <c r="DM33" s="4">
        <v>1069.3201431004256</v>
      </c>
      <c r="DN33" s="4">
        <v>66.413301000000004</v>
      </c>
      <c r="DO33" s="4">
        <v>556.09621100000004</v>
      </c>
      <c r="DP33" s="4">
        <v>30.526828999999999</v>
      </c>
      <c r="DQ33" s="4">
        <v>436.28365971656382</v>
      </c>
      <c r="DR33" s="4">
        <v>35.153463625000001</v>
      </c>
      <c r="DS33" s="4">
        <v>491.32214820010574</v>
      </c>
      <c r="DT33" s="4">
        <v>33.589165375</v>
      </c>
      <c r="DU33" s="4">
        <v>33.589165375</v>
      </c>
      <c r="DV33" s="4">
        <v>40.101448750000003</v>
      </c>
      <c r="DW33" s="4">
        <v>41.656087749999998</v>
      </c>
      <c r="DX33" s="4">
        <v>34.956347556794995</v>
      </c>
      <c r="DZ33" s="4">
        <v>570.63132958356732</v>
      </c>
      <c r="EA33" s="4">
        <v>34.808670249999999</v>
      </c>
      <c r="EB33" s="4">
        <v>34.808670249999999</v>
      </c>
      <c r="EC33" s="4">
        <v>42.108024499999999</v>
      </c>
      <c r="ED33" s="4">
        <v>43.4457235</v>
      </c>
      <c r="EE33" s="4">
        <v>35.804695718749997</v>
      </c>
      <c r="EF33" s="4">
        <v>17.085424250000003</v>
      </c>
      <c r="EG33" s="4">
        <v>13.0822415</v>
      </c>
      <c r="EH33" s="4">
        <v>64.371244500000003</v>
      </c>
      <c r="EI33" s="4">
        <v>61.796896250000003</v>
      </c>
      <c r="EJ33" s="4">
        <v>31.546054750000003</v>
      </c>
      <c r="EK33" s="4">
        <v>36.935163500000002</v>
      </c>
      <c r="EL33" s="4">
        <v>34.735353750000002</v>
      </c>
      <c r="EM33" s="4">
        <v>42.09920975</v>
      </c>
      <c r="EN33" s="4">
        <v>43.426047250000003</v>
      </c>
      <c r="EO33" s="4">
        <v>36.163066766602043</v>
      </c>
      <c r="EP33" s="4">
        <v>1.5712500000000001E-2</v>
      </c>
      <c r="EQ33" s="4">
        <v>0</v>
      </c>
      <c r="ER33" s="4">
        <v>440.10820802092604</v>
      </c>
      <c r="ES33" s="4">
        <v>16.795807500000002</v>
      </c>
      <c r="ET33" s="4">
        <v>425.86179821045386</v>
      </c>
      <c r="EU33" s="4">
        <v>12.345912</v>
      </c>
      <c r="EV33" s="7">
        <v>1471.7196340823618</v>
      </c>
      <c r="EW33" s="7">
        <v>77.664506125000003</v>
      </c>
      <c r="EX33" s="7">
        <v>1471.7196340823618</v>
      </c>
      <c r="EY33" s="7">
        <v>75.077950999999999</v>
      </c>
      <c r="EZ33" s="7">
        <v>702.2491420339411</v>
      </c>
      <c r="FA33" s="7">
        <v>32.259840875000002</v>
      </c>
      <c r="FB33" s="7">
        <v>648.37936746382047</v>
      </c>
      <c r="FC33" s="7">
        <v>37.239990749999997</v>
      </c>
      <c r="FD33" s="4">
        <v>570.63132958356732</v>
      </c>
      <c r="FE33" s="4">
        <v>34.735353750000002</v>
      </c>
      <c r="FF33" s="4">
        <v>34.735353750000002</v>
      </c>
      <c r="FG33" s="4">
        <v>42.09920975</v>
      </c>
      <c r="FH33" s="4">
        <v>43.426047250000003</v>
      </c>
      <c r="FI33" s="4">
        <v>36.163066766602043</v>
      </c>
      <c r="FK33" s="4">
        <v>556.09621100000004</v>
      </c>
      <c r="FL33" s="4">
        <v>34.871432437499998</v>
      </c>
      <c r="FM33" s="4">
        <v>491.32214820010574</v>
      </c>
      <c r="FN33" s="4">
        <v>34.956347556794995</v>
      </c>
      <c r="FP33" s="4">
        <v>570.63132958356732</v>
      </c>
      <c r="FQ33" s="4">
        <v>35.804695718749997</v>
      </c>
      <c r="FR33" s="4">
        <v>570.63132958356732</v>
      </c>
      <c r="FS33" s="4">
        <v>36.163066766602043</v>
      </c>
    </row>
    <row r="34" spans="1:175" ht="14" customHeight="1" thickBot="1" x14ac:dyDescent="0.2">
      <c r="A34" s="236"/>
      <c r="B34" s="38">
        <v>235</v>
      </c>
      <c r="C34" s="140">
        <f>Anchor!L283</f>
        <v>37.214478</v>
      </c>
      <c r="D34" s="140">
        <f>Anchor!M283</f>
        <v>26.703026999999999</v>
      </c>
      <c r="E34" s="140">
        <f>Anchor!N283</f>
        <v>35.340926000000003</v>
      </c>
      <c r="F34" s="140">
        <f>Anchor!O283</f>
        <v>36.654398999999998</v>
      </c>
      <c r="G34" s="141">
        <f>('Summary (Full)'!$B$34*D34+'Summary (Full)'!$B$35*E34+'Summary (Full)'!$B$36*F34)/'Summary (Full)'!$B$37</f>
        <v>27.864856437500002</v>
      </c>
      <c r="H34" s="140">
        <f>Anchor!P283</f>
        <v>7.157883</v>
      </c>
      <c r="I34" s="140">
        <f>Anchor!Q283</f>
        <v>6.4077289999999998</v>
      </c>
      <c r="J34" s="140">
        <f>Anchor!R283</f>
        <v>8.6403820000000007</v>
      </c>
      <c r="K34" s="140">
        <f>Anchor!S283</f>
        <v>7.946288</v>
      </c>
      <c r="L34" s="140">
        <f>Anchor!T283</f>
        <v>22.584817000000001</v>
      </c>
      <c r="M34" s="140">
        <f>Anchor!U283</f>
        <v>29.118283000000002</v>
      </c>
      <c r="N34" s="140">
        <f>Anchor!V283</f>
        <v>26.628060000000001</v>
      </c>
      <c r="O34" s="140">
        <f>Anchor!W283</f>
        <v>35.329013000000003</v>
      </c>
      <c r="P34" s="140">
        <f>Anchor!X283</f>
        <v>36.578574000000003</v>
      </c>
      <c r="Q34" s="142">
        <f>10*LOG10(1/(('Summary (Full)'!$B$41/10^(N34/10)+'Summary (Full)'!$B$42/10^(O34/10)+'Summary (Full)'!$B$43/10^(P34/10))/'Summary (Full)'!$B$44))</f>
        <v>28.140000005616585</v>
      </c>
      <c r="R34" s="140">
        <f>Anchor!Y283</f>
        <v>0.105402</v>
      </c>
      <c r="S34" s="140">
        <f>Anchor!Z283</f>
        <v>335.03</v>
      </c>
      <c r="U34" s="129">
        <f>Test!L283</f>
        <v>25.720741</v>
      </c>
      <c r="V34" s="129">
        <f>Test!M283</f>
        <v>27.087827999999998</v>
      </c>
      <c r="W34" s="129">
        <f>Test!N283</f>
        <v>36.069215</v>
      </c>
      <c r="X34" s="129">
        <f>Test!O283</f>
        <v>37.096397000000003</v>
      </c>
      <c r="Y34" s="129">
        <f>('Summary (Full)'!$B$34*V34+'Summary (Full)'!$B$35*W34+'Summary (Full)'!$B$36*X34)/'Summary (Full)'!$B$37</f>
        <v>28.274700249999999</v>
      </c>
      <c r="Z34" s="129">
        <f>Test!P283</f>
        <v>7.3812980000000001</v>
      </c>
      <c r="AA34" s="129">
        <f>Test!Q283</f>
        <v>6.5836079999999999</v>
      </c>
      <c r="AB34" s="129">
        <f>Test!R283</f>
        <v>13.297777</v>
      </c>
      <c r="AC34" s="129">
        <f>Test!S283</f>
        <v>12.32371</v>
      </c>
      <c r="AD34" s="129">
        <f>Test!T283</f>
        <v>22.992508000000001</v>
      </c>
      <c r="AE34" s="129">
        <f>Test!U283</f>
        <v>29.70335</v>
      </c>
      <c r="AF34" s="129">
        <f>Test!V283</f>
        <v>27.004823999999999</v>
      </c>
      <c r="AG34" s="129">
        <f>Test!W283</f>
        <v>36.063333</v>
      </c>
      <c r="AH34" s="129">
        <f>Test!X283</f>
        <v>37.030963</v>
      </c>
      <c r="AI34" s="129">
        <f>10*LOG10(1/(('Summary (Full)'!$B$41/10^(AF34/10)+'Summary (Full)'!$B$42/10^(AG34/10)+'Summary (Full)'!$B$43/10^(AH34/10))/'Summary (Full)'!$B$44))</f>
        <v>28.529500670522875</v>
      </c>
      <c r="AJ34" s="155">
        <f>Test!Y283</f>
        <v>0.107294</v>
      </c>
      <c r="AK34" s="152">
        <f>Test!Z283</f>
        <v>0</v>
      </c>
      <c r="AL34" s="152">
        <f t="shared" si="2"/>
        <v>1.0179503235232727</v>
      </c>
      <c r="AM34" s="152">
        <f t="shared" si="3"/>
        <v>0</v>
      </c>
      <c r="AO34" s="179"/>
      <c r="AP34" s="165"/>
      <c r="AQ34" s="165"/>
      <c r="AR34" s="165"/>
      <c r="AS34" s="165"/>
      <c r="AT34" s="165"/>
      <c r="AU34" s="165"/>
      <c r="AV34" s="165"/>
      <c r="AW34" s="165"/>
      <c r="AX34" s="165"/>
      <c r="AY34" s="171"/>
      <c r="AZ34" s="165"/>
      <c r="BA34" s="171"/>
      <c r="CE34" s="119"/>
      <c r="CF34" s="119"/>
      <c r="CK34" s="5"/>
      <c r="CL34" s="4">
        <v>556.09621100000004</v>
      </c>
      <c r="CM34" s="4">
        <v>33.971271000000002</v>
      </c>
      <c r="CN34" s="4">
        <v>33.971271000000002</v>
      </c>
      <c r="CO34" s="4">
        <v>40.357816999999997</v>
      </c>
      <c r="CP34" s="4">
        <v>41.987307999999999</v>
      </c>
      <c r="CQ34" s="4">
        <v>34.871432437499998</v>
      </c>
      <c r="CR34" s="4">
        <v>16.032785000000001</v>
      </c>
      <c r="CS34" s="4">
        <v>12.334625000000001</v>
      </c>
      <c r="CT34" s="4">
        <v>59.008913999999997</v>
      </c>
      <c r="CU34" s="4">
        <v>56.356814999999997</v>
      </c>
      <c r="CV34" s="4">
        <v>30.526828999999999</v>
      </c>
      <c r="CW34" s="4">
        <v>35.705055000000002</v>
      </c>
      <c r="CX34" s="4">
        <v>33.910916999999998</v>
      </c>
      <c r="CY34" s="4">
        <v>40.353707</v>
      </c>
      <c r="CZ34" s="4">
        <v>41.914980999999997</v>
      </c>
      <c r="DA34" s="4">
        <v>35.272553483988119</v>
      </c>
      <c r="DB34" s="4">
        <v>2.7227999999999999E-2</v>
      </c>
      <c r="DC34" s="4">
        <v>2204.0300000000002</v>
      </c>
      <c r="DE34" s="4">
        <v>441.42529999528182</v>
      </c>
      <c r="DF34" s="4">
        <v>16.027868999999999</v>
      </c>
      <c r="DH34" s="4">
        <v>492.5798748630296</v>
      </c>
      <c r="DI34" s="4">
        <v>12.03792</v>
      </c>
      <c r="DK34" s="4">
        <v>1320.5873359217337</v>
      </c>
      <c r="DL34" s="4">
        <v>72.305979000000008</v>
      </c>
      <c r="DM34" s="4">
        <v>1205.0242479305373</v>
      </c>
      <c r="DN34" s="4">
        <v>68.067742500000008</v>
      </c>
      <c r="DO34" s="4">
        <v>627.44499144471979</v>
      </c>
      <c r="DP34" s="4">
        <v>30.928816625</v>
      </c>
      <c r="DQ34" s="4">
        <v>492.5798748630296</v>
      </c>
      <c r="DR34" s="4">
        <v>35.415550500000002</v>
      </c>
      <c r="DS34" s="4">
        <v>556.09621100000004</v>
      </c>
      <c r="DT34" s="4">
        <v>33.910916999999998</v>
      </c>
      <c r="DU34" s="4">
        <v>33.910916999999998</v>
      </c>
      <c r="DV34" s="4">
        <v>40.353707</v>
      </c>
      <c r="DW34" s="4">
        <v>41.914980999999997</v>
      </c>
      <c r="DX34" s="4">
        <v>35.272553483988119</v>
      </c>
      <c r="DZ34" s="4">
        <v>648.37936746382047</v>
      </c>
      <c r="EA34" s="4">
        <v>35.133374625000002</v>
      </c>
      <c r="EB34" s="4">
        <v>35.133374625000002</v>
      </c>
      <c r="EC34" s="4">
        <v>42.382724249999995</v>
      </c>
      <c r="ED34" s="4">
        <v>43.709433250000004</v>
      </c>
      <c r="EE34" s="4">
        <v>36.122462640625002</v>
      </c>
      <c r="EF34" s="4">
        <v>17.559198125000002</v>
      </c>
      <c r="EG34" s="4">
        <v>13.414382750000001</v>
      </c>
      <c r="EH34" s="4">
        <v>66.470521750000003</v>
      </c>
      <c r="EI34" s="4">
        <v>63.873653125000004</v>
      </c>
      <c r="EJ34" s="4">
        <v>31.944825875000003</v>
      </c>
      <c r="EK34" s="4">
        <v>37.239990749999997</v>
      </c>
      <c r="EL34" s="4">
        <v>35.061547875000002</v>
      </c>
      <c r="EM34" s="4">
        <v>42.374502875000005</v>
      </c>
      <c r="EN34" s="4">
        <v>43.689832125000002</v>
      </c>
      <c r="EO34" s="4">
        <v>36.485241131228193</v>
      </c>
      <c r="EP34" s="4">
        <v>1.5209250000000001E-2</v>
      </c>
      <c r="EQ34" s="4">
        <v>0</v>
      </c>
      <c r="ER34" s="4">
        <v>489.36473970385555</v>
      </c>
      <c r="ES34" s="4">
        <v>17.195987250000002</v>
      </c>
      <c r="ET34" s="4">
        <v>484.65134899999998</v>
      </c>
      <c r="EU34" s="4">
        <v>12.658991</v>
      </c>
      <c r="EV34" s="7">
        <v>1960.2538999999999</v>
      </c>
      <c r="EW34" s="7">
        <v>80.795888000000005</v>
      </c>
      <c r="EX34" s="7">
        <v>1960.2538999999999</v>
      </c>
      <c r="EY34" s="7">
        <v>78.259480999999994</v>
      </c>
      <c r="EZ34" s="7">
        <v>794.65474517766802</v>
      </c>
      <c r="FA34" s="7">
        <v>32.6667925</v>
      </c>
      <c r="FB34" s="7">
        <v>736.72050999999999</v>
      </c>
      <c r="FC34" s="7">
        <v>37.544817999999999</v>
      </c>
      <c r="FD34" s="4">
        <v>648.37936746382047</v>
      </c>
      <c r="FE34" s="4">
        <v>35.061547875000002</v>
      </c>
      <c r="FF34" s="4">
        <v>35.061547875000002</v>
      </c>
      <c r="FG34" s="4">
        <v>42.374502875000005</v>
      </c>
      <c r="FH34" s="4">
        <v>43.689832125000002</v>
      </c>
      <c r="FI34" s="4">
        <v>36.485241131228193</v>
      </c>
      <c r="FK34" s="4">
        <v>627.44499144471979</v>
      </c>
      <c r="FL34" s="4">
        <v>35.166966968749996</v>
      </c>
      <c r="FM34" s="4">
        <v>556.09621100000004</v>
      </c>
      <c r="FN34" s="4">
        <v>35.272553483988119</v>
      </c>
      <c r="FP34" s="4">
        <v>648.37936746382047</v>
      </c>
      <c r="FQ34" s="4">
        <v>36.122462640625002</v>
      </c>
      <c r="FR34" s="4">
        <v>648.37936746382047</v>
      </c>
      <c r="FS34" s="4">
        <v>36.485241131228193</v>
      </c>
    </row>
    <row r="35" spans="1:175" x14ac:dyDescent="0.15">
      <c r="A35" s="234" t="s">
        <v>86</v>
      </c>
      <c r="B35" s="38">
        <v>110</v>
      </c>
      <c r="C35" s="140">
        <f>Anchor!L284</f>
        <v>1298.2131710000001</v>
      </c>
      <c r="D35" s="140">
        <f>Anchor!M284</f>
        <v>32.006798000000003</v>
      </c>
      <c r="E35" s="140">
        <f>Anchor!N284</f>
        <v>42.268121999999998</v>
      </c>
      <c r="F35" s="140">
        <f>Anchor!O284</f>
        <v>44.460467999999999</v>
      </c>
      <c r="G35" s="141">
        <f>('Summary (Full)'!$B$34*D35+'Summary (Full)'!$B$35*E35+'Summary (Full)'!$B$36*F35)/'Summary (Full)'!$B$37</f>
        <v>33.426485125000006</v>
      </c>
      <c r="H35" s="140">
        <f>Anchor!P284</f>
        <v>19.847111999999999</v>
      </c>
      <c r="I35" s="140">
        <f>Anchor!Q284</f>
        <v>12.008571</v>
      </c>
      <c r="J35" s="140">
        <f>Anchor!R284</f>
        <v>42.144269999999999</v>
      </c>
      <c r="K35" s="140">
        <f>Anchor!S284</f>
        <v>40.030903000000002</v>
      </c>
      <c r="L35" s="140">
        <f>Anchor!T284</f>
        <v>28.036764000000002</v>
      </c>
      <c r="M35" s="140">
        <f>Anchor!U284</f>
        <v>35.729422999999997</v>
      </c>
      <c r="N35" s="140">
        <f>Anchor!V284</f>
        <v>31.909735000000001</v>
      </c>
      <c r="O35" s="140">
        <f>Anchor!W284</f>
        <v>42.263714</v>
      </c>
      <c r="P35" s="140">
        <f>Anchor!X284</f>
        <v>44.419545999999997</v>
      </c>
      <c r="Q35" s="142">
        <f>10*LOG10(1/(('Summary (Full)'!$B$41/10^(N35/10)+'Summary (Full)'!$B$42/10^(O35/10)+'Summary (Full)'!$B$43/10^(P35/10))/'Summary (Full)'!$B$44))</f>
        <v>33.512566987418133</v>
      </c>
      <c r="R35" s="140">
        <f>Anchor!Y284</f>
        <v>1.8955E-2</v>
      </c>
      <c r="S35" s="140">
        <f>Anchor!Z284</f>
        <v>1753</v>
      </c>
      <c r="U35" s="129">
        <f>Test!L284</f>
        <v>1185.25659</v>
      </c>
      <c r="V35" s="129">
        <f>Test!M284</f>
        <v>32.048420999999998</v>
      </c>
      <c r="W35" s="129">
        <f>Test!N284</f>
        <v>42.395834999999998</v>
      </c>
      <c r="X35" s="129">
        <f>Test!O284</f>
        <v>44.793891000000002</v>
      </c>
      <c r="Y35" s="129">
        <f>('Summary (Full)'!$B$34*V35+'Summary (Full)'!$B$35*W35+'Summary (Full)'!$B$36*X35)/'Summary (Full)'!$B$37</f>
        <v>33.491726249999999</v>
      </c>
      <c r="Z35" s="129">
        <f>Test!P284</f>
        <v>20.165637</v>
      </c>
      <c r="AA35" s="129">
        <f>Test!Q284</f>
        <v>12.080714</v>
      </c>
      <c r="AB35" s="129">
        <f>Test!R284</f>
        <v>42.747819999999997</v>
      </c>
      <c r="AC35" s="129">
        <f>Test!S284</f>
        <v>40.628819</v>
      </c>
      <c r="AD35" s="129">
        <f>Test!T284</f>
        <v>28.087668000000001</v>
      </c>
      <c r="AE35" s="129">
        <f>Test!U284</f>
        <v>35.838417999999997</v>
      </c>
      <c r="AF35" s="129">
        <f>Test!V284</f>
        <v>31.947977000000002</v>
      </c>
      <c r="AG35" s="129">
        <f>Test!W284</f>
        <v>42.390106000000003</v>
      </c>
      <c r="AH35" s="129">
        <f>Test!X284</f>
        <v>44.777839</v>
      </c>
      <c r="AI35" s="129">
        <f>10*LOG10(1/(('Summary (Full)'!$B$41/10^(AF35/10)+'Summary (Full)'!$B$42/10^(AG35/10)+'Summary (Full)'!$B$43/10^(AH35/10))/'Summary (Full)'!$B$44))</f>
        <v>33.556925363380017</v>
      </c>
      <c r="AJ35" s="155">
        <f>Test!Y284</f>
        <v>1.8860999999999999E-2</v>
      </c>
      <c r="AK35" s="152">
        <f>Test!Z284</f>
        <v>0</v>
      </c>
      <c r="AL35" s="152">
        <f t="shared" si="2"/>
        <v>0.99504088630968079</v>
      </c>
      <c r="AM35" s="152">
        <f t="shared" si="3"/>
        <v>0</v>
      </c>
      <c r="AO35" s="245" t="s">
        <v>13</v>
      </c>
      <c r="AP35" s="172">
        <f t="array" ref="AP35">bdRateExtend($C35:$C38,D35:D38,$U35:$U38,V35:V38)</f>
        <v>-0.19408362256489176</v>
      </c>
      <c r="AQ35" s="172">
        <f t="array" ref="AQ35">bdRateExtend($C35:$C40,D35:D40,$U35:$U40,V35:V40)</f>
        <v>-0.26188720879869576</v>
      </c>
      <c r="AR35" s="172">
        <f t="array" ref="AR35">bdRateExtend($C35:$C40,E35:E40,$U35:$U40,W35:W40)</f>
        <v>-0.35004704704267642</v>
      </c>
      <c r="AS35" s="172">
        <f t="array" ref="AS35">bdRateExtend($C35:$C40,F35:F40,$U35:$U40,X35:X40)</f>
        <v>-0.389746177108245</v>
      </c>
      <c r="AT35" s="172">
        <f t="array" ref="AT35">bdRateExtend($C35:$C38,H35:H38,$U35:$U38,Z35:Z38)</f>
        <v>-0.19220943404035096</v>
      </c>
      <c r="AU35" s="172">
        <f t="array" ref="AU35">bdRateExtend($C35:$C40,H35:H40,$U35:$U40,Z35:Z40)</f>
        <v>-0.22477045137133811</v>
      </c>
      <c r="AV35" s="172">
        <f t="array" ref="AV35">bdRateExtend($C35:$C38,I35:I38,$U35:$U38,AA35:AA38)</f>
        <v>-0.18009464249200002</v>
      </c>
      <c r="AW35" s="172">
        <f t="array" ref="AW35">bdRateExtend($C35:$C40,I35:I40,$U35:$U40,AA35:AA40)</f>
        <v>-0.22886625559812313</v>
      </c>
      <c r="AX35" s="172">
        <f t="array" ref="AX35">bdRateExtend($C35:$C38,J35:J38,$U35:$U38,AB35:AB38,"None", FALSE,1)</f>
        <v>-0.18700674968065212</v>
      </c>
      <c r="AY35" s="188">
        <f t="array" ref="AY35">bdRateExtend($C35:$C40,J35:J40,$U35:$U40,AB35:AB40,"None", FALSE,TRUE)</f>
        <v>-0.25342447421364167</v>
      </c>
      <c r="AZ35" s="241">
        <f t="array" ref="AZ35">testVMAFRange($C35:$C38,J35:J38,$U35:$U38,AB35:AB38)</f>
        <v>0</v>
      </c>
      <c r="BA35" s="190">
        <f t="array" ref="BA35">testVMAFRange($C35:$C40,J35:J40,$U35:$U40,AB35:AB40)</f>
        <v>0</v>
      </c>
      <c r="CE35" s="119"/>
      <c r="CF35" s="119"/>
      <c r="CK35" s="5"/>
      <c r="CL35" s="4">
        <v>627.44499144471979</v>
      </c>
      <c r="CM35" s="4">
        <v>34.270927374999999</v>
      </c>
      <c r="CN35" s="4">
        <v>34.270927374999999</v>
      </c>
      <c r="CO35" s="4">
        <v>40.626111625</v>
      </c>
      <c r="CP35" s="4">
        <v>42.252376624999997</v>
      </c>
      <c r="CQ35" s="4">
        <v>35.166966968749996</v>
      </c>
      <c r="CR35" s="4">
        <v>16.49322725</v>
      </c>
      <c r="CS35" s="4">
        <v>12.665778250000001</v>
      </c>
      <c r="CT35" s="4">
        <v>60.794208499999996</v>
      </c>
      <c r="CU35" s="4">
        <v>58.138863999999998</v>
      </c>
      <c r="CV35" s="4">
        <v>30.928816625</v>
      </c>
      <c r="CW35" s="4">
        <v>35.990748125000003</v>
      </c>
      <c r="CX35" s="4">
        <v>34.211396624999999</v>
      </c>
      <c r="CY35" s="4">
        <v>40.621796750000001</v>
      </c>
      <c r="CZ35" s="4">
        <v>42.183579249999994</v>
      </c>
      <c r="DA35" s="4">
        <v>35.570128752070801</v>
      </c>
      <c r="DB35" s="4">
        <v>2.6584499999999997E-2</v>
      </c>
      <c r="DC35" s="4">
        <v>2468.0600000000004</v>
      </c>
      <c r="DE35" s="4">
        <v>489.84786300557056</v>
      </c>
      <c r="DF35" s="4">
        <v>16.426268999999998</v>
      </c>
      <c r="DH35" s="4">
        <v>556.14031769539213</v>
      </c>
      <c r="DI35" s="4">
        <v>12.337697</v>
      </c>
      <c r="DK35" s="4">
        <v>1494.1599940000001</v>
      </c>
      <c r="DL35" s="4">
        <v>74.258510000000001</v>
      </c>
      <c r="DM35" s="4">
        <v>1494.1599940000001</v>
      </c>
      <c r="DN35" s="4">
        <v>71.257766000000004</v>
      </c>
      <c r="DO35" s="4">
        <v>707.94803039768362</v>
      </c>
      <c r="DP35" s="4">
        <v>31.33080425</v>
      </c>
      <c r="DQ35" s="4">
        <v>556.09621100000004</v>
      </c>
      <c r="DR35" s="4">
        <v>35.705055000000002</v>
      </c>
      <c r="DS35" s="4">
        <v>627.44499144471979</v>
      </c>
      <c r="DT35" s="4">
        <v>34.211396624999999</v>
      </c>
      <c r="DU35" s="4">
        <v>34.211396624999999</v>
      </c>
      <c r="DV35" s="4">
        <v>40.621796750000001</v>
      </c>
      <c r="DW35" s="4">
        <v>42.183579249999994</v>
      </c>
      <c r="DX35" s="4">
        <v>35.570128752070801</v>
      </c>
      <c r="DZ35" s="4">
        <v>736.72050999999999</v>
      </c>
      <c r="EA35" s="4">
        <v>35.458078999999998</v>
      </c>
      <c r="EB35" s="4">
        <v>35.458078999999998</v>
      </c>
      <c r="EC35" s="4">
        <v>42.657423999999999</v>
      </c>
      <c r="ED35" s="4">
        <v>43.973143</v>
      </c>
      <c r="EE35" s="4">
        <v>36.440229562500001</v>
      </c>
      <c r="EF35" s="4">
        <v>18.032972000000001</v>
      </c>
      <c r="EG35" s="4">
        <v>13.746524000000001</v>
      </c>
      <c r="EH35" s="4">
        <v>68.569799000000003</v>
      </c>
      <c r="EI35" s="4">
        <v>65.950410000000005</v>
      </c>
      <c r="EJ35" s="4">
        <v>32.343597000000003</v>
      </c>
      <c r="EK35" s="4">
        <v>37.544817999999999</v>
      </c>
      <c r="EL35" s="4">
        <v>35.387742000000003</v>
      </c>
      <c r="EM35" s="4">
        <v>42.649796000000002</v>
      </c>
      <c r="EN35" s="4">
        <v>43.953617000000001</v>
      </c>
      <c r="EO35" s="4">
        <v>36.807415495854343</v>
      </c>
      <c r="EP35" s="4">
        <v>1.4706E-2</v>
      </c>
      <c r="EQ35" s="4">
        <v>0</v>
      </c>
      <c r="ER35" s="4">
        <v>544.13401999999996</v>
      </c>
      <c r="ES35" s="4">
        <v>17.596167000000001</v>
      </c>
      <c r="ET35" s="4">
        <v>548.42430013391674</v>
      </c>
      <c r="EU35" s="4">
        <v>12.996237750000001</v>
      </c>
      <c r="EV35" s="7">
        <v>2696.6185590061173</v>
      </c>
      <c r="EW35" s="7">
        <v>83.637651750000003</v>
      </c>
      <c r="EX35" s="7">
        <v>2389.0246568710468</v>
      </c>
      <c r="EY35" s="7">
        <v>80.008174999999994</v>
      </c>
      <c r="EZ35" s="7">
        <v>899.21955932110404</v>
      </c>
      <c r="FA35" s="7">
        <v>33.073744124999997</v>
      </c>
      <c r="FB35" s="7">
        <v>832.58571710444164</v>
      </c>
      <c r="FC35" s="7">
        <v>37.827036124999999</v>
      </c>
      <c r="FD35" s="4">
        <v>736.72050999999999</v>
      </c>
      <c r="FE35" s="4">
        <v>35.387742000000003</v>
      </c>
      <c r="FF35" s="4">
        <v>35.387742000000003</v>
      </c>
      <c r="FG35" s="4">
        <v>42.649796000000002</v>
      </c>
      <c r="FH35" s="4">
        <v>43.953617000000001</v>
      </c>
      <c r="FI35" s="4">
        <v>36.807415495854343</v>
      </c>
      <c r="FK35" s="4">
        <v>707.94803039768362</v>
      </c>
      <c r="FL35" s="4">
        <v>35.462501500000002</v>
      </c>
      <c r="FM35" s="4">
        <v>627.44499144471979</v>
      </c>
      <c r="FN35" s="4">
        <v>35.570128752070801</v>
      </c>
      <c r="FP35" s="4">
        <v>736.72050999999999</v>
      </c>
      <c r="FQ35" s="4">
        <v>36.440229562500001</v>
      </c>
      <c r="FR35" s="4">
        <v>736.72050999999999</v>
      </c>
      <c r="FS35" s="4">
        <v>36.807415495854343</v>
      </c>
    </row>
    <row r="36" spans="1:175" x14ac:dyDescent="0.15">
      <c r="A36" s="235"/>
      <c r="B36" s="38">
        <v>135</v>
      </c>
      <c r="C36" s="140">
        <f>Anchor!L285</f>
        <v>603.21094300000004</v>
      </c>
      <c r="D36" s="140">
        <f>Anchor!M285</f>
        <v>31.594957999999998</v>
      </c>
      <c r="E36" s="140">
        <f>Anchor!N285</f>
        <v>41.077516000000003</v>
      </c>
      <c r="F36" s="140">
        <f>Anchor!O285</f>
        <v>43.048397999999999</v>
      </c>
      <c r="G36" s="141">
        <f>('Summary (Full)'!$B$34*D36+'Summary (Full)'!$B$35*E36+'Summary (Full)'!$B$36*F36)/'Summary (Full)'!$B$37</f>
        <v>32.903457875000001</v>
      </c>
      <c r="H36" s="140">
        <f>Anchor!P285</f>
        <v>17.223068999999999</v>
      </c>
      <c r="I36" s="140">
        <f>Anchor!Q285</f>
        <v>11.302352000000001</v>
      </c>
      <c r="J36" s="140">
        <f>Anchor!R285</f>
        <v>35.768552999999997</v>
      </c>
      <c r="K36" s="140">
        <f>Anchor!S285</f>
        <v>33.866348000000002</v>
      </c>
      <c r="L36" s="140">
        <f>Anchor!T285</f>
        <v>27.551794999999998</v>
      </c>
      <c r="M36" s="140">
        <f>Anchor!U285</f>
        <v>34.933002000000002</v>
      </c>
      <c r="N36" s="140">
        <f>Anchor!V285</f>
        <v>31.507989999999999</v>
      </c>
      <c r="O36" s="140">
        <f>Anchor!W285</f>
        <v>41.074626000000002</v>
      </c>
      <c r="P36" s="140">
        <f>Anchor!X285</f>
        <v>42.990009000000001</v>
      </c>
      <c r="Q36" s="142">
        <f>10*LOG10(1/(('Summary (Full)'!$B$41/10^(N36/10)+'Summary (Full)'!$B$42/10^(O36/10)+'Summary (Full)'!$B$43/10^(P36/10))/'Summary (Full)'!$B$44))</f>
        <v>33.076096627431895</v>
      </c>
      <c r="R36" s="140">
        <f>Anchor!Y285</f>
        <v>2.5139000000000002E-2</v>
      </c>
      <c r="S36" s="140">
        <f>Anchor!Z285</f>
        <v>1128.76</v>
      </c>
      <c r="U36" s="129">
        <f>Test!L285</f>
        <v>544.13401999999996</v>
      </c>
      <c r="V36" s="129">
        <f>Test!M285</f>
        <v>31.666526000000001</v>
      </c>
      <c r="W36" s="129">
        <f>Test!N285</f>
        <v>41.371310999999999</v>
      </c>
      <c r="X36" s="129">
        <f>Test!O285</f>
        <v>43.573051</v>
      </c>
      <c r="Y36" s="129">
        <f>('Summary (Full)'!$B$34*V36+'Summary (Full)'!$B$35*W36+'Summary (Full)'!$B$36*X36)/'Summary (Full)'!$B$37</f>
        <v>33.017232874999998</v>
      </c>
      <c r="Z36" s="129">
        <f>Test!P285</f>
        <v>17.596167000000001</v>
      </c>
      <c r="AA36" s="129">
        <f>Test!Q285</f>
        <v>11.406081</v>
      </c>
      <c r="AB36" s="129">
        <f>Test!R285</f>
        <v>36.683903999999998</v>
      </c>
      <c r="AC36" s="129">
        <f>Test!S285</f>
        <v>34.767570999999997</v>
      </c>
      <c r="AD36" s="129">
        <f>Test!T285</f>
        <v>27.641548</v>
      </c>
      <c r="AE36" s="129">
        <f>Test!U285</f>
        <v>35.128942000000002</v>
      </c>
      <c r="AF36" s="129">
        <f>Test!V285</f>
        <v>31.572552000000002</v>
      </c>
      <c r="AG36" s="129">
        <f>Test!W285</f>
        <v>41.368094999999997</v>
      </c>
      <c r="AH36" s="129">
        <f>Test!X285</f>
        <v>43.558554000000001</v>
      </c>
      <c r="AI36" s="129">
        <f>10*LOG10(1/(('Summary (Full)'!$B$41/10^(AF36/10)+'Summary (Full)'!$B$42/10^(AG36/10)+'Summary (Full)'!$B$43/10^(AH36/10))/'Summary (Full)'!$B$44))</f>
        <v>33.154662571277171</v>
      </c>
      <c r="AJ36" s="155">
        <f>Test!Y285</f>
        <v>2.4589E-2</v>
      </c>
      <c r="AK36" s="152">
        <f>Test!Z285</f>
        <v>0</v>
      </c>
      <c r="AL36" s="152">
        <f t="shared" si="2"/>
        <v>0.97812164366124343</v>
      </c>
      <c r="AM36" s="152">
        <f t="shared" si="3"/>
        <v>0</v>
      </c>
      <c r="AO36" s="179"/>
      <c r="AP36" s="165"/>
      <c r="AQ36" s="164"/>
      <c r="AR36" s="164"/>
      <c r="AS36" s="164"/>
      <c r="AT36" s="165"/>
      <c r="AU36" s="164"/>
      <c r="AV36" s="165"/>
      <c r="AW36" s="164"/>
      <c r="AX36" s="165"/>
      <c r="AY36" s="170"/>
      <c r="AZ36" s="165"/>
      <c r="BA36" s="170"/>
      <c r="CE36" s="119"/>
      <c r="CF36" s="119"/>
      <c r="CK36" s="5"/>
      <c r="CL36" s="4">
        <v>707.94803039768362</v>
      </c>
      <c r="CM36" s="4">
        <v>34.570583749999997</v>
      </c>
      <c r="CN36" s="4">
        <v>34.570583749999997</v>
      </c>
      <c r="CO36" s="4">
        <v>40.894406249999996</v>
      </c>
      <c r="CP36" s="4">
        <v>42.517445250000002</v>
      </c>
      <c r="CQ36" s="4">
        <v>35.462501500000002</v>
      </c>
      <c r="CR36" s="4">
        <v>16.9536695</v>
      </c>
      <c r="CS36" s="4">
        <v>12.996931500000001</v>
      </c>
      <c r="CT36" s="4">
        <v>62.579502999999995</v>
      </c>
      <c r="CU36" s="4">
        <v>59.920912999999999</v>
      </c>
      <c r="CV36" s="4">
        <v>31.33080425</v>
      </c>
      <c r="CW36" s="4">
        <v>36.276441250000005</v>
      </c>
      <c r="CX36" s="4">
        <v>34.51187625</v>
      </c>
      <c r="CY36" s="4">
        <v>40.889886500000003</v>
      </c>
      <c r="CZ36" s="4">
        <v>42.452177499999998</v>
      </c>
      <c r="DA36" s="4">
        <v>35.867704020153482</v>
      </c>
      <c r="DB36" s="4">
        <v>2.5940999999999999E-2</v>
      </c>
      <c r="DC36" s="4">
        <v>2732.09</v>
      </c>
      <c r="DE36" s="4">
        <v>543.5821845591754</v>
      </c>
      <c r="DF36" s="4">
        <v>16.824669</v>
      </c>
      <c r="DH36" s="4">
        <v>627.44499144471979</v>
      </c>
      <c r="DI36" s="4">
        <v>12.665778250000001</v>
      </c>
      <c r="DK36" s="4">
        <v>1681.3828140179637</v>
      </c>
      <c r="DL36" s="4">
        <v>75.578093124999995</v>
      </c>
      <c r="DM36" s="4">
        <v>1724.486903953336</v>
      </c>
      <c r="DN36" s="4">
        <v>73.031067000000007</v>
      </c>
      <c r="DO36" s="4">
        <v>798.77984616618994</v>
      </c>
      <c r="DP36" s="4">
        <v>31.732791875</v>
      </c>
      <c r="DQ36" s="4">
        <v>627.44499144471979</v>
      </c>
      <c r="DR36" s="4">
        <v>35.990748125000003</v>
      </c>
      <c r="DS36" s="4">
        <v>707.94803039768362</v>
      </c>
      <c r="DT36" s="4">
        <v>34.51187625</v>
      </c>
      <c r="DU36" s="4">
        <v>34.51187625</v>
      </c>
      <c r="DV36" s="4">
        <v>40.889886500000003</v>
      </c>
      <c r="DW36" s="4">
        <v>42.452177499999998</v>
      </c>
      <c r="DX36" s="4">
        <v>35.867704020153482</v>
      </c>
      <c r="DZ36" s="4">
        <v>832.58571710444164</v>
      </c>
      <c r="EA36" s="4">
        <v>35.764953124999998</v>
      </c>
      <c r="EB36" s="4">
        <v>35.764953124999998</v>
      </c>
      <c r="EC36" s="4">
        <v>42.916302625</v>
      </c>
      <c r="ED36" s="4">
        <v>44.246312375000002</v>
      </c>
      <c r="EE36" s="4">
        <v>36.741997421874999</v>
      </c>
      <c r="EF36" s="4">
        <v>18.501792250000001</v>
      </c>
      <c r="EG36" s="4">
        <v>14.091302500000001</v>
      </c>
      <c r="EH36" s="4">
        <v>70.098060125000003</v>
      </c>
      <c r="EI36" s="4">
        <v>67.489043875000007</v>
      </c>
      <c r="EJ36" s="4">
        <v>32.766981874999999</v>
      </c>
      <c r="EK36" s="4">
        <v>37.827036124999999</v>
      </c>
      <c r="EL36" s="4">
        <v>35.695415625000003</v>
      </c>
      <c r="EM36" s="4">
        <v>42.908769625000005</v>
      </c>
      <c r="EN36" s="4">
        <v>44.226456124999999</v>
      </c>
      <c r="EO36" s="4">
        <v>37.111730862126052</v>
      </c>
      <c r="EP36" s="4">
        <v>1.4200500000000001E-2</v>
      </c>
      <c r="EQ36" s="4">
        <v>0</v>
      </c>
      <c r="ER36" s="4">
        <v>599.74852954038988</v>
      </c>
      <c r="ES36" s="4">
        <v>17.917350750000001</v>
      </c>
      <c r="ET36" s="4">
        <v>620.58882864551151</v>
      </c>
      <c r="EU36" s="4">
        <v>13.333484500000001</v>
      </c>
      <c r="EV36" s="7">
        <v>3043.8160744226889</v>
      </c>
      <c r="EW36" s="7">
        <v>84.832280874999995</v>
      </c>
      <c r="EX36" s="7">
        <v>2696.6185590061173</v>
      </c>
      <c r="EY36" s="7">
        <v>81.240730999999997</v>
      </c>
      <c r="EZ36" s="7">
        <v>1017.5435568371986</v>
      </c>
      <c r="FA36" s="7">
        <v>33.480695749999995</v>
      </c>
      <c r="FB36" s="7">
        <v>940.92531281138963</v>
      </c>
      <c r="FC36" s="7">
        <v>38.109254249999999</v>
      </c>
      <c r="FD36" s="4">
        <v>832.58571710444164</v>
      </c>
      <c r="FE36" s="4">
        <v>35.695415625000003</v>
      </c>
      <c r="FF36" s="4">
        <v>35.695415625000003</v>
      </c>
      <c r="FG36" s="4">
        <v>42.908769625000005</v>
      </c>
      <c r="FH36" s="4">
        <v>44.226456124999999</v>
      </c>
      <c r="FI36" s="4">
        <v>37.111730862126052</v>
      </c>
      <c r="FK36" s="4">
        <v>798.77984616618994</v>
      </c>
      <c r="FL36" s="4">
        <v>35.758036031250001</v>
      </c>
      <c r="FM36" s="4">
        <v>707.94803039768362</v>
      </c>
      <c r="FN36" s="4">
        <v>35.867704020153482</v>
      </c>
      <c r="FP36" s="4">
        <v>832.58571710444164</v>
      </c>
      <c r="FQ36" s="4">
        <v>36.741997421874999</v>
      </c>
      <c r="FR36" s="4">
        <v>832.58571710444164</v>
      </c>
      <c r="FS36" s="4">
        <v>37.111730862126052</v>
      </c>
    </row>
    <row r="37" spans="1:175" x14ac:dyDescent="0.15">
      <c r="A37" s="235"/>
      <c r="B37" s="38">
        <v>160</v>
      </c>
      <c r="C37" s="140">
        <f>Anchor!L286</f>
        <v>262.32352300000002</v>
      </c>
      <c r="D37" s="140">
        <f>Anchor!M286</f>
        <v>30.756153999999999</v>
      </c>
      <c r="E37" s="140">
        <f>Anchor!N286</f>
        <v>39.603999000000002</v>
      </c>
      <c r="F37" s="140">
        <f>Anchor!O286</f>
        <v>41.388063000000002</v>
      </c>
      <c r="G37" s="141">
        <f>('Summary (Full)'!$B$34*D37+'Summary (Full)'!$B$35*E37+'Summary (Full)'!$B$36*F37)/'Summary (Full)'!$B$37</f>
        <v>31.973638624999996</v>
      </c>
      <c r="H37" s="140">
        <f>Anchor!P286</f>
        <v>14.035869</v>
      </c>
      <c r="I37" s="140">
        <f>Anchor!Q286</f>
        <v>10.073446000000001</v>
      </c>
      <c r="J37" s="140">
        <f>Anchor!R286</f>
        <v>26.606712000000002</v>
      </c>
      <c r="K37" s="140">
        <f>Anchor!S286</f>
        <v>24.988634999999999</v>
      </c>
      <c r="L37" s="140">
        <f>Anchor!T286</f>
        <v>26.624219</v>
      </c>
      <c r="M37" s="140">
        <f>Anchor!U286</f>
        <v>33.699401000000002</v>
      </c>
      <c r="N37" s="140">
        <f>Anchor!V286</f>
        <v>30.676076999999999</v>
      </c>
      <c r="O37" s="140">
        <f>Anchor!W286</f>
        <v>39.600411999999999</v>
      </c>
      <c r="P37" s="140">
        <f>Anchor!X286</f>
        <v>41.309527000000003</v>
      </c>
      <c r="Q37" s="142">
        <f>10*LOG10(1/(('Summary (Full)'!$B$41/10^(N37/10)+'Summary (Full)'!$B$42/10^(O37/10)+'Summary (Full)'!$B$43/10^(P37/10))/'Summary (Full)'!$B$44))</f>
        <v>32.210094679014297</v>
      </c>
      <c r="R37" s="140">
        <f>Anchor!Y286</f>
        <v>2.8854999999999999E-2</v>
      </c>
      <c r="S37" s="140">
        <f>Anchor!Z286</f>
        <v>734.95</v>
      </c>
      <c r="U37" s="129">
        <f>Test!L286</f>
        <v>232.87358800000001</v>
      </c>
      <c r="V37" s="129">
        <f>Test!M286</f>
        <v>30.861198000000002</v>
      </c>
      <c r="W37" s="129">
        <f>Test!N286</f>
        <v>40.099646</v>
      </c>
      <c r="X37" s="129">
        <f>Test!O286</f>
        <v>42.061264999999999</v>
      </c>
      <c r="Y37" s="129">
        <f>('Summary (Full)'!$B$34*V37+'Summary (Full)'!$B$35*W37+'Summary (Full)'!$B$36*X37)/'Summary (Full)'!$B$37</f>
        <v>32.138605187500005</v>
      </c>
      <c r="Z37" s="129">
        <f>Test!P286</f>
        <v>14.394729</v>
      </c>
      <c r="AA37" s="129">
        <f>Test!Q286</f>
        <v>10.188789999999999</v>
      </c>
      <c r="AB37" s="129">
        <f>Test!R286</f>
        <v>27.466752</v>
      </c>
      <c r="AC37" s="129">
        <f>Test!S286</f>
        <v>25.882256000000002</v>
      </c>
      <c r="AD37" s="129">
        <f>Test!T286</f>
        <v>26.743963000000001</v>
      </c>
      <c r="AE37" s="129">
        <f>Test!U286</f>
        <v>33.998541000000003</v>
      </c>
      <c r="AF37" s="129">
        <f>Test!V286</f>
        <v>30.770883999999999</v>
      </c>
      <c r="AG37" s="129">
        <f>Test!W286</f>
        <v>40.096386000000003</v>
      </c>
      <c r="AH37" s="129">
        <f>Test!X286</f>
        <v>42.046588999999997</v>
      </c>
      <c r="AI37" s="129">
        <f>10*LOG10(1/(('Summary (Full)'!$B$41/10^(AF37/10)+'Summary (Full)'!$B$42/10^(AG37/10)+'Summary (Full)'!$B$43/10^(AH37/10))/'Summary (Full)'!$B$44))</f>
        <v>32.328858510416111</v>
      </c>
      <c r="AJ37" s="155">
        <f>Test!Y286</f>
        <v>2.8389000000000001E-2</v>
      </c>
      <c r="AK37" s="152">
        <f>Test!Z286</f>
        <v>0</v>
      </c>
      <c r="AL37" s="152">
        <f t="shared" si="2"/>
        <v>0.98385028591232027</v>
      </c>
      <c r="AM37" s="152">
        <f t="shared" si="3"/>
        <v>0</v>
      </c>
      <c r="AO37" s="242" t="s">
        <v>14</v>
      </c>
      <c r="AP37" s="166">
        <f t="array" ref="AP37">bdRateExtend($C36:$C39,D36:D39,$U36:$U39,V36:V39)</f>
        <v>-0.22316559441176331</v>
      </c>
      <c r="AQ37" s="164"/>
      <c r="AR37" s="164"/>
      <c r="AS37" s="164"/>
      <c r="AT37" s="166">
        <f t="array" ref="AT37">bdRateExtend($C36:$C39,H36:H39,$U36:$U39,Z36:Z39)</f>
        <v>-0.21004118866081112</v>
      </c>
      <c r="AU37" s="164"/>
      <c r="AV37" s="166">
        <f t="array" ref="AV37">bdRateExtend($C36:$C39,I36:I39,$U36:$U39,AA36:AA39)</f>
        <v>-0.20194484458920614</v>
      </c>
      <c r="AW37" s="164"/>
      <c r="AX37" s="166">
        <f t="array" ref="AX37">bdRateExtend($C36:$C39,J36:J39,$U36:$U39,AB36:AB39,"None", FALSE,1)</f>
        <v>-0.2220239758892717</v>
      </c>
      <c r="AY37" s="170"/>
      <c r="AZ37" s="244">
        <f t="array" ref="AZ37">testVMAFRange($C36:$C39,J36:J39,$U36:$U39,AB36:AB39)</f>
        <v>0</v>
      </c>
      <c r="BA37" s="170"/>
      <c r="CE37" s="119"/>
      <c r="CF37" s="119"/>
      <c r="CK37" s="5"/>
      <c r="CL37" s="4">
        <v>842.03796199999999</v>
      </c>
      <c r="CM37" s="4">
        <v>35.017699</v>
      </c>
      <c r="CN37" s="4">
        <v>35.017699</v>
      </c>
      <c r="CO37" s="4">
        <v>41.086716000000003</v>
      </c>
      <c r="CP37" s="4">
        <v>42.655380999999998</v>
      </c>
      <c r="CQ37" s="4">
        <v>35.874367687500005</v>
      </c>
      <c r="CR37" s="4">
        <v>17.410592999999999</v>
      </c>
      <c r="CS37" s="4">
        <v>13.355694</v>
      </c>
      <c r="CT37" s="4">
        <v>65.935496999999998</v>
      </c>
      <c r="CU37" s="4">
        <v>63.104418000000003</v>
      </c>
      <c r="CV37" s="4">
        <v>31.758047999999999</v>
      </c>
      <c r="CW37" s="4">
        <v>36.588017999999998</v>
      </c>
      <c r="CX37" s="4">
        <v>34.964131000000002</v>
      </c>
      <c r="CY37" s="4">
        <v>41.081054999999999</v>
      </c>
      <c r="CZ37" s="4">
        <v>42.590525</v>
      </c>
      <c r="DA37" s="4">
        <v>36.294130271608054</v>
      </c>
      <c r="DB37" s="4">
        <v>1.9445E-2</v>
      </c>
      <c r="DC37" s="4">
        <v>4215.09</v>
      </c>
      <c r="DE37" s="4">
        <v>603.21094300000004</v>
      </c>
      <c r="DF37" s="4">
        <v>17.223068999999999</v>
      </c>
      <c r="DH37" s="4">
        <v>707.94803039768362</v>
      </c>
      <c r="DI37" s="4">
        <v>12.996931500000001</v>
      </c>
      <c r="DK37" s="4">
        <v>1943.3361916079295</v>
      </c>
      <c r="DL37" s="4">
        <v>77.400992125000002</v>
      </c>
      <c r="DM37" s="4">
        <v>1943.3361916079295</v>
      </c>
      <c r="DN37" s="4">
        <v>74.685508499999997</v>
      </c>
      <c r="DO37" s="4">
        <v>901.26565121293368</v>
      </c>
      <c r="DP37" s="4">
        <v>32.1347795</v>
      </c>
      <c r="DQ37" s="4">
        <v>707.94803039768362</v>
      </c>
      <c r="DR37" s="4">
        <v>36.276441250000005</v>
      </c>
      <c r="DS37" s="4">
        <v>742.82731159903267</v>
      </c>
      <c r="DT37" s="4">
        <v>34.631145500000002</v>
      </c>
      <c r="DU37" s="4">
        <v>34.631145500000002</v>
      </c>
      <c r="DV37" s="4">
        <v>40.808464624999999</v>
      </c>
      <c r="DW37" s="4">
        <v>42.315613374999998</v>
      </c>
      <c r="DX37" s="4">
        <v>35.966488508329206</v>
      </c>
      <c r="DZ37" s="4">
        <v>897.19754005366531</v>
      </c>
      <c r="EA37" s="4">
        <v>35.95265775</v>
      </c>
      <c r="EB37" s="4">
        <v>35.95265775</v>
      </c>
      <c r="EC37" s="4">
        <v>42.959108874999998</v>
      </c>
      <c r="ED37" s="4">
        <v>44.197782875000001</v>
      </c>
      <c r="EE37" s="4">
        <v>36.905881265624998</v>
      </c>
      <c r="EF37" s="4">
        <v>18.637409874999999</v>
      </c>
      <c r="EG37" s="4">
        <v>14.239769750000001</v>
      </c>
      <c r="EH37" s="4">
        <v>70.884478125000001</v>
      </c>
      <c r="EI37" s="4">
        <v>68.276288749999992</v>
      </c>
      <c r="EJ37" s="4">
        <v>32.951147875000004</v>
      </c>
      <c r="EK37" s="4">
        <v>37.895532125000003</v>
      </c>
      <c r="EL37" s="4">
        <v>35.883532500000001</v>
      </c>
      <c r="EM37" s="4">
        <v>42.949250249999999</v>
      </c>
      <c r="EN37" s="4">
        <v>44.179869250000003</v>
      </c>
      <c r="EO37" s="4">
        <v>37.285319588620304</v>
      </c>
      <c r="EP37" s="4">
        <v>9.8980000000000005E-3</v>
      </c>
      <c r="EQ37" s="4">
        <v>0</v>
      </c>
      <c r="ER37" s="4">
        <v>704.35468980006476</v>
      </c>
      <c r="ES37" s="4">
        <v>18.519584000000002</v>
      </c>
      <c r="ET37" s="4">
        <v>702.2491420339411</v>
      </c>
      <c r="EU37" s="4">
        <v>13.670731250000001</v>
      </c>
      <c r="EV37" s="7">
        <v>3435.7162840000001</v>
      </c>
      <c r="EW37" s="7">
        <v>86.026910000000001</v>
      </c>
      <c r="EX37" s="7">
        <v>3043.8160744226889</v>
      </c>
      <c r="EY37" s="7">
        <v>82.473286999999999</v>
      </c>
      <c r="EZ37" s="7">
        <v>1151.4372428048632</v>
      </c>
      <c r="FA37" s="7">
        <v>33.887647375</v>
      </c>
      <c r="FB37" s="7">
        <v>1063.3625176375119</v>
      </c>
      <c r="FC37" s="7">
        <v>38.391472374999999</v>
      </c>
      <c r="FD37" s="4">
        <v>897.19754005366531</v>
      </c>
      <c r="FE37" s="4">
        <v>35.883532500000001</v>
      </c>
      <c r="FF37" s="4">
        <v>35.883532500000001</v>
      </c>
      <c r="FG37" s="4">
        <v>42.949250249999999</v>
      </c>
      <c r="FH37" s="4">
        <v>44.179869250000003</v>
      </c>
      <c r="FI37" s="4">
        <v>37.285319588620304</v>
      </c>
      <c r="FK37" s="4">
        <v>901.26565121293368</v>
      </c>
      <c r="FL37" s="4">
        <v>36.053570562499999</v>
      </c>
      <c r="FM37" s="4">
        <v>798.77984616618994</v>
      </c>
      <c r="FN37" s="4">
        <v>36.165279288236164</v>
      </c>
      <c r="FP37" s="4">
        <v>940.92531281138963</v>
      </c>
      <c r="FQ37" s="4">
        <v>37.043765281250003</v>
      </c>
      <c r="FR37" s="4">
        <v>940.92531281138963</v>
      </c>
      <c r="FS37" s="4">
        <v>37.416046228397768</v>
      </c>
    </row>
    <row r="38" spans="1:175" x14ac:dyDescent="0.15">
      <c r="A38" s="235"/>
      <c r="B38" s="38">
        <v>185</v>
      </c>
      <c r="C38" s="140">
        <f>Anchor!L287</f>
        <v>109.374933</v>
      </c>
      <c r="D38" s="140">
        <f>Anchor!M287</f>
        <v>29.418502</v>
      </c>
      <c r="E38" s="140">
        <f>Anchor!N287</f>
        <v>38.052574</v>
      </c>
      <c r="F38" s="140">
        <f>Anchor!O287</f>
        <v>39.605955000000002</v>
      </c>
      <c r="G38" s="141">
        <f>('Summary (Full)'!$B$34*D38+'Summary (Full)'!$B$35*E38+'Summary (Full)'!$B$36*F38)/'Summary (Full)'!$B$37</f>
        <v>30.594847312500001</v>
      </c>
      <c r="H38" s="140">
        <f>Anchor!P287</f>
        <v>10.926133999999999</v>
      </c>
      <c r="I38" s="140">
        <f>Anchor!Q287</f>
        <v>8.5221490000000006</v>
      </c>
      <c r="J38" s="140">
        <f>Anchor!R287</f>
        <v>16.895578</v>
      </c>
      <c r="K38" s="140">
        <f>Anchor!S287</f>
        <v>15.766358</v>
      </c>
      <c r="L38" s="140">
        <f>Anchor!T287</f>
        <v>25.221457999999998</v>
      </c>
      <c r="M38" s="140">
        <f>Anchor!U287</f>
        <v>32.045402000000003</v>
      </c>
      <c r="N38" s="140">
        <f>Anchor!V287</f>
        <v>29.337232</v>
      </c>
      <c r="O38" s="140">
        <f>Anchor!W287</f>
        <v>38.046452000000002</v>
      </c>
      <c r="P38" s="140">
        <f>Anchor!X287</f>
        <v>39.510660999999999</v>
      </c>
      <c r="Q38" s="142">
        <f>10*LOG10(1/(('Summary (Full)'!$B$41/10^(N38/10)+'Summary (Full)'!$B$42/10^(O38/10)+'Summary (Full)'!$B$43/10^(P38/10))/'Summary (Full)'!$B$44))</f>
        <v>30.854626774640085</v>
      </c>
      <c r="R38" s="140">
        <f>Anchor!Y287</f>
        <v>4.7802999999999998E-2</v>
      </c>
      <c r="S38" s="140">
        <f>Anchor!Z287</f>
        <v>355.2</v>
      </c>
      <c r="U38" s="129">
        <f>Test!L287</f>
        <v>91.046184999999994</v>
      </c>
      <c r="V38" s="129">
        <f>Test!M287</f>
        <v>29.538543000000001</v>
      </c>
      <c r="W38" s="129">
        <f>Test!N287</f>
        <v>38.605068000000003</v>
      </c>
      <c r="X38" s="129">
        <f>Test!O287</f>
        <v>40.251527000000003</v>
      </c>
      <c r="Y38" s="129">
        <f>('Summary (Full)'!$B$34*V38+'Summary (Full)'!$B$35*W38+'Summary (Full)'!$B$36*X38)/'Summary (Full)'!$B$37</f>
        <v>30.774762312500002</v>
      </c>
      <c r="Z38" s="129">
        <f>Test!P287</f>
        <v>11.119776999999999</v>
      </c>
      <c r="AA38" s="129">
        <f>Test!Q287</f>
        <v>8.6095500000000005</v>
      </c>
      <c r="AB38" s="129">
        <f>Test!R287</f>
        <v>17.882169999999999</v>
      </c>
      <c r="AC38" s="129">
        <f>Test!S287</f>
        <v>16.753726</v>
      </c>
      <c r="AD38" s="129">
        <f>Test!T287</f>
        <v>25.360762000000001</v>
      </c>
      <c r="AE38" s="129">
        <f>Test!U287</f>
        <v>32.438043</v>
      </c>
      <c r="AF38" s="129">
        <f>Test!V287</f>
        <v>29.444538000000001</v>
      </c>
      <c r="AG38" s="129">
        <f>Test!W287</f>
        <v>38.596356</v>
      </c>
      <c r="AH38" s="129">
        <f>Test!X287</f>
        <v>40.226331000000002</v>
      </c>
      <c r="AI38" s="129">
        <f>10*LOG10(1/(('Summary (Full)'!$B$41/10^(AF38/10)+'Summary (Full)'!$B$42/10^(AG38/10)+'Summary (Full)'!$B$43/10^(AH38/10))/'Summary (Full)'!$B$44))</f>
        <v>30.98829392521538</v>
      </c>
      <c r="AJ38" s="155">
        <f>Test!Y287</f>
        <v>4.2407E-2</v>
      </c>
      <c r="AK38" s="152">
        <f>Test!Z287</f>
        <v>0</v>
      </c>
      <c r="AL38" s="152">
        <f t="shared" si="2"/>
        <v>0.88712005522665949</v>
      </c>
      <c r="AM38" s="152">
        <f t="shared" si="3"/>
        <v>0</v>
      </c>
      <c r="AO38" s="179"/>
      <c r="AP38" s="165"/>
      <c r="AQ38" s="164"/>
      <c r="AR38" s="164"/>
      <c r="AS38" s="164"/>
      <c r="AT38" s="165"/>
      <c r="AU38" s="164"/>
      <c r="AV38" s="165"/>
      <c r="AW38" s="164"/>
      <c r="AX38" s="165"/>
      <c r="AY38" s="170"/>
      <c r="AZ38" s="165"/>
      <c r="BA38" s="170"/>
      <c r="CE38" s="119"/>
      <c r="CF38" s="119"/>
      <c r="CK38" s="5"/>
      <c r="CL38" s="4">
        <v>948.89838972454356</v>
      </c>
      <c r="CM38" s="4">
        <v>35.329013500000002</v>
      </c>
      <c r="CN38" s="4">
        <v>35.329013500000002</v>
      </c>
      <c r="CO38" s="4">
        <v>41.372485375000004</v>
      </c>
      <c r="CP38" s="4">
        <v>42.936110749999997</v>
      </c>
      <c r="CQ38" s="4">
        <v>36.182174070312506</v>
      </c>
      <c r="CR38" s="4">
        <v>17.876979374999998</v>
      </c>
      <c r="CS38" s="4">
        <v>13.6959535</v>
      </c>
      <c r="CT38" s="4">
        <v>67.573424875000001</v>
      </c>
      <c r="CU38" s="4">
        <v>64.7588595</v>
      </c>
      <c r="CV38" s="4">
        <v>32.177104374999999</v>
      </c>
      <c r="CW38" s="4">
        <v>36.884183874999998</v>
      </c>
      <c r="CX38" s="4">
        <v>35.276061875000003</v>
      </c>
      <c r="CY38" s="4">
        <v>41.366745250000001</v>
      </c>
      <c r="CZ38" s="4">
        <v>42.874975874999997</v>
      </c>
      <c r="DA38" s="4">
        <v>36.603476871104881</v>
      </c>
      <c r="DB38" s="4">
        <v>1.8915874999999999E-2</v>
      </c>
      <c r="DC38" s="4">
        <v>4600.6225000000004</v>
      </c>
      <c r="DE38" s="4">
        <v>663.86353090707826</v>
      </c>
      <c r="DF38" s="4">
        <v>17.551074374999999</v>
      </c>
      <c r="DH38" s="4">
        <v>798.77984616618994</v>
      </c>
      <c r="DI38" s="4">
        <v>13.32808475</v>
      </c>
      <c r="DK38" s="4">
        <v>2189.9589639999999</v>
      </c>
      <c r="DL38" s="4">
        <v>79.038920000000005</v>
      </c>
      <c r="DM38" s="4">
        <v>2189.9589639999999</v>
      </c>
      <c r="DN38" s="4">
        <v>76.339950000000002</v>
      </c>
      <c r="DO38" s="4">
        <v>1016.9006866596297</v>
      </c>
      <c r="DP38" s="4">
        <v>32.536767124999997</v>
      </c>
      <c r="DQ38" s="4">
        <v>798.77984616618994</v>
      </c>
      <c r="DR38" s="4">
        <v>36.562134374999999</v>
      </c>
      <c r="DS38" s="4">
        <v>842.03796199999999</v>
      </c>
      <c r="DT38" s="4">
        <v>34.964131000000002</v>
      </c>
      <c r="DU38" s="4">
        <v>34.964131000000002</v>
      </c>
      <c r="DV38" s="4">
        <v>41.081054999999999</v>
      </c>
      <c r="DW38" s="4">
        <v>42.590525</v>
      </c>
      <c r="DX38" s="4">
        <v>36.294130271608054</v>
      </c>
      <c r="DZ38" s="4">
        <v>1016.2505220093703</v>
      </c>
      <c r="EA38" s="4">
        <v>36.2803665</v>
      </c>
      <c r="EB38" s="4">
        <v>36.2803665</v>
      </c>
      <c r="EC38" s="4">
        <v>43.239785249999997</v>
      </c>
      <c r="ED38" s="4">
        <v>44.484120250000004</v>
      </c>
      <c r="EE38" s="4">
        <v>37.228064781249998</v>
      </c>
      <c r="EF38" s="4">
        <v>19.11524825</v>
      </c>
      <c r="EG38" s="4">
        <v>14.5887575</v>
      </c>
      <c r="EH38" s="4">
        <v>72.74627774999999</v>
      </c>
      <c r="EI38" s="4">
        <v>70.132657499999993</v>
      </c>
      <c r="EJ38" s="4">
        <v>33.371824250000003</v>
      </c>
      <c r="EK38" s="4">
        <v>38.200095750000003</v>
      </c>
      <c r="EL38" s="4">
        <v>36.212209000000001</v>
      </c>
      <c r="EM38" s="4">
        <v>43.229836500000005</v>
      </c>
      <c r="EN38" s="4">
        <v>44.4661945</v>
      </c>
      <c r="EO38" s="4">
        <v>37.610411782949868</v>
      </c>
      <c r="EP38" s="4">
        <v>9.5510000000000005E-3</v>
      </c>
      <c r="EQ38" s="4">
        <v>0</v>
      </c>
      <c r="ER38" s="4">
        <v>787.08581892636801</v>
      </c>
      <c r="ES38" s="4">
        <v>18.971752500000001</v>
      </c>
      <c r="ET38" s="4">
        <v>794.65474517766802</v>
      </c>
      <c r="EU38" s="4">
        <v>14.007978000000001</v>
      </c>
      <c r="EV38" s="7">
        <v>3895.0374345470809</v>
      </c>
      <c r="EW38" s="7">
        <v>86.764906749999994</v>
      </c>
      <c r="EX38" s="7">
        <v>3435.7162840000001</v>
      </c>
      <c r="EY38" s="7">
        <v>83.705843000000002</v>
      </c>
      <c r="EZ38" s="7">
        <v>1201.7317724590166</v>
      </c>
      <c r="FA38" s="7">
        <v>34.037136500000003</v>
      </c>
      <c r="FB38" s="7">
        <v>1201.7317724590166</v>
      </c>
      <c r="FC38" s="7">
        <v>38.673690499999999</v>
      </c>
      <c r="FD38" s="4">
        <v>1016.2505220093703</v>
      </c>
      <c r="FE38" s="4">
        <v>36.212209000000001</v>
      </c>
      <c r="FF38" s="4">
        <v>36.212209000000001</v>
      </c>
      <c r="FG38" s="4">
        <v>43.229836500000005</v>
      </c>
      <c r="FH38" s="4">
        <v>44.4661945</v>
      </c>
      <c r="FI38" s="4">
        <v>37.610411782949868</v>
      </c>
      <c r="FK38" s="4">
        <v>948.89838972454356</v>
      </c>
      <c r="FL38" s="4">
        <v>36.182174070312506</v>
      </c>
      <c r="FM38" s="4">
        <v>842.03796199999999</v>
      </c>
      <c r="FN38" s="4">
        <v>36.294130271608054</v>
      </c>
      <c r="FP38" s="4">
        <v>1063.3625176375119</v>
      </c>
      <c r="FQ38" s="4">
        <v>37.345533140625001</v>
      </c>
      <c r="FR38" s="4">
        <v>1016.2505220093703</v>
      </c>
      <c r="FS38" s="4">
        <v>37.610411782949868</v>
      </c>
    </row>
    <row r="39" spans="1:175" x14ac:dyDescent="0.15">
      <c r="A39" s="235"/>
      <c r="B39" s="38">
        <v>210</v>
      </c>
      <c r="C39" s="140">
        <f>Anchor!L288</f>
        <v>47.955736999999999</v>
      </c>
      <c r="D39" s="140">
        <f>Anchor!M288</f>
        <v>27.636825999999999</v>
      </c>
      <c r="E39" s="140">
        <f>Anchor!N288</f>
        <v>36.445880000000002</v>
      </c>
      <c r="F39" s="140">
        <f>Anchor!O288</f>
        <v>37.829037999999997</v>
      </c>
      <c r="G39" s="141">
        <f>('Summary (Full)'!$B$34*D39+'Summary (Full)'!$B$35*E39+'Summary (Full)'!$B$36*F39)/'Summary (Full)'!$B$37</f>
        <v>28.824405124999998</v>
      </c>
      <c r="H39" s="140">
        <f>Anchor!P288</f>
        <v>8.2151709999999998</v>
      </c>
      <c r="I39" s="140">
        <f>Anchor!Q288</f>
        <v>7.0253629999999996</v>
      </c>
      <c r="J39" s="140">
        <f>Anchor!R288</f>
        <v>8.9185590000000001</v>
      </c>
      <c r="K39" s="140">
        <f>Anchor!S288</f>
        <v>8.2702000000000009</v>
      </c>
      <c r="L39" s="140">
        <f>Anchor!T288</f>
        <v>23.457944999999999</v>
      </c>
      <c r="M39" s="140">
        <f>Anchor!U288</f>
        <v>30.120249000000001</v>
      </c>
      <c r="N39" s="140">
        <f>Anchor!V288</f>
        <v>27.558042</v>
      </c>
      <c r="O39" s="140">
        <f>Anchor!W288</f>
        <v>36.441175999999999</v>
      </c>
      <c r="P39" s="140">
        <f>Anchor!X288</f>
        <v>37.697234000000002</v>
      </c>
      <c r="Q39" s="142">
        <f>10*LOG10(1/(('Summary (Full)'!$B$41/10^(N39/10)+'Summary (Full)'!$B$42/10^(O39/10)+'Summary (Full)'!$B$43/10^(P39/10))/'Summary (Full)'!$B$44))</f>
        <v>29.080082793066193</v>
      </c>
      <c r="R39" s="140">
        <f>Anchor!Y288</f>
        <v>8.7313000000000002E-2</v>
      </c>
      <c r="S39" s="140">
        <f>Anchor!Z288</f>
        <v>233.65</v>
      </c>
      <c r="U39" s="129">
        <f>Test!L288</f>
        <v>36.642741999999998</v>
      </c>
      <c r="V39" s="129">
        <f>Test!M288</f>
        <v>27.835595000000001</v>
      </c>
      <c r="W39" s="129">
        <f>Test!N288</f>
        <v>36.932395</v>
      </c>
      <c r="X39" s="129">
        <f>Test!O288</f>
        <v>38.535404999999997</v>
      </c>
      <c r="Y39" s="129">
        <f>('Summary (Full)'!$B$34*V39+'Summary (Full)'!$B$35*W39+'Summary (Full)'!$B$36*X39)/'Summary (Full)'!$B$37</f>
        <v>29.072883124999997</v>
      </c>
      <c r="Z39" s="129">
        <f>Test!P288</f>
        <v>8.4102840000000008</v>
      </c>
      <c r="AA39" s="129">
        <f>Test!Q288</f>
        <v>7.1417760000000001</v>
      </c>
      <c r="AB39" s="129">
        <f>Test!R288</f>
        <v>10.611496000000001</v>
      </c>
      <c r="AC39" s="129">
        <f>Test!S288</f>
        <v>9.8110750000000007</v>
      </c>
      <c r="AD39" s="129">
        <f>Test!T288</f>
        <v>23.672854999999998</v>
      </c>
      <c r="AE39" s="129">
        <f>Test!U288</f>
        <v>30.597905999999998</v>
      </c>
      <c r="AF39" s="129">
        <f>Test!V288</f>
        <v>27.748835</v>
      </c>
      <c r="AG39" s="129">
        <f>Test!W288</f>
        <v>36.925817000000002</v>
      </c>
      <c r="AH39" s="129">
        <f>Test!X288</f>
        <v>38.502329000000003</v>
      </c>
      <c r="AI39" s="129">
        <f>10*LOG10(1/(('Summary (Full)'!$B$41/10^(AF39/10)+'Summary (Full)'!$B$42/10^(AG39/10)+'Summary (Full)'!$B$43/10^(AH39/10))/'Summary (Full)'!$B$44))</f>
        <v>29.2927523679916</v>
      </c>
      <c r="AJ39" s="155">
        <f>Test!Y288</f>
        <v>0.105355</v>
      </c>
      <c r="AK39" s="152">
        <f>Test!Z288</f>
        <v>0</v>
      </c>
      <c r="AL39" s="152">
        <f t="shared" si="2"/>
        <v>1.2066358961437587</v>
      </c>
      <c r="AM39" s="152">
        <f t="shared" si="3"/>
        <v>0</v>
      </c>
      <c r="AO39" s="242" t="s">
        <v>15</v>
      </c>
      <c r="AP39" s="166">
        <f t="array" ref="AP39">bdRateExtend($C37:$C40,D37:D40,$U37:$U40,V37:V40)</f>
        <v>-0.28020014608204125</v>
      </c>
      <c r="AQ39" s="164"/>
      <c r="AR39" s="164"/>
      <c r="AS39" s="164"/>
      <c r="AT39" s="166">
        <f t="array" ref="AT39">bdRateExtend($C37:$C40,H37:H40,$U37:$U40,Z37:Z40)</f>
        <v>-0.25159097860625723</v>
      </c>
      <c r="AU39" s="164"/>
      <c r="AV39" s="166">
        <f t="array" ref="AV39">bdRateExtend($C37:$C40,I37:I40,$U37:$U40,AA37:AA40)</f>
        <v>-0.25236010151940524</v>
      </c>
      <c r="AW39" s="164"/>
      <c r="AX39" s="166">
        <f t="array" ref="AX39">bdRateExtend($C37:$C40,J37:J40,$U37:$U40,AB37:AB40,"None", FALSE,1)</f>
        <v>-0.30125365012224126</v>
      </c>
      <c r="AY39" s="170"/>
      <c r="AZ39" s="244">
        <f t="array" ref="AZ39">testVMAFRange($C37:$C40,J37:J40,$U37:$U40,AB37:AB40)</f>
        <v>0</v>
      </c>
      <c r="BA39" s="170"/>
      <c r="CE39" s="119"/>
      <c r="CF39" s="119"/>
      <c r="CK39" s="5"/>
      <c r="CL39" s="4">
        <v>1069.3201431004256</v>
      </c>
      <c r="CM39" s="4">
        <v>35.640327999999997</v>
      </c>
      <c r="CN39" s="4">
        <v>35.640327999999997</v>
      </c>
      <c r="CO39" s="4">
        <v>41.658254750000005</v>
      </c>
      <c r="CP39" s="4">
        <v>43.216840499999996</v>
      </c>
      <c r="CQ39" s="4">
        <v>36.489980453125</v>
      </c>
      <c r="CR39" s="4">
        <v>18.34336575</v>
      </c>
      <c r="CS39" s="4">
        <v>14.036213</v>
      </c>
      <c r="CT39" s="4">
        <v>69.211352750000003</v>
      </c>
      <c r="CU39" s="4">
        <v>66.413301000000004</v>
      </c>
      <c r="CV39" s="4">
        <v>32.596160749999996</v>
      </c>
      <c r="CW39" s="4">
        <v>37.180349749999998</v>
      </c>
      <c r="CX39" s="4">
        <v>35.587992749999998</v>
      </c>
      <c r="CY39" s="4">
        <v>41.652435499999996</v>
      </c>
      <c r="CZ39" s="4">
        <v>43.159426750000002</v>
      </c>
      <c r="DA39" s="4">
        <v>36.912823470601715</v>
      </c>
      <c r="DB39" s="4">
        <v>1.838675E-2</v>
      </c>
      <c r="DC39" s="4">
        <v>4986.1550000000007</v>
      </c>
      <c r="DE39" s="4">
        <v>730.61470913735172</v>
      </c>
      <c r="DF39" s="4">
        <v>17.879079749999999</v>
      </c>
      <c r="DH39" s="4">
        <v>901.26565121293368</v>
      </c>
      <c r="DI39" s="4">
        <v>13.659238</v>
      </c>
      <c r="DK39" s="4">
        <v>2466.7036378068283</v>
      </c>
      <c r="DL39" s="4">
        <v>80.108441999999997</v>
      </c>
      <c r="DM39" s="4">
        <v>2466.7036378068283</v>
      </c>
      <c r="DN39" s="4">
        <v>77.453417999999999</v>
      </c>
      <c r="DO39" s="4">
        <v>1147.3720374643615</v>
      </c>
      <c r="DP39" s="4">
        <v>32.938754750000001</v>
      </c>
      <c r="DQ39" s="4">
        <v>901.26565121293368</v>
      </c>
      <c r="DR39" s="4">
        <v>36.847827500000001</v>
      </c>
      <c r="DS39" s="4">
        <v>948.89838972454356</v>
      </c>
      <c r="DT39" s="4">
        <v>35.276061875000003</v>
      </c>
      <c r="DU39" s="4">
        <v>35.276061875000003</v>
      </c>
      <c r="DV39" s="4">
        <v>41.366745250000001</v>
      </c>
      <c r="DW39" s="4">
        <v>42.874975874999997</v>
      </c>
      <c r="DX39" s="4">
        <v>36.603476871104881</v>
      </c>
      <c r="DZ39" s="4">
        <v>1151.1011537353786</v>
      </c>
      <c r="EA39" s="4">
        <v>36.608075249999999</v>
      </c>
      <c r="EB39" s="4">
        <v>36.608075249999999</v>
      </c>
      <c r="EC39" s="4">
        <v>43.520461625000003</v>
      </c>
      <c r="ED39" s="4">
        <v>44.770457624999999</v>
      </c>
      <c r="EE39" s="4">
        <v>37.550248296874997</v>
      </c>
      <c r="EF39" s="4">
        <v>19.593086624999998</v>
      </c>
      <c r="EG39" s="4">
        <v>14.937745249999999</v>
      </c>
      <c r="EH39" s="4">
        <v>74.608077374999993</v>
      </c>
      <c r="EI39" s="4">
        <v>71.989026249999995</v>
      </c>
      <c r="EJ39" s="4">
        <v>33.792500625000002</v>
      </c>
      <c r="EK39" s="4">
        <v>38.504659375000003</v>
      </c>
      <c r="EL39" s="4">
        <v>36.540885500000002</v>
      </c>
      <c r="EM39" s="4">
        <v>43.510422750000004</v>
      </c>
      <c r="EN39" s="4">
        <v>44.752519750000005</v>
      </c>
      <c r="EO39" s="4">
        <v>37.935503977279431</v>
      </c>
      <c r="EP39" s="4">
        <v>9.2040000000000004E-3</v>
      </c>
      <c r="EQ39" s="4">
        <v>0</v>
      </c>
      <c r="ER39" s="4">
        <v>879.53426778608048</v>
      </c>
      <c r="ES39" s="4">
        <v>19.423921</v>
      </c>
      <c r="ET39" s="4">
        <v>899.21955932110404</v>
      </c>
      <c r="EU39" s="4">
        <v>14.34522475</v>
      </c>
      <c r="EV39" s="7">
        <v>5196.2499040000002</v>
      </c>
      <c r="EW39" s="7">
        <v>88.628843000000003</v>
      </c>
      <c r="EX39" s="7">
        <v>3895.0374345470809</v>
      </c>
      <c r="EY39" s="7">
        <v>84.483619875000002</v>
      </c>
      <c r="EZ39" s="7">
        <v>1358.1062234034735</v>
      </c>
      <c r="FA39" s="7">
        <v>34.460521374999999</v>
      </c>
      <c r="FB39" s="7">
        <v>1358.1062234034735</v>
      </c>
      <c r="FC39" s="7">
        <v>38.955908624999999</v>
      </c>
      <c r="FD39" s="4">
        <v>1151.1011537353786</v>
      </c>
      <c r="FE39" s="4">
        <v>36.540885500000002</v>
      </c>
      <c r="FF39" s="4">
        <v>36.540885500000002</v>
      </c>
      <c r="FG39" s="4">
        <v>43.510422750000004</v>
      </c>
      <c r="FH39" s="4">
        <v>44.752519750000005</v>
      </c>
      <c r="FI39" s="4">
        <v>37.935503977279431</v>
      </c>
      <c r="FK39" s="4">
        <v>1069.3201431004256</v>
      </c>
      <c r="FL39" s="4">
        <v>36.489980453125</v>
      </c>
      <c r="FM39" s="4">
        <v>948.89838972454356</v>
      </c>
      <c r="FN39" s="4">
        <v>36.603476871104881</v>
      </c>
      <c r="FP39" s="4">
        <v>1151.1011537353786</v>
      </c>
      <c r="FQ39" s="4">
        <v>37.550248296874997</v>
      </c>
      <c r="FR39" s="4">
        <v>1151.1011537353786</v>
      </c>
      <c r="FS39" s="4">
        <v>37.935503977279431</v>
      </c>
    </row>
    <row r="40" spans="1:175" ht="14" customHeight="1" x14ac:dyDescent="0.15">
      <c r="A40" s="236"/>
      <c r="B40" s="38">
        <v>235</v>
      </c>
      <c r="C40" s="140">
        <f>Anchor!L289</f>
        <v>24.828095000000001</v>
      </c>
      <c r="D40" s="140">
        <f>Anchor!M289</f>
        <v>25.592580000000002</v>
      </c>
      <c r="E40" s="140">
        <f>Anchor!N289</f>
        <v>34.849657000000001</v>
      </c>
      <c r="F40" s="140">
        <f>Anchor!O289</f>
        <v>36.020301000000003</v>
      </c>
      <c r="G40" s="141">
        <f>('Summary (Full)'!$B$34*D40+'Summary (Full)'!$B$35*E40+'Summary (Full)'!$B$36*F40)/'Summary (Full)'!$B$37</f>
        <v>26.822879875000002</v>
      </c>
      <c r="H40" s="140">
        <f>Anchor!P289</f>
        <v>6.1473180000000003</v>
      </c>
      <c r="I40" s="140">
        <f>Anchor!Q289</f>
        <v>5.7248000000000001</v>
      </c>
      <c r="J40" s="140">
        <f>Anchor!R289</f>
        <v>1.1152550000000001</v>
      </c>
      <c r="K40" s="140">
        <f>Anchor!S289</f>
        <v>0.81442700000000001</v>
      </c>
      <c r="L40" s="140">
        <f>Anchor!T289</f>
        <v>21.520299999999999</v>
      </c>
      <c r="M40" s="140">
        <f>Anchor!U289</f>
        <v>28.160345</v>
      </c>
      <c r="N40" s="140">
        <f>Anchor!V289</f>
        <v>25.515953</v>
      </c>
      <c r="O40" s="140">
        <f>Anchor!W289</f>
        <v>34.842604000000001</v>
      </c>
      <c r="P40" s="140">
        <f>Anchor!X289</f>
        <v>35.936911000000002</v>
      </c>
      <c r="Q40" s="142">
        <f>10*LOG10(1/(('Summary (Full)'!$B$41/10^(N40/10)+'Summary (Full)'!$B$42/10^(O40/10)+'Summary (Full)'!$B$43/10^(P40/10))/'Summary (Full)'!$B$44))</f>
        <v>27.057190191985242</v>
      </c>
      <c r="R40" s="140">
        <f>Anchor!Y289</f>
        <v>0.179642</v>
      </c>
      <c r="S40" s="140">
        <f>Anchor!Z289</f>
        <v>124.56</v>
      </c>
      <c r="U40" s="129">
        <f>Test!L289</f>
        <v>16.082379</v>
      </c>
      <c r="V40" s="129">
        <f>Test!M289</f>
        <v>25.796682000000001</v>
      </c>
      <c r="W40" s="129">
        <f>Test!N289</f>
        <v>35.059386000000003</v>
      </c>
      <c r="X40" s="129">
        <f>Test!O289</f>
        <v>36.490226</v>
      </c>
      <c r="Y40" s="129">
        <f>('Summary (Full)'!$B$34*V40+'Summary (Full)'!$B$35*W40+'Summary (Full)'!$B$36*X40)/'Summary (Full)'!$B$37</f>
        <v>27.043947500000002</v>
      </c>
      <c r="Z40" s="129">
        <f>Test!P289</f>
        <v>6.2947509999999998</v>
      </c>
      <c r="AA40" s="129">
        <f>Test!Q289</f>
        <v>5.8315429999999999</v>
      </c>
      <c r="AB40" s="129">
        <f>Test!R289</f>
        <v>3.7862870000000002</v>
      </c>
      <c r="AC40" s="129">
        <f>Test!S289</f>
        <v>3.2514780000000001</v>
      </c>
      <c r="AD40" s="129">
        <f>Test!T289</f>
        <v>21.723057000000001</v>
      </c>
      <c r="AE40" s="129">
        <f>Test!U289</f>
        <v>28.415807999999998</v>
      </c>
      <c r="AF40" s="129">
        <f>Test!V289</f>
        <v>25.716529999999999</v>
      </c>
      <c r="AG40" s="129">
        <f>Test!W289</f>
        <v>35.048434</v>
      </c>
      <c r="AH40" s="129">
        <f>Test!X289</f>
        <v>36.436610999999999</v>
      </c>
      <c r="AI40" s="129">
        <f>10*LOG10(1/(('Summary (Full)'!$B$41/10^(AF40/10)+'Summary (Full)'!$B$42/10^(AG40/10)+'Summary (Full)'!$B$43/10^(AH40/10))/'Summary (Full)'!$B$44))</f>
        <v>27.264152864756028</v>
      </c>
      <c r="AJ40" s="155">
        <f>Test!Y289</f>
        <v>0.222945</v>
      </c>
      <c r="AK40" s="152">
        <f>Test!Z289</f>
        <v>0</v>
      </c>
      <c r="AL40" s="152">
        <f t="shared" si="2"/>
        <v>1.2410516471649169</v>
      </c>
      <c r="AM40" s="152">
        <f t="shared" si="3"/>
        <v>0</v>
      </c>
      <c r="AO40" s="179"/>
      <c r="AP40" s="165"/>
      <c r="AQ40" s="165"/>
      <c r="AR40" s="165"/>
      <c r="AS40" s="165"/>
      <c r="AT40" s="165"/>
      <c r="AU40" s="165"/>
      <c r="AV40" s="165"/>
      <c r="AW40" s="165"/>
      <c r="AX40" s="165"/>
      <c r="AY40" s="171"/>
      <c r="AZ40" s="165"/>
      <c r="BA40" s="171"/>
      <c r="CE40" s="119"/>
      <c r="CF40" s="119"/>
      <c r="CK40" s="5"/>
      <c r="CL40" s="4">
        <v>1205.0242479305373</v>
      </c>
      <c r="CM40" s="4">
        <v>35.951642499999998</v>
      </c>
      <c r="CN40" s="4">
        <v>35.951642499999998</v>
      </c>
      <c r="CO40" s="4">
        <v>41.944024125000006</v>
      </c>
      <c r="CP40" s="4">
        <v>43.497570249999995</v>
      </c>
      <c r="CQ40" s="4">
        <v>36.797786835937501</v>
      </c>
      <c r="CR40" s="4">
        <v>18.809752124999999</v>
      </c>
      <c r="CS40" s="4">
        <v>14.3764725</v>
      </c>
      <c r="CT40" s="4">
        <v>70.849280625000006</v>
      </c>
      <c r="CU40" s="4">
        <v>68.067742500000008</v>
      </c>
      <c r="CV40" s="4">
        <v>33.015217124999999</v>
      </c>
      <c r="CW40" s="4">
        <v>37.476515624999998</v>
      </c>
      <c r="CX40" s="4">
        <v>35.899923625</v>
      </c>
      <c r="CY40" s="4">
        <v>41.938125749999998</v>
      </c>
      <c r="CZ40" s="4">
        <v>43.443877624999999</v>
      </c>
      <c r="DA40" s="4">
        <v>37.222170070098542</v>
      </c>
      <c r="DB40" s="4">
        <v>1.7857625000000002E-2</v>
      </c>
      <c r="DC40" s="4">
        <v>5371.6875</v>
      </c>
      <c r="DE40" s="4">
        <v>804.07768819368073</v>
      </c>
      <c r="DF40" s="4">
        <v>18.207085124999999</v>
      </c>
      <c r="DH40" s="4">
        <v>1016.9006866596297</v>
      </c>
      <c r="DI40" s="4">
        <v>13.99039125</v>
      </c>
      <c r="DK40" s="4">
        <v>3033.9897136518121</v>
      </c>
      <c r="DL40" s="4">
        <v>82.176008749999994</v>
      </c>
      <c r="DM40" s="4">
        <v>3414.1579100808435</v>
      </c>
      <c r="DN40" s="4">
        <v>80.86045</v>
      </c>
      <c r="DO40" s="4">
        <v>1294.5832465503661</v>
      </c>
      <c r="DP40" s="4">
        <v>33.340742375000005</v>
      </c>
      <c r="DQ40" s="4">
        <v>1016.9006866596297</v>
      </c>
      <c r="DR40" s="4">
        <v>37.133520625000003</v>
      </c>
      <c r="DS40" s="4">
        <v>1069.3201431004256</v>
      </c>
      <c r="DT40" s="4">
        <v>35.587992749999998</v>
      </c>
      <c r="DU40" s="4">
        <v>35.587992749999998</v>
      </c>
      <c r="DV40" s="4">
        <v>41.652435499999996</v>
      </c>
      <c r="DW40" s="4">
        <v>43.159426750000002</v>
      </c>
      <c r="DX40" s="4">
        <v>36.912823470601715</v>
      </c>
      <c r="DZ40" s="4">
        <v>1303.845693</v>
      </c>
      <c r="EA40" s="4">
        <v>36.935783999999998</v>
      </c>
      <c r="EB40" s="4">
        <v>36.935783999999998</v>
      </c>
      <c r="EC40" s="4">
        <v>43.801138000000002</v>
      </c>
      <c r="ED40" s="4">
        <v>45.056795000000001</v>
      </c>
      <c r="EE40" s="4">
        <v>37.872431812499997</v>
      </c>
      <c r="EF40" s="4">
        <v>20.070924999999999</v>
      </c>
      <c r="EG40" s="4">
        <v>15.286733</v>
      </c>
      <c r="EH40" s="4">
        <v>76.469876999999997</v>
      </c>
      <c r="EI40" s="4">
        <v>73.845394999999996</v>
      </c>
      <c r="EJ40" s="4">
        <v>34.213177000000002</v>
      </c>
      <c r="EK40" s="4">
        <v>38.809223000000003</v>
      </c>
      <c r="EL40" s="4">
        <v>36.869562000000002</v>
      </c>
      <c r="EM40" s="4">
        <v>43.791009000000003</v>
      </c>
      <c r="EN40" s="4">
        <v>45.038845000000002</v>
      </c>
      <c r="EO40" s="4">
        <v>38.260596171608995</v>
      </c>
      <c r="EP40" s="4">
        <v>8.8570000000000003E-3</v>
      </c>
      <c r="EQ40" s="4">
        <v>0</v>
      </c>
      <c r="ER40" s="4">
        <v>982.84140002065601</v>
      </c>
      <c r="ES40" s="4">
        <v>19.876089500000003</v>
      </c>
      <c r="ET40" s="4">
        <v>1017.5435568371986</v>
      </c>
      <c r="EU40" s="4">
        <v>14.6824715</v>
      </c>
      <c r="EV40" s="7">
        <v>6434.1177800272608</v>
      </c>
      <c r="EW40" s="7">
        <v>89.716893749999997</v>
      </c>
      <c r="EX40" s="7">
        <v>4415.7652618684933</v>
      </c>
      <c r="EY40" s="7">
        <v>85.261396750000003</v>
      </c>
      <c r="EZ40" s="7">
        <v>1534.8287831926734</v>
      </c>
      <c r="FA40" s="7">
        <v>34.883906250000003</v>
      </c>
      <c r="FB40" s="7">
        <v>1534.8287831926734</v>
      </c>
      <c r="FC40" s="7">
        <v>39.238126749999999</v>
      </c>
      <c r="FD40" s="4">
        <v>1303.845693</v>
      </c>
      <c r="FE40" s="4">
        <v>36.869562000000002</v>
      </c>
      <c r="FF40" s="4">
        <v>36.869562000000002</v>
      </c>
      <c r="FG40" s="4">
        <v>43.791009000000003</v>
      </c>
      <c r="FH40" s="4">
        <v>45.038845000000002</v>
      </c>
      <c r="FI40" s="4">
        <v>38.260596171608995</v>
      </c>
      <c r="FK40" s="4">
        <v>1205.0242479305373</v>
      </c>
      <c r="FL40" s="4">
        <v>36.797786835937501</v>
      </c>
      <c r="FM40" s="4">
        <v>1069.3201431004256</v>
      </c>
      <c r="FN40" s="4">
        <v>36.912823470601715</v>
      </c>
      <c r="FP40" s="4">
        <v>1303.845693</v>
      </c>
      <c r="FQ40" s="4">
        <v>37.872431812499997</v>
      </c>
      <c r="FR40" s="4">
        <v>1303.845693</v>
      </c>
      <c r="FS40" s="4">
        <v>38.260596171608995</v>
      </c>
    </row>
    <row r="41" spans="1:175" x14ac:dyDescent="0.15">
      <c r="CE41" s="119"/>
      <c r="CF41" s="119"/>
      <c r="CK41" s="5"/>
      <c r="CL41" s="4">
        <v>1357.9501400678118</v>
      </c>
      <c r="CM41" s="4">
        <v>36.262957</v>
      </c>
      <c r="CN41" s="4">
        <v>36.262957</v>
      </c>
      <c r="CO41" s="4">
        <v>42.2297935</v>
      </c>
      <c r="CP41" s="4">
        <v>43.778300000000002</v>
      </c>
      <c r="CQ41" s="4">
        <v>37.105593218750002</v>
      </c>
      <c r="CR41" s="4">
        <v>19.276138500000002</v>
      </c>
      <c r="CS41" s="4">
        <v>14.716732</v>
      </c>
      <c r="CT41" s="4">
        <v>72.487208500000008</v>
      </c>
      <c r="CU41" s="4">
        <v>69.722183999999999</v>
      </c>
      <c r="CV41" s="4">
        <v>33.434273499999996</v>
      </c>
      <c r="CW41" s="4">
        <v>37.772681499999997</v>
      </c>
      <c r="CX41" s="4">
        <v>36.211854500000001</v>
      </c>
      <c r="CY41" s="4">
        <v>42.223815999999999</v>
      </c>
      <c r="CZ41" s="4">
        <v>43.728328500000003</v>
      </c>
      <c r="DA41" s="4">
        <v>37.531516669595376</v>
      </c>
      <c r="DB41" s="4">
        <v>1.73285E-2</v>
      </c>
      <c r="DC41" s="4">
        <v>5757.22</v>
      </c>
      <c r="DE41" s="4">
        <v>982.01886061215521</v>
      </c>
      <c r="DF41" s="4">
        <v>18.965825500000001</v>
      </c>
      <c r="DH41" s="4">
        <v>1147.3720374643615</v>
      </c>
      <c r="DI41" s="4">
        <v>14.3215445</v>
      </c>
      <c r="DK41" s="4">
        <v>3414.1579100808435</v>
      </c>
      <c r="DL41" s="4">
        <v>83.495591875000002</v>
      </c>
      <c r="DM41" s="4">
        <v>3841.9623449999999</v>
      </c>
      <c r="DN41" s="4">
        <v>82.232262000000006</v>
      </c>
      <c r="DO41" s="4">
        <v>1460.6820869999999</v>
      </c>
      <c r="DP41" s="4">
        <v>33.742730000000002</v>
      </c>
      <c r="DQ41" s="4">
        <v>1147.3720374643615</v>
      </c>
      <c r="DR41" s="4">
        <v>37.419213749999997</v>
      </c>
      <c r="DS41" s="4">
        <v>1205.0242479305373</v>
      </c>
      <c r="DT41" s="4">
        <v>35.899923625</v>
      </c>
      <c r="DU41" s="4">
        <v>35.899923625</v>
      </c>
      <c r="DV41" s="4">
        <v>41.938125749999998</v>
      </c>
      <c r="DW41" s="4">
        <v>43.443877624999999</v>
      </c>
      <c r="DX41" s="4">
        <v>37.222170070098542</v>
      </c>
      <c r="DZ41" s="4">
        <v>1471.7196340823618</v>
      </c>
      <c r="EA41" s="4">
        <v>37.240158000000001</v>
      </c>
      <c r="EB41" s="4">
        <v>37.240158000000001</v>
      </c>
      <c r="EC41" s="4">
        <v>44.064517875</v>
      </c>
      <c r="ED41" s="4">
        <v>45.342670875000003</v>
      </c>
      <c r="EE41" s="4">
        <v>38.173087546874996</v>
      </c>
      <c r="EF41" s="4">
        <v>20.541258624999998</v>
      </c>
      <c r="EG41" s="4">
        <v>15.631738375000001</v>
      </c>
      <c r="EH41" s="4">
        <v>77.664506125000003</v>
      </c>
      <c r="EI41" s="4">
        <v>75.077950999999999</v>
      </c>
      <c r="EJ41" s="4">
        <v>34.64957725</v>
      </c>
      <c r="EK41" s="4">
        <v>39.090189500000001</v>
      </c>
      <c r="EL41" s="4">
        <v>37.174408875000005</v>
      </c>
      <c r="EM41" s="4">
        <v>44.054687125000001</v>
      </c>
      <c r="EN41" s="4">
        <v>45.324310625000003</v>
      </c>
      <c r="EO41" s="4">
        <v>38.562764122039596</v>
      </c>
      <c r="EP41" s="4">
        <v>8.5066250000000003E-3</v>
      </c>
      <c r="EQ41" s="4">
        <v>0</v>
      </c>
      <c r="ER41" s="4">
        <v>1098.2826399999999</v>
      </c>
      <c r="ES41" s="4">
        <v>20.328258000000002</v>
      </c>
      <c r="ET41" s="4">
        <v>1151.4372428048632</v>
      </c>
      <c r="EU41" s="4">
        <v>15.01971825</v>
      </c>
      <c r="EV41" s="7">
        <v>7294.2954365003507</v>
      </c>
      <c r="EW41" s="7">
        <v>90.454890500000005</v>
      </c>
      <c r="EX41" s="7">
        <v>5196.2499040000002</v>
      </c>
      <c r="EY41" s="7">
        <v>86.311747999999994</v>
      </c>
      <c r="EZ41" s="7">
        <v>1734.5472343195768</v>
      </c>
      <c r="FA41" s="7">
        <v>35.307291125000006</v>
      </c>
      <c r="FB41" s="7">
        <v>1734.5472343195768</v>
      </c>
      <c r="FC41" s="7">
        <v>39.520344874999999</v>
      </c>
      <c r="FD41" s="4">
        <v>1471.7196340823618</v>
      </c>
      <c r="FE41" s="4">
        <v>37.174408875000005</v>
      </c>
      <c r="FF41" s="4">
        <v>37.174408875000005</v>
      </c>
      <c r="FG41" s="4">
        <v>44.054687125000001</v>
      </c>
      <c r="FH41" s="4">
        <v>45.324310625000003</v>
      </c>
      <c r="FI41" s="4">
        <v>38.562764122039596</v>
      </c>
      <c r="FK41" s="4">
        <v>1357.9501400678118</v>
      </c>
      <c r="FL41" s="4">
        <v>37.105593218750002</v>
      </c>
      <c r="FM41" s="4">
        <v>1205.0242479305373</v>
      </c>
      <c r="FN41" s="4">
        <v>37.222170070098542</v>
      </c>
      <c r="FP41" s="4">
        <v>1471.7196340823618</v>
      </c>
      <c r="FQ41" s="4">
        <v>38.173087546874996</v>
      </c>
      <c r="FR41" s="4">
        <v>1471.7196340823618</v>
      </c>
      <c r="FS41" s="4">
        <v>38.562764122039596</v>
      </c>
    </row>
    <row r="42" spans="1:175" ht="14" customHeight="1" thickBot="1" x14ac:dyDescent="0.2">
      <c r="CE42" s="119"/>
      <c r="CF42" s="119"/>
      <c r="CK42" s="5"/>
      <c r="CL42" s="4">
        <v>1530.2833831576895</v>
      </c>
      <c r="CM42" s="4">
        <v>36.574271500000002</v>
      </c>
      <c r="CN42" s="4">
        <v>36.574271500000002</v>
      </c>
      <c r="CO42" s="4">
        <v>42.515562875000001</v>
      </c>
      <c r="CP42" s="4">
        <v>44.059029750000001</v>
      </c>
      <c r="CQ42" s="4">
        <v>37.413399601562503</v>
      </c>
      <c r="CR42" s="4">
        <v>19.742524875000001</v>
      </c>
      <c r="CS42" s="4">
        <v>15.056991500000001</v>
      </c>
      <c r="CT42" s="4">
        <v>74.125136374999997</v>
      </c>
      <c r="CU42" s="4">
        <v>71.376625500000003</v>
      </c>
      <c r="CV42" s="4">
        <v>33.853329875</v>
      </c>
      <c r="CW42" s="4">
        <v>38.068847374999997</v>
      </c>
      <c r="CX42" s="4">
        <v>36.523785375000003</v>
      </c>
      <c r="CY42" s="4">
        <v>42.509506250000001</v>
      </c>
      <c r="CZ42" s="4">
        <v>44.012779375000001</v>
      </c>
      <c r="DA42" s="4">
        <v>37.840863269092203</v>
      </c>
      <c r="DB42" s="4">
        <v>1.6799374999999998E-2</v>
      </c>
      <c r="DC42" s="4">
        <v>6142.7525000000005</v>
      </c>
      <c r="DE42" s="4">
        <v>1095.1791842945454</v>
      </c>
      <c r="DF42" s="4">
        <v>19.41599175</v>
      </c>
      <c r="DH42" s="4">
        <v>1294.5832465503661</v>
      </c>
      <c r="DI42" s="4">
        <v>14.65269775</v>
      </c>
      <c r="DK42" s="4">
        <v>3841.9623449999999</v>
      </c>
      <c r="DL42" s="4">
        <v>84.815174999999996</v>
      </c>
      <c r="DM42" s="4">
        <v>4343.6814506977762</v>
      </c>
      <c r="DN42" s="4">
        <v>83.103746125000001</v>
      </c>
      <c r="DO42" s="4">
        <v>1642.3359532786581</v>
      </c>
      <c r="DP42" s="4">
        <v>34.166525499999999</v>
      </c>
      <c r="DQ42" s="4">
        <v>1294.5832465503661</v>
      </c>
      <c r="DR42" s="4">
        <v>37.704906874999999</v>
      </c>
      <c r="DS42" s="4">
        <v>1357.9501400678118</v>
      </c>
      <c r="DT42" s="4">
        <v>36.211854500000001</v>
      </c>
      <c r="DU42" s="4">
        <v>36.211854500000001</v>
      </c>
      <c r="DV42" s="4">
        <v>42.223815999999999</v>
      </c>
      <c r="DW42" s="4">
        <v>43.728328500000003</v>
      </c>
      <c r="DX42" s="4">
        <v>37.531516669595376</v>
      </c>
      <c r="DZ42" s="4">
        <v>1661.207835384183</v>
      </c>
      <c r="EA42" s="4">
        <v>37.544531999999997</v>
      </c>
      <c r="EB42" s="4">
        <v>37.544531999999997</v>
      </c>
      <c r="EC42" s="4">
        <v>44.327897750000005</v>
      </c>
      <c r="ED42" s="4">
        <v>45.628546749999998</v>
      </c>
      <c r="EE42" s="4">
        <v>38.473743281249995</v>
      </c>
      <c r="EF42" s="4">
        <v>21.01159225</v>
      </c>
      <c r="EG42" s="4">
        <v>15.976743750000001</v>
      </c>
      <c r="EH42" s="4">
        <v>78.859135249999994</v>
      </c>
      <c r="EI42" s="4">
        <v>76.310507000000001</v>
      </c>
      <c r="EJ42" s="4">
        <v>35.085977499999998</v>
      </c>
      <c r="EK42" s="4">
        <v>39.371155999999999</v>
      </c>
      <c r="EL42" s="4">
        <v>37.47925575</v>
      </c>
      <c r="EM42" s="4">
        <v>44.318365249999999</v>
      </c>
      <c r="EN42" s="4">
        <v>45.609776250000003</v>
      </c>
      <c r="EO42" s="4">
        <v>38.864932072470189</v>
      </c>
      <c r="EP42" s="4">
        <v>8.1562500000000003E-3</v>
      </c>
      <c r="EQ42" s="4">
        <v>0</v>
      </c>
      <c r="ER42" s="4">
        <v>1220.1070645968221</v>
      </c>
      <c r="ES42" s="4">
        <v>20.735454375000003</v>
      </c>
      <c r="ET42" s="4">
        <v>1302.9493580000001</v>
      </c>
      <c r="EU42" s="4">
        <v>15.356965000000001</v>
      </c>
      <c r="EV42" s="7">
        <v>8269.4703040895238</v>
      </c>
      <c r="EW42" s="7">
        <v>91.192887250000013</v>
      </c>
      <c r="EX42" s="7">
        <v>5675.3763221749559</v>
      </c>
      <c r="EY42" s="7">
        <v>86.81695049999999</v>
      </c>
      <c r="EZ42" s="7">
        <v>1960.2538999999999</v>
      </c>
      <c r="FA42" s="7">
        <v>35.730676000000003</v>
      </c>
      <c r="FB42" s="7">
        <v>1960.2538999999999</v>
      </c>
      <c r="FC42" s="7">
        <v>39.802562999999999</v>
      </c>
      <c r="FD42" s="4">
        <v>1661.207835384183</v>
      </c>
      <c r="FE42" s="4">
        <v>37.47925575</v>
      </c>
      <c r="FF42" s="4">
        <v>37.47925575</v>
      </c>
      <c r="FG42" s="4">
        <v>44.318365249999999</v>
      </c>
      <c r="FH42" s="4">
        <v>45.609776250000003</v>
      </c>
      <c r="FI42" s="4">
        <v>38.864932072470189</v>
      </c>
      <c r="FK42" s="4">
        <v>1530.2833831576895</v>
      </c>
      <c r="FL42" s="4">
        <v>37.413399601562503</v>
      </c>
      <c r="FM42" s="4">
        <v>1357.9501400678118</v>
      </c>
      <c r="FN42" s="4">
        <v>37.531516669595376</v>
      </c>
      <c r="FP42" s="4">
        <v>1661.207835384183</v>
      </c>
      <c r="FQ42" s="4">
        <v>38.473743281249995</v>
      </c>
      <c r="FR42" s="4">
        <v>1661.207835384183</v>
      </c>
      <c r="FS42" s="4">
        <v>38.864932072470189</v>
      </c>
    </row>
    <row r="43" spans="1:175" ht="16" x14ac:dyDescent="0.2">
      <c r="A43" s="271" t="s">
        <v>120</v>
      </c>
      <c r="B43" s="259"/>
      <c r="C43" s="259"/>
      <c r="D43" s="259"/>
      <c r="E43" s="259"/>
      <c r="F43" s="259"/>
      <c r="G43" s="259"/>
      <c r="H43" s="259"/>
      <c r="I43" s="259"/>
      <c r="J43" s="259"/>
      <c r="K43" s="259"/>
      <c r="L43" s="259"/>
      <c r="M43" s="259"/>
      <c r="N43" s="259"/>
      <c r="O43" s="259"/>
      <c r="P43" s="259"/>
      <c r="Q43" s="259"/>
      <c r="R43" s="259"/>
      <c r="S43" s="259"/>
      <c r="T43" s="259"/>
      <c r="U43" s="259"/>
      <c r="V43" s="260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8"/>
      <c r="AJ43" s="148"/>
      <c r="AK43" s="148"/>
      <c r="AL43" s="149"/>
      <c r="CE43" s="119"/>
      <c r="CF43" s="119"/>
      <c r="CK43" s="5"/>
      <c r="CL43" s="4">
        <v>1724.486903953336</v>
      </c>
      <c r="CM43" s="4">
        <v>36.885586000000004</v>
      </c>
      <c r="CN43" s="4">
        <v>36.885586000000004</v>
      </c>
      <c r="CO43" s="4">
        <v>42.801332250000002</v>
      </c>
      <c r="CP43" s="4">
        <v>44.3397595</v>
      </c>
      <c r="CQ43" s="4">
        <v>37.721205984375004</v>
      </c>
      <c r="CR43" s="4">
        <v>20.20891125</v>
      </c>
      <c r="CS43" s="4">
        <v>15.397251000000001</v>
      </c>
      <c r="CT43" s="4">
        <v>75.763064249999999</v>
      </c>
      <c r="CU43" s="4">
        <v>73.031067000000007</v>
      </c>
      <c r="CV43" s="4">
        <v>34.272386249999997</v>
      </c>
      <c r="CW43" s="4">
        <v>38.365013249999997</v>
      </c>
      <c r="CX43" s="4">
        <v>36.835716250000004</v>
      </c>
      <c r="CY43" s="4">
        <v>42.795196500000003</v>
      </c>
      <c r="CZ43" s="4">
        <v>44.297230249999998</v>
      </c>
      <c r="DA43" s="4">
        <v>38.15020986858903</v>
      </c>
      <c r="DB43" s="4">
        <v>1.627025E-2</v>
      </c>
      <c r="DC43" s="4">
        <v>6528.2849999999999</v>
      </c>
      <c r="DE43" s="4">
        <v>1221.379236</v>
      </c>
      <c r="DF43" s="4">
        <v>19.866157999999999</v>
      </c>
      <c r="DH43" s="4">
        <v>1460.6820869999999</v>
      </c>
      <c r="DI43" s="4">
        <v>14.983851</v>
      </c>
      <c r="DK43" s="4">
        <v>4343.6814506977762</v>
      </c>
      <c r="DL43" s="4">
        <v>85.628824749999993</v>
      </c>
      <c r="DM43" s="4">
        <v>5673.9297630000001</v>
      </c>
      <c r="DN43" s="4">
        <v>85.247693999999996</v>
      </c>
      <c r="DO43" s="4">
        <v>1846.5807224154162</v>
      </c>
      <c r="DP43" s="4">
        <v>34.590321000000003</v>
      </c>
      <c r="DQ43" s="4">
        <v>1460.6820869999999</v>
      </c>
      <c r="DR43" s="4">
        <v>37.990600000000001</v>
      </c>
      <c r="DS43" s="4">
        <v>1530.2833831576895</v>
      </c>
      <c r="DT43" s="4">
        <v>36.523785375000003</v>
      </c>
      <c r="DU43" s="4">
        <v>36.523785375000003</v>
      </c>
      <c r="DV43" s="4">
        <v>42.509506250000001</v>
      </c>
      <c r="DW43" s="4">
        <v>44.012779375000001</v>
      </c>
      <c r="DX43" s="4">
        <v>37.840863269092203</v>
      </c>
      <c r="DZ43" s="4">
        <v>1875.0931960369321</v>
      </c>
      <c r="EA43" s="4">
        <v>37.848905999999999</v>
      </c>
      <c r="EB43" s="4">
        <v>37.848905999999999</v>
      </c>
      <c r="EC43" s="4">
        <v>44.591277625000004</v>
      </c>
      <c r="ED43" s="4">
        <v>45.914422625</v>
      </c>
      <c r="EE43" s="4">
        <v>38.774399015625001</v>
      </c>
      <c r="EF43" s="4">
        <v>21.481925875000002</v>
      </c>
      <c r="EG43" s="4">
        <v>16.321749125</v>
      </c>
      <c r="EH43" s="4">
        <v>80.053764375</v>
      </c>
      <c r="EI43" s="4">
        <v>77.543063000000004</v>
      </c>
      <c r="EJ43" s="4">
        <v>35.522377750000004</v>
      </c>
      <c r="EK43" s="4">
        <v>39.652122500000004</v>
      </c>
      <c r="EL43" s="4">
        <v>37.784102625000003</v>
      </c>
      <c r="EM43" s="4">
        <v>44.582043374999998</v>
      </c>
      <c r="EN43" s="4">
        <v>45.895241875000004</v>
      </c>
      <c r="EO43" s="4">
        <v>39.16710002290079</v>
      </c>
      <c r="EP43" s="4">
        <v>7.8058750000000003E-3</v>
      </c>
      <c r="EQ43" s="4">
        <v>0</v>
      </c>
      <c r="ER43" s="4">
        <v>1355.4445776171733</v>
      </c>
      <c r="ES43" s="4">
        <v>21.142650750000001</v>
      </c>
      <c r="ET43" s="4">
        <v>1358.1062234034735</v>
      </c>
      <c r="EU43" s="4">
        <v>15.470416500000001</v>
      </c>
      <c r="EV43" s="7">
        <v>9375.0163680000005</v>
      </c>
      <c r="EW43" s="7">
        <v>91.930884000000006</v>
      </c>
      <c r="EX43" s="7">
        <v>6434.1177800272608</v>
      </c>
      <c r="EY43" s="7">
        <v>87.594727374999991</v>
      </c>
      <c r="EZ43" s="7">
        <v>2214.2902075836714</v>
      </c>
      <c r="FA43" s="7">
        <v>36.176004750000004</v>
      </c>
      <c r="FB43" s="7">
        <v>2214.2902075836714</v>
      </c>
      <c r="FC43" s="7">
        <v>40.052570250000002</v>
      </c>
      <c r="FD43" s="4">
        <v>1875.0931960369321</v>
      </c>
      <c r="FE43" s="4">
        <v>37.784102625000003</v>
      </c>
      <c r="FF43" s="4">
        <v>37.784102625000003</v>
      </c>
      <c r="FG43" s="4">
        <v>44.582043374999998</v>
      </c>
      <c r="FH43" s="4">
        <v>45.895241875000004</v>
      </c>
      <c r="FI43" s="4">
        <v>39.16710002290079</v>
      </c>
      <c r="FK43" s="4">
        <v>1724.486903953336</v>
      </c>
      <c r="FL43" s="4">
        <v>37.721205984375004</v>
      </c>
      <c r="FM43" s="4">
        <v>1530.2833831576895</v>
      </c>
      <c r="FN43" s="4">
        <v>37.840863269092203</v>
      </c>
      <c r="FP43" s="4">
        <v>1875.0931960369321</v>
      </c>
      <c r="FQ43" s="4">
        <v>38.774399015625001</v>
      </c>
      <c r="FR43" s="4">
        <v>1875.0931960369321</v>
      </c>
      <c r="FS43" s="4">
        <v>39.16710002290079</v>
      </c>
    </row>
    <row r="44" spans="1:175" ht="16" x14ac:dyDescent="0.2">
      <c r="A44" s="272" t="s">
        <v>8</v>
      </c>
      <c r="B44" s="239"/>
      <c r="C44" s="239"/>
      <c r="D44" s="239"/>
      <c r="E44" s="239"/>
      <c r="F44" s="239"/>
      <c r="G44" s="239"/>
      <c r="H44" s="239"/>
      <c r="I44" s="239"/>
      <c r="J44" s="239"/>
      <c r="K44" s="239"/>
      <c r="L44" s="240"/>
      <c r="M44" s="144"/>
      <c r="N44" s="144"/>
      <c r="O44" s="144"/>
      <c r="P44" s="144"/>
      <c r="Q44" s="289" t="s">
        <v>25</v>
      </c>
      <c r="R44" s="240"/>
      <c r="S44" s="249" t="s">
        <v>26</v>
      </c>
      <c r="T44" s="240"/>
      <c r="U44" s="279" t="s">
        <v>27</v>
      </c>
      <c r="V44" s="240"/>
      <c r="W44" s="279" t="s">
        <v>28</v>
      </c>
      <c r="X44" s="240"/>
      <c r="Y44" s="276" t="s">
        <v>78</v>
      </c>
      <c r="Z44" s="240"/>
      <c r="AA44" s="276" t="s">
        <v>99</v>
      </c>
      <c r="AB44" s="240"/>
      <c r="AC44" s="276" t="s">
        <v>100</v>
      </c>
      <c r="AD44" s="239"/>
      <c r="AE44" s="239"/>
      <c r="AF44" s="239"/>
      <c r="AG44" s="239"/>
      <c r="AH44" s="240"/>
      <c r="AI44" s="281" t="s">
        <v>8</v>
      </c>
      <c r="AJ44" s="240"/>
      <c r="AK44" s="280" t="s">
        <v>9</v>
      </c>
      <c r="AL44" s="247"/>
      <c r="CE44" s="119"/>
      <c r="CF44" s="119"/>
      <c r="CK44" s="5"/>
      <c r="CL44" s="4">
        <v>1943.3361916079295</v>
      </c>
      <c r="CM44" s="4">
        <v>37.196900499999998</v>
      </c>
      <c r="CN44" s="4">
        <v>37.196900499999998</v>
      </c>
      <c r="CO44" s="4">
        <v>43.087101625000003</v>
      </c>
      <c r="CP44" s="4">
        <v>44.620489249999999</v>
      </c>
      <c r="CQ44" s="4">
        <v>38.029012367187498</v>
      </c>
      <c r="CR44" s="4">
        <v>20.675297625000002</v>
      </c>
      <c r="CS44" s="4">
        <v>15.737510500000001</v>
      </c>
      <c r="CT44" s="4">
        <v>77.400992125000002</v>
      </c>
      <c r="CU44" s="4">
        <v>74.685508499999997</v>
      </c>
      <c r="CV44" s="4">
        <v>34.691442625000001</v>
      </c>
      <c r="CW44" s="4">
        <v>38.661179124999997</v>
      </c>
      <c r="CX44" s="4">
        <v>37.147647124999999</v>
      </c>
      <c r="CY44" s="4">
        <v>43.080886749999998</v>
      </c>
      <c r="CZ44" s="4">
        <v>44.581681125000003</v>
      </c>
      <c r="DA44" s="4">
        <v>38.459556468085864</v>
      </c>
      <c r="DB44" s="4">
        <v>1.5741125000000002E-2</v>
      </c>
      <c r="DC44" s="4">
        <v>6913.8175000000001</v>
      </c>
      <c r="DE44" s="4">
        <v>1352.6764789432732</v>
      </c>
      <c r="DF44" s="4">
        <v>20.277529124999997</v>
      </c>
      <c r="DH44" s="4">
        <v>1642.3359532786581</v>
      </c>
      <c r="DI44" s="4">
        <v>15.315039625000001</v>
      </c>
      <c r="DK44" s="4">
        <v>5673.9297630000001</v>
      </c>
      <c r="DL44" s="4">
        <v>87.595095999999998</v>
      </c>
      <c r="DM44" s="4">
        <v>7097.0428103986296</v>
      </c>
      <c r="DN44" s="4">
        <v>86.589682624999995</v>
      </c>
      <c r="DO44" s="4">
        <v>2076.225852322727</v>
      </c>
      <c r="DP44" s="4">
        <v>35.0141165</v>
      </c>
      <c r="DQ44" s="4">
        <v>1642.3359532786581</v>
      </c>
      <c r="DR44" s="4">
        <v>38.255505749999998</v>
      </c>
      <c r="DS44" s="4">
        <v>1724.486903953336</v>
      </c>
      <c r="DT44" s="4">
        <v>36.835716250000004</v>
      </c>
      <c r="DU44" s="4">
        <v>36.835716250000004</v>
      </c>
      <c r="DV44" s="4">
        <v>42.795196500000003</v>
      </c>
      <c r="DW44" s="4">
        <v>44.297230249999998</v>
      </c>
      <c r="DX44" s="4">
        <v>38.15020986858903</v>
      </c>
      <c r="DZ44" s="4">
        <v>2116.5169215632013</v>
      </c>
      <c r="EA44" s="4">
        <v>38.153279999999995</v>
      </c>
      <c r="EB44" s="4">
        <v>38.153279999999995</v>
      </c>
      <c r="EC44" s="4">
        <v>44.854657500000002</v>
      </c>
      <c r="ED44" s="4">
        <v>46.200298500000002</v>
      </c>
      <c r="EE44" s="4">
        <v>39.07505475</v>
      </c>
      <c r="EF44" s="4">
        <v>21.9522595</v>
      </c>
      <c r="EG44" s="4">
        <v>16.6667545</v>
      </c>
      <c r="EH44" s="4">
        <v>81.248393499999992</v>
      </c>
      <c r="EI44" s="4">
        <v>78.775619000000006</v>
      </c>
      <c r="EJ44" s="4">
        <v>35.958778000000002</v>
      </c>
      <c r="EK44" s="4">
        <v>39.933089000000002</v>
      </c>
      <c r="EL44" s="4">
        <v>38.088949499999998</v>
      </c>
      <c r="EM44" s="4">
        <v>44.845721499999996</v>
      </c>
      <c r="EN44" s="4">
        <v>46.180707499999997</v>
      </c>
      <c r="EO44" s="4">
        <v>39.469267973331384</v>
      </c>
      <c r="EP44" s="4">
        <v>7.4555000000000003E-3</v>
      </c>
      <c r="EQ44" s="4">
        <v>0</v>
      </c>
      <c r="ER44" s="4">
        <v>1505.7940866844369</v>
      </c>
      <c r="ES44" s="4">
        <v>21.549847124999999</v>
      </c>
      <c r="ET44" s="4">
        <v>1534.8287831926734</v>
      </c>
      <c r="EU44" s="4">
        <v>15.815194999999999</v>
      </c>
      <c r="EV44" s="7">
        <v>10658.979410074691</v>
      </c>
      <c r="EW44" s="7">
        <v>92.314607750000008</v>
      </c>
      <c r="EX44" s="7">
        <v>7294.2954365003507</v>
      </c>
      <c r="EY44" s="7">
        <v>88.372504249999992</v>
      </c>
      <c r="EZ44" s="7">
        <v>2501.2479880289634</v>
      </c>
      <c r="FA44" s="7">
        <v>36.621333500000006</v>
      </c>
      <c r="FB44" s="7">
        <v>2389.0246568710468</v>
      </c>
      <c r="FC44" s="7">
        <v>40.214055500000001</v>
      </c>
      <c r="FD44" s="4">
        <v>2116.5169215632013</v>
      </c>
      <c r="FE44" s="4">
        <v>38.088949499999998</v>
      </c>
      <c r="FF44" s="4">
        <v>38.088949499999998</v>
      </c>
      <c r="FG44" s="4">
        <v>44.845721499999996</v>
      </c>
      <c r="FH44" s="4">
        <v>46.180707499999997</v>
      </c>
      <c r="FI44" s="4">
        <v>39.469267973331384</v>
      </c>
      <c r="FK44" s="4">
        <v>1943.3361916079295</v>
      </c>
      <c r="FL44" s="4">
        <v>38.029012367187498</v>
      </c>
      <c r="FM44" s="4">
        <v>1724.486903953336</v>
      </c>
      <c r="FN44" s="4">
        <v>38.15020986858903</v>
      </c>
      <c r="FP44" s="4">
        <v>2116.5169215632013</v>
      </c>
      <c r="FQ44" s="4">
        <v>39.07505475</v>
      </c>
      <c r="FR44" s="4">
        <v>2116.5169215632013</v>
      </c>
      <c r="FS44" s="4">
        <v>39.469267973331384</v>
      </c>
    </row>
    <row r="45" spans="1:175" ht="16" x14ac:dyDescent="0.2">
      <c r="A45" s="95"/>
      <c r="B45" s="93"/>
      <c r="C45" s="289" t="s">
        <v>8</v>
      </c>
      <c r="D45" s="239"/>
      <c r="E45" s="239"/>
      <c r="F45" s="240"/>
      <c r="G45" s="144"/>
      <c r="H45" s="144"/>
      <c r="I45" s="144"/>
      <c r="J45" s="144"/>
      <c r="K45" s="144"/>
      <c r="L45" s="144"/>
      <c r="M45" s="289" t="s">
        <v>9</v>
      </c>
      <c r="N45" s="239"/>
      <c r="O45" s="239"/>
      <c r="P45" s="240"/>
      <c r="Q45" s="144"/>
      <c r="R45" s="144"/>
      <c r="S45" s="144"/>
      <c r="T45" s="93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50"/>
      <c r="AJ45" s="150"/>
      <c r="AK45" s="150"/>
      <c r="AL45" s="151"/>
      <c r="CE45" s="119"/>
      <c r="CF45" s="119"/>
      <c r="CK45" s="5"/>
      <c r="CL45" s="4">
        <v>2189.9589639999999</v>
      </c>
      <c r="CM45" s="4">
        <v>37.508215</v>
      </c>
      <c r="CN45" s="4">
        <v>37.508215</v>
      </c>
      <c r="CO45" s="4">
        <v>43.372871000000004</v>
      </c>
      <c r="CP45" s="4">
        <v>44.901218999999998</v>
      </c>
      <c r="CQ45" s="4">
        <v>38.336818749999999</v>
      </c>
      <c r="CR45" s="4">
        <v>21.141684000000001</v>
      </c>
      <c r="CS45" s="4">
        <v>16.077770000000001</v>
      </c>
      <c r="CT45" s="4">
        <v>79.038920000000005</v>
      </c>
      <c r="CU45" s="4">
        <v>76.339950000000002</v>
      </c>
      <c r="CV45" s="4">
        <v>35.110498999999997</v>
      </c>
      <c r="CW45" s="4">
        <v>38.957344999999997</v>
      </c>
      <c r="CX45" s="4">
        <v>37.459578</v>
      </c>
      <c r="CY45" s="4">
        <v>43.366576999999999</v>
      </c>
      <c r="CZ45" s="4">
        <v>44.866132</v>
      </c>
      <c r="DA45" s="4">
        <v>38.768903067582691</v>
      </c>
      <c r="DB45" s="4">
        <v>1.5212E-2</v>
      </c>
      <c r="DC45" s="4">
        <v>7299.35</v>
      </c>
      <c r="DE45" s="4">
        <v>1498.0880653241854</v>
      </c>
      <c r="DF45" s="4">
        <v>20.68890025</v>
      </c>
      <c r="DH45" s="4">
        <v>1846.5807224154162</v>
      </c>
      <c r="DI45" s="4">
        <v>15.64622825</v>
      </c>
      <c r="DK45" s="4">
        <v>7097.0428103986296</v>
      </c>
      <c r="DL45" s="4">
        <v>88.883423749999992</v>
      </c>
      <c r="DM45" s="4">
        <v>8023.8405382748751</v>
      </c>
      <c r="DN45" s="4">
        <v>87.46116674999999</v>
      </c>
      <c r="DO45" s="4">
        <v>2334.4301917192192</v>
      </c>
      <c r="DP45" s="4">
        <v>35.437911999999997</v>
      </c>
      <c r="DQ45" s="4">
        <v>1943.3361916079295</v>
      </c>
      <c r="DR45" s="4">
        <v>38.661179124999997</v>
      </c>
      <c r="DS45" s="4">
        <v>1943.3361916079295</v>
      </c>
      <c r="DT45" s="4">
        <v>37.147647124999999</v>
      </c>
      <c r="DU45" s="4">
        <v>37.147647124999999</v>
      </c>
      <c r="DV45" s="4">
        <v>43.080886749999998</v>
      </c>
      <c r="DW45" s="4">
        <v>44.581681125000003</v>
      </c>
      <c r="DX45" s="4">
        <v>38.459556468085864</v>
      </c>
      <c r="DZ45" s="4">
        <v>2389.0246568710468</v>
      </c>
      <c r="EA45" s="4">
        <v>38.457653999999998</v>
      </c>
      <c r="EB45" s="4">
        <v>38.457653999999998</v>
      </c>
      <c r="EC45" s="4">
        <v>45.118037375</v>
      </c>
      <c r="ED45" s="4">
        <v>46.486174374999997</v>
      </c>
      <c r="EE45" s="4">
        <v>39.375710484374999</v>
      </c>
      <c r="EF45" s="4">
        <v>22.422593124999999</v>
      </c>
      <c r="EG45" s="4">
        <v>17.011759874999999</v>
      </c>
      <c r="EH45" s="4">
        <v>82.443022624999998</v>
      </c>
      <c r="EI45" s="4">
        <v>80.008174999999994</v>
      </c>
      <c r="EJ45" s="4">
        <v>36.395178250000001</v>
      </c>
      <c r="EK45" s="4">
        <v>40.214055500000001</v>
      </c>
      <c r="EL45" s="4">
        <v>38.393796375000001</v>
      </c>
      <c r="EM45" s="4">
        <v>45.109399625000002</v>
      </c>
      <c r="EN45" s="4">
        <v>46.466173124999997</v>
      </c>
      <c r="EO45" s="4">
        <v>39.771435923761985</v>
      </c>
      <c r="EP45" s="4">
        <v>7.1051250000000003E-3</v>
      </c>
      <c r="EQ45" s="4">
        <v>0</v>
      </c>
      <c r="ER45" s="4">
        <v>1672.8207622327541</v>
      </c>
      <c r="ES45" s="4">
        <v>21.957043500000001</v>
      </c>
      <c r="ET45" s="4">
        <v>1734.5472343195768</v>
      </c>
      <c r="EU45" s="4">
        <v>16.1599735</v>
      </c>
      <c r="EV45" s="7">
        <v>12118.788661766745</v>
      </c>
      <c r="EW45" s="7">
        <v>92.698331500000009</v>
      </c>
      <c r="EX45" s="7">
        <v>8269.4703040895238</v>
      </c>
      <c r="EY45" s="7">
        <v>89.150281124999992</v>
      </c>
      <c r="EZ45" s="7">
        <v>2825.3936526441257</v>
      </c>
      <c r="FA45" s="7">
        <v>37.06666225</v>
      </c>
      <c r="FB45" s="7">
        <v>2696.6185590061173</v>
      </c>
      <c r="FC45" s="7">
        <v>40.495022000000006</v>
      </c>
      <c r="FD45" s="4">
        <v>2389.0246568710468</v>
      </c>
      <c r="FE45" s="4">
        <v>38.393796375000001</v>
      </c>
      <c r="FF45" s="4">
        <v>38.393796375000001</v>
      </c>
      <c r="FG45" s="4">
        <v>45.109399625000002</v>
      </c>
      <c r="FH45" s="4">
        <v>46.466173124999997</v>
      </c>
      <c r="FI45" s="4">
        <v>39.771435923761985</v>
      </c>
      <c r="FK45" s="4">
        <v>2189.9589639999999</v>
      </c>
      <c r="FL45" s="4">
        <v>38.336818749999999</v>
      </c>
      <c r="FM45" s="4">
        <v>1943.3361916079295</v>
      </c>
      <c r="FN45" s="4">
        <v>38.459556468085864</v>
      </c>
      <c r="FP45" s="4">
        <v>2389.0246568710468</v>
      </c>
      <c r="FQ45" s="4">
        <v>39.375710484374999</v>
      </c>
      <c r="FR45" s="4">
        <v>2389.0246568710468</v>
      </c>
      <c r="FS45" s="4">
        <v>39.771435923761985</v>
      </c>
    </row>
    <row r="46" spans="1:175" ht="14" customHeight="1" thickBot="1" x14ac:dyDescent="0.25">
      <c r="A46" s="250" t="s">
        <v>33</v>
      </c>
      <c r="B46" s="251"/>
      <c r="C46" s="145" t="s">
        <v>10</v>
      </c>
      <c r="D46" s="145" t="s">
        <v>34</v>
      </c>
      <c r="E46" s="145" t="s">
        <v>35</v>
      </c>
      <c r="F46" s="145" t="s">
        <v>36</v>
      </c>
      <c r="G46" s="145" t="s">
        <v>109</v>
      </c>
      <c r="H46" s="145" t="s">
        <v>26</v>
      </c>
      <c r="I46" s="145" t="s">
        <v>27</v>
      </c>
      <c r="J46" s="145" t="s">
        <v>110</v>
      </c>
      <c r="K46" s="145" t="s">
        <v>78</v>
      </c>
      <c r="L46" s="145" t="s">
        <v>102</v>
      </c>
      <c r="M46" s="145" t="s">
        <v>10</v>
      </c>
      <c r="N46" s="145" t="s">
        <v>34</v>
      </c>
      <c r="O46" s="145" t="s">
        <v>35</v>
      </c>
      <c r="P46" s="145" t="s">
        <v>36</v>
      </c>
      <c r="Q46" s="145" t="s">
        <v>33</v>
      </c>
      <c r="R46" s="145" t="s">
        <v>10</v>
      </c>
      <c r="S46" s="145" t="s">
        <v>33</v>
      </c>
      <c r="T46" s="117" t="s">
        <v>10</v>
      </c>
      <c r="U46" s="137" t="s">
        <v>33</v>
      </c>
      <c r="V46" s="137" t="s">
        <v>10</v>
      </c>
      <c r="W46" s="137" t="s">
        <v>33</v>
      </c>
      <c r="X46" s="137" t="s">
        <v>10</v>
      </c>
      <c r="Y46" s="137" t="s">
        <v>33</v>
      </c>
      <c r="Z46" s="137" t="s">
        <v>10</v>
      </c>
      <c r="AA46" s="137" t="s">
        <v>33</v>
      </c>
      <c r="AB46" s="137" t="s">
        <v>10</v>
      </c>
      <c r="AC46" s="137" t="s">
        <v>33</v>
      </c>
      <c r="AD46" s="137" t="s">
        <v>10</v>
      </c>
      <c r="AE46" s="137" t="s">
        <v>10</v>
      </c>
      <c r="AF46" s="137" t="s">
        <v>34</v>
      </c>
      <c r="AG46" s="137" t="s">
        <v>35</v>
      </c>
      <c r="AH46" s="137" t="s">
        <v>36</v>
      </c>
      <c r="AI46" s="282" t="s">
        <v>36</v>
      </c>
      <c r="AJ46" s="251"/>
      <c r="AK46" s="283" t="s">
        <v>36</v>
      </c>
      <c r="AL46" s="275"/>
      <c r="CE46" s="119"/>
      <c r="CF46" s="119"/>
      <c r="CK46" s="5"/>
      <c r="CL46" s="4">
        <v>2466.7036378068283</v>
      </c>
      <c r="CM46" s="4">
        <v>37.794902374999999</v>
      </c>
      <c r="CN46" s="4">
        <v>37.794902374999999</v>
      </c>
      <c r="CO46" s="4">
        <v>43.663275500000005</v>
      </c>
      <c r="CP46" s="4">
        <v>45.18516975</v>
      </c>
      <c r="CQ46" s="4">
        <v>38.623567406249997</v>
      </c>
      <c r="CR46" s="4">
        <v>21.63259</v>
      </c>
      <c r="CS46" s="4">
        <v>16.422261750000001</v>
      </c>
      <c r="CT46" s="4">
        <v>80.108441999999997</v>
      </c>
      <c r="CU46" s="4">
        <v>77.453417999999999</v>
      </c>
      <c r="CV46" s="4">
        <v>35.559884374999996</v>
      </c>
      <c r="CW46" s="4">
        <v>39.235415624999995</v>
      </c>
      <c r="CX46" s="4">
        <v>37.745492624999997</v>
      </c>
      <c r="CY46" s="4">
        <v>43.656757374999998</v>
      </c>
      <c r="CZ46" s="4">
        <v>45.151552000000002</v>
      </c>
      <c r="DA46" s="4">
        <v>39.05504316224944</v>
      </c>
      <c r="DB46" s="4">
        <v>1.4911125000000001E-2</v>
      </c>
      <c r="DC46" s="4">
        <v>7861.7962500000003</v>
      </c>
      <c r="DE46" s="4">
        <v>1659.131275218158</v>
      </c>
      <c r="DF46" s="4">
        <v>21.100271374999998</v>
      </c>
      <c r="DH46" s="4">
        <v>2076.225852322727</v>
      </c>
      <c r="DI46" s="4">
        <v>15.977416874999999</v>
      </c>
      <c r="DK46" s="4">
        <v>8023.8405382748751</v>
      </c>
      <c r="DL46" s="4">
        <v>89.697073499999988</v>
      </c>
      <c r="DM46" s="4">
        <v>9071.6681163780213</v>
      </c>
      <c r="DN46" s="4">
        <v>88.332650874999999</v>
      </c>
      <c r="DO46" s="4">
        <v>2624.7454311936553</v>
      </c>
      <c r="DP46" s="4">
        <v>35.861707500000001</v>
      </c>
      <c r="DQ46" s="4">
        <v>2189.9589639999999</v>
      </c>
      <c r="DR46" s="4">
        <v>38.957344999999997</v>
      </c>
      <c r="DS46" s="4">
        <v>2189.9589639999999</v>
      </c>
      <c r="DT46" s="4">
        <v>37.459578</v>
      </c>
      <c r="DU46" s="4">
        <v>37.459578</v>
      </c>
      <c r="DV46" s="4">
        <v>43.366576999999999</v>
      </c>
      <c r="DW46" s="4">
        <v>44.866132</v>
      </c>
      <c r="DX46" s="4">
        <v>38.768903067582691</v>
      </c>
      <c r="DZ46" s="4">
        <v>2696.6185590061173</v>
      </c>
      <c r="EA46" s="4">
        <v>38.762028000000001</v>
      </c>
      <c r="EB46" s="4">
        <v>38.762028000000001</v>
      </c>
      <c r="EC46" s="4">
        <v>45.381417249999998</v>
      </c>
      <c r="ED46" s="4">
        <v>46.772050249999999</v>
      </c>
      <c r="EE46" s="4">
        <v>39.676366218750005</v>
      </c>
      <c r="EF46" s="4">
        <v>22.892926750000001</v>
      </c>
      <c r="EG46" s="4">
        <v>17.356765250000002</v>
      </c>
      <c r="EH46" s="4">
        <v>83.637651750000003</v>
      </c>
      <c r="EI46" s="4">
        <v>81.240730999999997</v>
      </c>
      <c r="EJ46" s="4">
        <v>36.831578500000006</v>
      </c>
      <c r="EK46" s="4">
        <v>40.495022000000006</v>
      </c>
      <c r="EL46" s="4">
        <v>38.698643250000003</v>
      </c>
      <c r="EM46" s="4">
        <v>45.37307775</v>
      </c>
      <c r="EN46" s="4">
        <v>46.751638749999998</v>
      </c>
      <c r="EO46" s="4">
        <v>40.073603874192585</v>
      </c>
      <c r="EP46" s="4">
        <v>6.7547500000000003E-3</v>
      </c>
      <c r="EQ46" s="4">
        <v>0</v>
      </c>
      <c r="ER46" s="4">
        <v>1858.3744798191699</v>
      </c>
      <c r="ES46" s="4">
        <v>22.364239875000003</v>
      </c>
      <c r="ET46" s="4">
        <v>1960.2538999999999</v>
      </c>
      <c r="EU46" s="4">
        <v>16.504752</v>
      </c>
      <c r="EV46" s="7">
        <v>13778.527284680938</v>
      </c>
      <c r="EW46" s="7">
        <v>93.08205525000001</v>
      </c>
      <c r="EX46" s="7">
        <v>9375.0163680000005</v>
      </c>
      <c r="EY46" s="7">
        <v>89.928057999999993</v>
      </c>
      <c r="EZ46" s="7">
        <v>3191.546512224229</v>
      </c>
      <c r="FA46" s="7">
        <v>37.511991000000002</v>
      </c>
      <c r="FB46" s="7">
        <v>3043.8160744226889</v>
      </c>
      <c r="FC46" s="7">
        <v>40.775988500000004</v>
      </c>
      <c r="FD46" s="4">
        <v>2696.6185590061173</v>
      </c>
      <c r="FE46" s="4">
        <v>38.698643250000003</v>
      </c>
      <c r="FF46" s="4">
        <v>38.698643250000003</v>
      </c>
      <c r="FG46" s="4">
        <v>45.37307775</v>
      </c>
      <c r="FH46" s="4">
        <v>46.751638749999998</v>
      </c>
      <c r="FI46" s="4">
        <v>40.073603874192585</v>
      </c>
      <c r="FK46" s="4">
        <v>2466.7036378068283</v>
      </c>
      <c r="FL46" s="4">
        <v>38.623567406249997</v>
      </c>
      <c r="FM46" s="4">
        <v>2189.9589639999999</v>
      </c>
      <c r="FN46" s="4">
        <v>38.768903067582691</v>
      </c>
      <c r="FP46" s="4">
        <v>2696.6185590061173</v>
      </c>
      <c r="FQ46" s="4">
        <v>39.676366218750005</v>
      </c>
      <c r="FR46" s="4">
        <v>2696.6185590061173</v>
      </c>
      <c r="FS46" s="4">
        <v>40.073603874192585</v>
      </c>
    </row>
    <row r="47" spans="1:175" x14ac:dyDescent="0.15">
      <c r="A47" s="245" t="s">
        <v>13</v>
      </c>
      <c r="B47" s="172">
        <f>bdRateROI($CL5:$CL63,CM5:CM63,$DZ5:$DZ63,EA5:EA63,CJ11,CJ6,1, 0, TRUE)</f>
        <v>-0.23264163602713506</v>
      </c>
      <c r="C47" s="172">
        <f t="shared" ref="C47:H47" si="4">bdRateExtend($CL5:$CL63,CN5:CN63,$DZ5:$DZ63,EB5:EB63, "None", FALSE, 0, TRUE)</f>
        <v>-0.28167779924724512</v>
      </c>
      <c r="D47" s="172" t="e">
        <f t="shared" si="4"/>
        <v>#N/A</v>
      </c>
      <c r="E47" s="172" t="e">
        <f t="shared" si="4"/>
        <v>#N/A</v>
      </c>
      <c r="F47" s="172">
        <f t="shared" si="4"/>
        <v>-0.30528953560449024</v>
      </c>
      <c r="G47" s="172">
        <f t="shared" si="4"/>
        <v>-0.2413590979779916</v>
      </c>
      <c r="H47" s="172">
        <f t="shared" si="4"/>
        <v>-0.24413575397012888</v>
      </c>
      <c r="I47" s="172" t="e">
        <f>bdRateExtend($CL5:$CL63,CT5:CT63,$DZ5:$DZ63,EH5:EH63,"None", FALSE,2,TRUE)</f>
        <v>#N/A</v>
      </c>
      <c r="J47" s="172" t="e">
        <f>bdRateExtend($CL5:$CL63,CU5:CU63,$DZ5:$DZ63,EI5:EI63,"None", FALSE,2,TRUE)</f>
        <v>#N/A</v>
      </c>
      <c r="K47" s="172">
        <f t="shared" ref="K47:P47" si="5">bdRateExtend($CL5:$CL63,CV5:CV63,$DZ5:$DZ63,EJ5:EJ63, "None", FALSE, 0, TRUE)</f>
        <v>-0.2728286031260938</v>
      </c>
      <c r="L47" s="172">
        <f t="shared" si="5"/>
        <v>-0.38279931969366421</v>
      </c>
      <c r="M47" s="172">
        <f t="shared" si="5"/>
        <v>-0.27855655774724652</v>
      </c>
      <c r="N47" s="172" t="e">
        <f t="shared" si="5"/>
        <v>#N/A</v>
      </c>
      <c r="O47" s="172" t="e">
        <f t="shared" si="5"/>
        <v>#N/A</v>
      </c>
      <c r="P47" s="172">
        <f t="shared" si="5"/>
        <v>-0.29517435268624193</v>
      </c>
      <c r="Q47" s="172">
        <f>bdRateROI($DE5:$DE63,DF5:DF63,$ER5:$ER63,ES5:ES63,CJ11,CJ6,1, 0, TRUE)</f>
        <v>-0.19789330755740397</v>
      </c>
      <c r="R47" s="172">
        <f>bdRateExtend($DE5:$DE63,DF5:DF63,$ER5:$ER63,ES5:ES63, "None", FALSE, 0, TRUE)</f>
        <v>-0.21503253399322109</v>
      </c>
      <c r="S47" s="172">
        <f>bdRateROI($DH5:$DH63,DI5:DI63,$ET5:$ET63,EU5:EU63,CJ11,CJ6,1, 0, TRUE)</f>
        <v>-0.18334930172246078</v>
      </c>
      <c r="T47" s="172">
        <f>bdRateExtend($DH5:$DH63,DI5:DI63,$ET5:$ET63,EU5:EU63, "None", FALSE, 0, TRUE)</f>
        <v>-0.23824637272395388</v>
      </c>
      <c r="U47" s="172">
        <f>bdRateROI($DK5:$DK63,DL5:DL63,$EV5:$EV63,EW5:EW63,$CJ11,$CJ6,1,2,TRUE)</f>
        <v>-0.22074512719238426</v>
      </c>
      <c r="V47" s="172">
        <f>bdRateExtend($DK5:$DK63,DL5:DL63,$EV5:$EV63,EW5:EW63,"None", FALSE,2,TRUE)</f>
        <v>-0.32388329091209589</v>
      </c>
      <c r="W47" s="172">
        <f>bdRateROI(DM5:DM63,DN5:DN63,EX5:EX63,EY5:EY63,$CJ11,$CJ6,1,2,TRUE)</f>
        <v>-0.23131121798487231</v>
      </c>
      <c r="X47" s="172">
        <f>bdRateExtend(DM5:DM63,DN5:DN63,EX5:EX63,EY5:EY63,"None", FALSE,2,TRUE)</f>
        <v>-0.32589200569259458</v>
      </c>
      <c r="Y47" s="172">
        <f>bdRateROI(DO5:DO63,DP5:DP63,EZ5:EZ63,FA5:FA63,$CJ11,$CJ6,1, 0, TRUE)</f>
        <v>-0.20940693345711758</v>
      </c>
      <c r="Z47" s="172">
        <f>bdRateExtend(DO5:DO63,DP5:DP63,EZ5:EZ63,FA5:FA63, "None", FALSE, 0, TRUE)</f>
        <v>-0.26348204120596774</v>
      </c>
      <c r="AA47" s="172">
        <f>bdRateROI(DQ5:DQ63,DR5:DR63,FB5:FB63,FC5:FC63,$CJ11,$CJ6,1, 0, TRUE)</f>
        <v>-0.34236707434643754</v>
      </c>
      <c r="AB47" s="172">
        <f>bdRateExtend(DQ5:DQ63,DR5:DR63,FB5:FB63,FC5:FC63, "None", FALSE, 0, TRUE)</f>
        <v>-0.3794463432179157</v>
      </c>
      <c r="AC47" s="172">
        <f>bdRateROI(DS5:DS63,DT5:DT63,FD5:FD63,FE5:FE63,$CJ11,$CJ6,1, 0, TRUE)</f>
        <v>-0.23129012664886406</v>
      </c>
      <c r="AD47" s="172">
        <f>bdRateExtend(DS5:DS63,DT5:DT63,FD5:FD63,FE5:FE63, "None", FALSE, 0, TRUE)</f>
        <v>-0.27962770430635575</v>
      </c>
      <c r="AE47" s="172">
        <f>bdRateExtend($DS5:$DS63,DU5:DU63,$FD5:$FD63,FF5:FF63, "None", FALSE, 0, TRUE)</f>
        <v>-0.27962770430635575</v>
      </c>
      <c r="AF47" s="172" t="e">
        <f>bdRateExtend($DS5:$DS63,DV5:DV63,$FD5:$FD63,FG5:FG63, "None", FALSE, 0, TRUE)</f>
        <v>#N/A</v>
      </c>
      <c r="AG47" s="172" t="e">
        <f>bdRateExtend($DS5:$DS63,DW5:DW63,$FD5:$FD63,FH5:FH63, "None", FALSE, 0, TRUE)</f>
        <v>#N/A</v>
      </c>
      <c r="AH47" s="172">
        <f>bdRateExtend($DS5:$DS63,DX5:DX63,$FD5:$FD63,FI5:FI63, "None", FALSE, 0, TRUE)</f>
        <v>-0.29622681365872894</v>
      </c>
      <c r="AI47" s="172">
        <f>bdRateROI($FK5:$FK63,FL5:FL63,$FP5:$FP63,FQ5:FQ63,$CJ11,$CJ6,1, 0, TRUE)</f>
        <v>-0.26327333488403359</v>
      </c>
      <c r="AJ47" s="172">
        <f>bdRateExtend($FK5:$FK63,FL5:FL63,$FP5:$FP63,FQ5:FQ63, "None", FALSE, 0, TRUE)</f>
        <v>-0.30490110284861105</v>
      </c>
      <c r="AK47" s="172">
        <f>bdRateROI($FM5:$FM63,FN5:FN63,$FR5:$FR63,FS5:FS63,$CJ11,$CJ6,1, 0, TRUE)</f>
        <v>-0.25450754477512794</v>
      </c>
      <c r="AL47" s="188">
        <f>bdRateExtend($FM5:$FM63,FN5:FN63,$FR5:$FR63,FS5:FS63, "None", FALSE, 0, TRUE)</f>
        <v>-0.29612999453373678</v>
      </c>
      <c r="CE47" s="119"/>
      <c r="CF47" s="119"/>
      <c r="CK47" s="5"/>
      <c r="CL47" s="4">
        <v>2778.420480380034</v>
      </c>
      <c r="CM47" s="4">
        <v>38.081589749999999</v>
      </c>
      <c r="CN47" s="4">
        <v>38.081589749999999</v>
      </c>
      <c r="CO47" s="4">
        <v>43.953680000000006</v>
      </c>
      <c r="CP47" s="4">
        <v>45.469120500000002</v>
      </c>
      <c r="CQ47" s="4">
        <v>38.910316062500002</v>
      </c>
      <c r="CR47" s="4">
        <v>22.123496000000003</v>
      </c>
      <c r="CS47" s="4">
        <v>16.7667535</v>
      </c>
      <c r="CT47" s="4">
        <v>81.177964000000003</v>
      </c>
      <c r="CU47" s="4">
        <v>78.566885999999997</v>
      </c>
      <c r="CV47" s="4">
        <v>36.009269750000001</v>
      </c>
      <c r="CW47" s="4">
        <v>39.51348625</v>
      </c>
      <c r="CX47" s="4">
        <v>38.031407250000001</v>
      </c>
      <c r="CY47" s="4">
        <v>43.946937750000004</v>
      </c>
      <c r="CZ47" s="4">
        <v>45.436971999999997</v>
      </c>
      <c r="DA47" s="4">
        <v>39.341183256916189</v>
      </c>
      <c r="DB47" s="4">
        <v>1.461025E-2</v>
      </c>
      <c r="DC47" s="4">
        <v>8424.2425000000003</v>
      </c>
      <c r="DE47" s="4">
        <v>1837.486495035487</v>
      </c>
      <c r="DF47" s="4">
        <v>21.511642500000001</v>
      </c>
      <c r="DH47" s="4">
        <v>2334.4301917192192</v>
      </c>
      <c r="DI47" s="4">
        <v>16.308605499999999</v>
      </c>
      <c r="DK47" s="4">
        <v>9071.6681163780213</v>
      </c>
      <c r="DL47" s="4">
        <v>90.510723249999998</v>
      </c>
      <c r="DM47" s="4">
        <v>10256.330746</v>
      </c>
      <c r="DN47" s="4">
        <v>89.204134999999994</v>
      </c>
      <c r="DO47" s="4">
        <v>2951.1649579455907</v>
      </c>
      <c r="DP47" s="4">
        <v>36.285502999999999</v>
      </c>
      <c r="DQ47" s="4">
        <v>2466.7036378068283</v>
      </c>
      <c r="DR47" s="4">
        <v>39.235415624999995</v>
      </c>
      <c r="DS47" s="4">
        <v>2466.7036378068283</v>
      </c>
      <c r="DT47" s="4">
        <v>37.745492624999997</v>
      </c>
      <c r="DU47" s="4">
        <v>37.745492624999997</v>
      </c>
      <c r="DV47" s="4">
        <v>43.656757374999998</v>
      </c>
      <c r="DW47" s="4">
        <v>45.151552000000002</v>
      </c>
      <c r="DX47" s="4">
        <v>39.05504316224944</v>
      </c>
      <c r="DZ47" s="4">
        <v>3043.8160744226889</v>
      </c>
      <c r="EA47" s="4">
        <v>39.066401999999997</v>
      </c>
      <c r="EB47" s="4">
        <v>39.066401999999997</v>
      </c>
      <c r="EC47" s="4">
        <v>45.644797125000004</v>
      </c>
      <c r="ED47" s="4">
        <v>47.057926124999994</v>
      </c>
      <c r="EE47" s="4">
        <v>39.977021953125004</v>
      </c>
      <c r="EF47" s="4">
        <v>23.363260375000003</v>
      </c>
      <c r="EG47" s="4">
        <v>17.701770625000002</v>
      </c>
      <c r="EH47" s="4">
        <v>84.832280874999995</v>
      </c>
      <c r="EI47" s="4">
        <v>82.473286999999999</v>
      </c>
      <c r="EJ47" s="4">
        <v>37.267978750000005</v>
      </c>
      <c r="EK47" s="4">
        <v>40.775988500000004</v>
      </c>
      <c r="EL47" s="4">
        <v>39.003490124999999</v>
      </c>
      <c r="EM47" s="4">
        <v>45.636755874999999</v>
      </c>
      <c r="EN47" s="4">
        <v>47.037104374999998</v>
      </c>
      <c r="EO47" s="4">
        <v>40.375771824623179</v>
      </c>
      <c r="EP47" s="4">
        <v>6.4043750000000003E-3</v>
      </c>
      <c r="EQ47" s="4">
        <v>0</v>
      </c>
      <c r="ER47" s="4">
        <v>2064.5103081059501</v>
      </c>
      <c r="ES47" s="4">
        <v>22.771436250000001</v>
      </c>
      <c r="ET47" s="4">
        <v>2214.2902075836714</v>
      </c>
      <c r="EU47" s="4">
        <v>16.844984499999999</v>
      </c>
      <c r="EV47" s="7">
        <v>15665.576769536607</v>
      </c>
      <c r="EW47" s="7">
        <v>93.465778999999998</v>
      </c>
      <c r="EX47" s="7">
        <v>10658.979410074691</v>
      </c>
      <c r="EY47" s="7">
        <v>90.348456249999998</v>
      </c>
      <c r="EZ47" s="7">
        <v>3605.1504292713898</v>
      </c>
      <c r="FA47" s="7">
        <v>37.957319750000003</v>
      </c>
      <c r="FB47" s="7">
        <v>3435.7162840000001</v>
      </c>
      <c r="FC47" s="7">
        <v>41.056955000000002</v>
      </c>
      <c r="FD47" s="4">
        <v>3043.8160744226889</v>
      </c>
      <c r="FE47" s="4">
        <v>39.003490124999999</v>
      </c>
      <c r="FF47" s="4">
        <v>39.003490124999999</v>
      </c>
      <c r="FG47" s="4">
        <v>45.636755874999999</v>
      </c>
      <c r="FH47" s="4">
        <v>47.037104374999998</v>
      </c>
      <c r="FI47" s="4">
        <v>40.375771824623179</v>
      </c>
      <c r="FK47" s="4">
        <v>2778.420480380034</v>
      </c>
      <c r="FL47" s="4">
        <v>38.910316062500002</v>
      </c>
      <c r="FM47" s="4">
        <v>2466.7036378068283</v>
      </c>
      <c r="FN47" s="4">
        <v>39.05504316224944</v>
      </c>
      <c r="FP47" s="4">
        <v>3043.8160744226889</v>
      </c>
      <c r="FQ47" s="4">
        <v>39.977021953125004</v>
      </c>
      <c r="FR47" s="4">
        <v>3043.8160744226889</v>
      </c>
      <c r="FS47" s="4">
        <v>40.375771824623179</v>
      </c>
    </row>
    <row r="48" spans="1:175" x14ac:dyDescent="0.15">
      <c r="A48" s="179"/>
      <c r="B48" s="165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5"/>
      <c r="R48" s="164"/>
      <c r="S48" s="165"/>
      <c r="T48" s="164"/>
      <c r="U48" s="165"/>
      <c r="V48" s="164"/>
      <c r="W48" s="165"/>
      <c r="X48" s="164"/>
      <c r="Y48" s="165"/>
      <c r="Z48" s="164"/>
      <c r="AA48" s="165"/>
      <c r="AB48" s="164"/>
      <c r="AC48" s="165"/>
      <c r="AD48" s="164"/>
      <c r="AE48" s="164"/>
      <c r="AF48" s="164"/>
      <c r="AG48" s="164"/>
      <c r="AH48" s="164"/>
      <c r="AI48" s="165"/>
      <c r="AJ48" s="164"/>
      <c r="AK48" s="165"/>
      <c r="AL48" s="170"/>
      <c r="CE48" s="119"/>
      <c r="CF48" s="119"/>
      <c r="CK48" s="5"/>
      <c r="CL48" s="4">
        <v>3033.9897136518121</v>
      </c>
      <c r="CM48" s="4">
        <v>38.300488000000001</v>
      </c>
      <c r="CN48" s="4">
        <v>38.300488000000001</v>
      </c>
      <c r="CO48" s="4">
        <v>44.049010750000001</v>
      </c>
      <c r="CP48" s="4">
        <v>45.489982000000005</v>
      </c>
      <c r="CQ48" s="4">
        <v>39.109114046875</v>
      </c>
      <c r="CR48" s="4">
        <v>22.235226000000001</v>
      </c>
      <c r="CS48" s="4">
        <v>16.890652500000002</v>
      </c>
      <c r="CT48" s="4">
        <v>82.176008749999994</v>
      </c>
      <c r="CU48" s="4">
        <v>79.488638000000009</v>
      </c>
      <c r="CV48" s="4">
        <v>36.151606000000001</v>
      </c>
      <c r="CW48" s="4">
        <v>39.645901250000001</v>
      </c>
      <c r="CX48" s="4">
        <v>38.250937</v>
      </c>
      <c r="CY48" s="4">
        <v>44.041511499999999</v>
      </c>
      <c r="CZ48" s="4">
        <v>45.455507500000003</v>
      </c>
      <c r="DA48" s="4">
        <v>39.544983621486807</v>
      </c>
      <c r="DB48" s="4">
        <v>1.1655499999999999E-2</v>
      </c>
      <c r="DC48" s="4">
        <v>13280.779999999999</v>
      </c>
      <c r="DE48" s="4">
        <v>2035.0147513154704</v>
      </c>
      <c r="DF48" s="4">
        <v>21.923013624999999</v>
      </c>
      <c r="DH48" s="4">
        <v>2624.7454311936553</v>
      </c>
      <c r="DI48" s="4">
        <v>16.639794124999998</v>
      </c>
      <c r="DK48" s="4">
        <v>10256.330746</v>
      </c>
      <c r="DL48" s="4">
        <v>91.324372999999994</v>
      </c>
      <c r="DM48" s="4">
        <v>11606.600580706852</v>
      </c>
      <c r="DN48" s="4">
        <v>89.667524624999999</v>
      </c>
      <c r="DO48" s="4">
        <v>3318.1787862167034</v>
      </c>
      <c r="DP48" s="4">
        <v>36.709298500000003</v>
      </c>
      <c r="DQ48" s="4">
        <v>2778.420480380034</v>
      </c>
      <c r="DR48" s="4">
        <v>39.51348625</v>
      </c>
      <c r="DS48" s="4">
        <v>2778.420480380034</v>
      </c>
      <c r="DT48" s="4">
        <v>38.031407250000001</v>
      </c>
      <c r="DU48" s="4">
        <v>38.031407250000001</v>
      </c>
      <c r="DV48" s="4">
        <v>43.946937750000004</v>
      </c>
      <c r="DW48" s="4">
        <v>45.436971999999997</v>
      </c>
      <c r="DX48" s="4">
        <v>39.341183256916189</v>
      </c>
      <c r="DZ48" s="4">
        <v>3435.7162840000001</v>
      </c>
      <c r="EA48" s="4">
        <v>39.370775999999999</v>
      </c>
      <c r="EB48" s="4">
        <v>39.370775999999999</v>
      </c>
      <c r="EC48" s="4">
        <v>45.908177000000002</v>
      </c>
      <c r="ED48" s="4">
        <v>47.343801999999997</v>
      </c>
      <c r="EE48" s="4">
        <v>40.277677687500002</v>
      </c>
      <c r="EF48" s="4">
        <v>23.833594000000002</v>
      </c>
      <c r="EG48" s="4">
        <v>18.046776000000001</v>
      </c>
      <c r="EH48" s="4">
        <v>86.026910000000001</v>
      </c>
      <c r="EI48" s="4">
        <v>83.705843000000002</v>
      </c>
      <c r="EJ48" s="4">
        <v>37.704379000000003</v>
      </c>
      <c r="EK48" s="4">
        <v>41.056955000000002</v>
      </c>
      <c r="EL48" s="4">
        <v>39.308337000000002</v>
      </c>
      <c r="EM48" s="4">
        <v>45.900433999999997</v>
      </c>
      <c r="EN48" s="4">
        <v>47.322569999999999</v>
      </c>
      <c r="EO48" s="4">
        <v>40.67793977505378</v>
      </c>
      <c r="EP48" s="4">
        <v>6.0540000000000004E-3</v>
      </c>
      <c r="EQ48" s="4">
        <v>0</v>
      </c>
      <c r="ER48" s="4">
        <v>2293.5112694242639</v>
      </c>
      <c r="ES48" s="4">
        <v>23.178632624999999</v>
      </c>
      <c r="ET48" s="4">
        <v>2501.2479880289634</v>
      </c>
      <c r="EU48" s="4">
        <v>17.185217000000002</v>
      </c>
      <c r="EV48" s="7">
        <v>17811.068661532085</v>
      </c>
      <c r="EW48" s="7">
        <v>93.849502749999999</v>
      </c>
      <c r="EX48" s="7">
        <v>12118.788661766745</v>
      </c>
      <c r="EY48" s="7">
        <v>90.768854500000003</v>
      </c>
      <c r="EZ48" s="7">
        <v>4072.3547558822388</v>
      </c>
      <c r="FA48" s="7">
        <v>38.402648499999998</v>
      </c>
      <c r="FB48" s="7">
        <v>3895.0374345470809</v>
      </c>
      <c r="FC48" s="7">
        <v>41.304621000000004</v>
      </c>
      <c r="FD48" s="4">
        <v>3435.7162840000001</v>
      </c>
      <c r="FE48" s="4">
        <v>39.308337000000002</v>
      </c>
      <c r="FF48" s="4">
        <v>39.308337000000002</v>
      </c>
      <c r="FG48" s="4">
        <v>45.900433999999997</v>
      </c>
      <c r="FH48" s="4">
        <v>47.322569999999999</v>
      </c>
      <c r="FI48" s="4">
        <v>40.67793977505378</v>
      </c>
      <c r="FK48" s="4">
        <v>3129.528917652553</v>
      </c>
      <c r="FL48" s="4">
        <v>39.197064718749999</v>
      </c>
      <c r="FM48" s="4">
        <v>2778.420480380034</v>
      </c>
      <c r="FN48" s="4">
        <v>39.341183256916189</v>
      </c>
      <c r="FP48" s="4">
        <v>3435.7162840000001</v>
      </c>
      <c r="FQ48" s="4">
        <v>40.277677687500002</v>
      </c>
      <c r="FR48" s="4">
        <v>3435.7162840000001</v>
      </c>
      <c r="FS48" s="4">
        <v>40.67793977505378</v>
      </c>
    </row>
    <row r="49" spans="1:175" x14ac:dyDescent="0.15">
      <c r="A49" s="242" t="s">
        <v>14</v>
      </c>
      <c r="B49" s="166">
        <f>bdRateROI($CL5:$CL63,CM5:CM63,$DZ5:$DZ63,EA5:EA63,CJ10,CJ11,1, 0, TRUE)</f>
        <v>-0.26906947712380458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6">
        <f>bdRateROI($DE5:$DE63,DF5:DF63,$ER5:$ER63,ES5:ES63,CJ10,CJ11,1, 0, TRUE)</f>
        <v>-0.19254906516801207</v>
      </c>
      <c r="R49" s="164"/>
      <c r="S49" s="166">
        <f>bdRateROI($DH5:$DH63,DI5:DI63,$ET5:$ET63,EU5:EU63,CJ10,CJ11,1, 0, TRUE)</f>
        <v>-0.22976977287116918</v>
      </c>
      <c r="T49" s="164"/>
      <c r="U49" s="166">
        <f>bdRateROI($DK5:$DK63,DL5:DL63,$EV5:$EV63,EW5:EW63,$CJ$10,$CJ$11,1,2,TRUE)</f>
        <v>-0.27870433333168443</v>
      </c>
      <c r="V49" s="164"/>
      <c r="W49" s="166">
        <f>bdRateROI(DM5:DM63,DN5:DN63,EX5:EX63,EY5:EY63,$CJ$10,$CJ$11,1,2,TRUE)</f>
        <v>-0.28568443621817485</v>
      </c>
      <c r="X49" s="164"/>
      <c r="Y49" s="166">
        <f>bdRateROI(DO5:DO63,DP5:DP63,EZ5:EZ63,FA5:FA63,$CJ$10,$CJ$11,1, 0, TRUE)</f>
        <v>-0.26320219579192705</v>
      </c>
      <c r="Z49" s="164"/>
      <c r="AA49" s="166">
        <f>bdRateROI(DQ5:DQ63,DR5:DR63,FB5:FB63,FC5:FC63,$CJ$10,$CJ$11,1, 0, TRUE)</f>
        <v>-0.39709662700925674</v>
      </c>
      <c r="AB49" s="164"/>
      <c r="AC49" s="166">
        <f>bdRateROI(DS5:DS63,DT5:DT63,FD5:FD63,FE5:FE63,$CJ$10,$CJ$11,1, 0, TRUE)</f>
        <v>-0.26440488069205725</v>
      </c>
      <c r="AD49" s="164"/>
      <c r="AE49" s="164"/>
      <c r="AF49" s="164"/>
      <c r="AG49" s="164"/>
      <c r="AH49" s="164"/>
      <c r="AI49" s="166">
        <f>bdRateROI($FK5:$FK63,FL5:FL63,$FP5:$FP63,FQ5:FQ63,$CJ$10,$CJ$11,1, 0, TRUE)</f>
        <v>-0.3029009224888487</v>
      </c>
      <c r="AJ49" s="164"/>
      <c r="AK49" s="166">
        <f>bdRateROI($FM5:$FM63,FN5:FN63,$FR5:$FR63,FS5:FS63,$CJ$10,$CJ$11,1, 0, TRUE)</f>
        <v>-0.2874422610508085</v>
      </c>
      <c r="AL49" s="170"/>
      <c r="CE49" s="119"/>
      <c r="CF49" s="119"/>
      <c r="CK49" s="5"/>
      <c r="CL49" s="4">
        <v>3414.1579100808435</v>
      </c>
      <c r="CM49" s="4">
        <v>38.610754500000006</v>
      </c>
      <c r="CN49" s="4">
        <v>38.610754500000006</v>
      </c>
      <c r="CO49" s="4">
        <v>44.349173875000005</v>
      </c>
      <c r="CP49" s="4">
        <v>45.781708500000001</v>
      </c>
      <c r="CQ49" s="4">
        <v>39.417590335937504</v>
      </c>
      <c r="CR49" s="4">
        <v>22.708584999999999</v>
      </c>
      <c r="CS49" s="4">
        <v>17.233942750000001</v>
      </c>
      <c r="CT49" s="4">
        <v>83.495591875000002</v>
      </c>
      <c r="CU49" s="4">
        <v>80.86045</v>
      </c>
      <c r="CV49" s="4">
        <v>36.585761499999997</v>
      </c>
      <c r="CW49" s="4">
        <v>39.945531625000001</v>
      </c>
      <c r="CX49" s="4">
        <v>38.560862499999999</v>
      </c>
      <c r="CY49" s="4">
        <v>44.341578249999998</v>
      </c>
      <c r="CZ49" s="4">
        <v>45.750843250000003</v>
      </c>
      <c r="DA49" s="4">
        <v>39.853708269274868</v>
      </c>
      <c r="DB49" s="4">
        <v>1.0932249999999999E-2</v>
      </c>
      <c r="DC49" s="4">
        <v>14002.58</v>
      </c>
      <c r="DE49" s="4">
        <v>2253.7771293886899</v>
      </c>
      <c r="DF49" s="4">
        <v>22.334384749999998</v>
      </c>
      <c r="DH49" s="4">
        <v>2951.1649579455907</v>
      </c>
      <c r="DI49" s="4">
        <v>16.970982750000001</v>
      </c>
      <c r="DK49" s="4">
        <v>11606.600580706852</v>
      </c>
      <c r="DL49" s="4">
        <v>91.749179874999996</v>
      </c>
      <c r="DM49" s="4">
        <v>13134.636584589794</v>
      </c>
      <c r="DN49" s="4">
        <v>90.130914249999989</v>
      </c>
      <c r="DO49" s="4">
        <v>3730.8353189999998</v>
      </c>
      <c r="DP49" s="4">
        <v>37.133094</v>
      </c>
      <c r="DQ49" s="4">
        <v>3129.528917652553</v>
      </c>
      <c r="DR49" s="4">
        <v>39.791556874999998</v>
      </c>
      <c r="DS49" s="4">
        <v>3033.9897136518121</v>
      </c>
      <c r="DT49" s="4">
        <v>38.250937</v>
      </c>
      <c r="DU49" s="4">
        <v>38.250937</v>
      </c>
      <c r="DV49" s="4">
        <v>44.041511499999999</v>
      </c>
      <c r="DW49" s="4">
        <v>45.455507500000003</v>
      </c>
      <c r="DX49" s="4">
        <v>39.544983621486807</v>
      </c>
      <c r="DZ49" s="4">
        <v>3895.0374345470809</v>
      </c>
      <c r="EA49" s="4">
        <v>39.648457624999999</v>
      </c>
      <c r="EB49" s="4">
        <v>39.648457624999999</v>
      </c>
      <c r="EC49" s="4">
        <v>46.156203500000004</v>
      </c>
      <c r="ED49" s="4">
        <v>47.616140625</v>
      </c>
      <c r="EE49" s="4">
        <v>40.553171929687501</v>
      </c>
      <c r="EF49" s="4">
        <v>24.326403750000001</v>
      </c>
      <c r="EG49" s="4">
        <v>18.384210750000001</v>
      </c>
      <c r="EH49" s="4">
        <v>86.764906749999994</v>
      </c>
      <c r="EI49" s="4">
        <v>84.483619875000002</v>
      </c>
      <c r="EJ49" s="4">
        <v>38.167203624999999</v>
      </c>
      <c r="EK49" s="4">
        <v>41.304621000000004</v>
      </c>
      <c r="EL49" s="4">
        <v>39.585490875000005</v>
      </c>
      <c r="EM49" s="4">
        <v>46.148149374999996</v>
      </c>
      <c r="EN49" s="4">
        <v>47.592600374999996</v>
      </c>
      <c r="EO49" s="4">
        <v>40.953323000986842</v>
      </c>
      <c r="EP49" s="4">
        <v>6.2876249999999998E-3</v>
      </c>
      <c r="EQ49" s="4">
        <v>0</v>
      </c>
      <c r="ER49" s="4">
        <v>2547.9136250000001</v>
      </c>
      <c r="ES49" s="4">
        <v>23.585829</v>
      </c>
      <c r="ET49" s="4">
        <v>2825.3936526441257</v>
      </c>
      <c r="EU49" s="4">
        <v>17.525449500000001</v>
      </c>
      <c r="EV49" s="7">
        <v>20250.39815212585</v>
      </c>
      <c r="EW49" s="7">
        <v>94.233226500000001</v>
      </c>
      <c r="EX49" s="7">
        <v>13778.527284680938</v>
      </c>
      <c r="EY49" s="7">
        <v>91.189252749999994</v>
      </c>
      <c r="EZ49" s="7">
        <v>4600.1057606653994</v>
      </c>
      <c r="FA49" s="7">
        <v>38.84797725</v>
      </c>
      <c r="FB49" s="7">
        <v>4415.7652618684933</v>
      </c>
      <c r="FC49" s="7">
        <v>41.552287</v>
      </c>
      <c r="FD49" s="4">
        <v>3895.0374345470809</v>
      </c>
      <c r="FE49" s="4">
        <v>39.585490875000005</v>
      </c>
      <c r="FF49" s="4">
        <v>39.585490875000005</v>
      </c>
      <c r="FG49" s="4">
        <v>46.148149374999996</v>
      </c>
      <c r="FH49" s="4">
        <v>47.592600374999996</v>
      </c>
      <c r="FI49" s="4">
        <v>40.953323000986842</v>
      </c>
      <c r="FK49" s="4">
        <v>3414.1579100808435</v>
      </c>
      <c r="FL49" s="4">
        <v>39.417590335937504</v>
      </c>
      <c r="FM49" s="4">
        <v>3129.528917652553</v>
      </c>
      <c r="FN49" s="4">
        <v>39.627323351582938</v>
      </c>
      <c r="FP49" s="4">
        <v>3895.0374345470809</v>
      </c>
      <c r="FQ49" s="4">
        <v>40.553171929687501</v>
      </c>
      <c r="FR49" s="4">
        <v>3895.0374345470809</v>
      </c>
      <c r="FS49" s="4">
        <v>40.953323000986842</v>
      </c>
    </row>
    <row r="50" spans="1:175" x14ac:dyDescent="0.15">
      <c r="A50" s="179"/>
      <c r="B50" s="165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5"/>
      <c r="R50" s="164"/>
      <c r="S50" s="165"/>
      <c r="T50" s="164"/>
      <c r="U50" s="165"/>
      <c r="V50" s="164"/>
      <c r="W50" s="165"/>
      <c r="X50" s="164"/>
      <c r="Y50" s="165"/>
      <c r="Z50" s="164"/>
      <c r="AA50" s="165"/>
      <c r="AB50" s="164"/>
      <c r="AC50" s="165"/>
      <c r="AD50" s="164"/>
      <c r="AE50" s="164"/>
      <c r="AF50" s="164"/>
      <c r="AG50" s="164"/>
      <c r="AH50" s="164"/>
      <c r="AI50" s="165"/>
      <c r="AJ50" s="164"/>
      <c r="AK50" s="165"/>
      <c r="AL50" s="170"/>
      <c r="CE50" s="119"/>
      <c r="CF50" s="119"/>
      <c r="CK50" s="5"/>
      <c r="CL50" s="4">
        <v>3841.9623449999999</v>
      </c>
      <c r="CM50" s="4">
        <v>38.921021000000003</v>
      </c>
      <c r="CN50" s="4">
        <v>38.921021000000003</v>
      </c>
      <c r="CO50" s="4">
        <v>44.649337000000003</v>
      </c>
      <c r="CP50" s="4">
        <v>46.073435000000003</v>
      </c>
      <c r="CQ50" s="4">
        <v>39.726066625000001</v>
      </c>
      <c r="CR50" s="4">
        <v>23.181944000000001</v>
      </c>
      <c r="CS50" s="4">
        <v>17.577233</v>
      </c>
      <c r="CT50" s="4">
        <v>84.815174999999996</v>
      </c>
      <c r="CU50" s="4">
        <v>82.232262000000006</v>
      </c>
      <c r="CV50" s="4">
        <v>37.019917</v>
      </c>
      <c r="CW50" s="4">
        <v>40.245162000000001</v>
      </c>
      <c r="CX50" s="4">
        <v>38.870787999999997</v>
      </c>
      <c r="CY50" s="4">
        <v>44.641644999999997</v>
      </c>
      <c r="CZ50" s="4">
        <v>46.046179000000002</v>
      </c>
      <c r="DA50" s="4">
        <v>40.16243291706293</v>
      </c>
      <c r="DB50" s="4">
        <v>1.0208999999999999E-2</v>
      </c>
      <c r="DC50" s="4">
        <v>14724.38</v>
      </c>
      <c r="DE50" s="4">
        <v>2496.0562795291958</v>
      </c>
      <c r="DF50" s="4">
        <v>22.745755875</v>
      </c>
      <c r="DH50" s="4">
        <v>3318.1787862167034</v>
      </c>
      <c r="DI50" s="4">
        <v>17.302171375</v>
      </c>
      <c r="DK50" s="4">
        <v>13134.636584589794</v>
      </c>
      <c r="DL50" s="4">
        <v>92.173986749999997</v>
      </c>
      <c r="DM50" s="4">
        <v>14863.842087924952</v>
      </c>
      <c r="DN50" s="4">
        <v>90.594303874999994</v>
      </c>
      <c r="DO50" s="4">
        <v>3970.4612651122857</v>
      </c>
      <c r="DP50" s="4">
        <v>37.357425874999997</v>
      </c>
      <c r="DQ50" s="4">
        <v>3525.0068575235796</v>
      </c>
      <c r="DR50" s="4">
        <v>40.069627499999996</v>
      </c>
      <c r="DS50" s="4">
        <v>3414.1579100808435</v>
      </c>
      <c r="DT50" s="4">
        <v>38.560862499999999</v>
      </c>
      <c r="DU50" s="4">
        <v>38.560862499999999</v>
      </c>
      <c r="DV50" s="4">
        <v>44.341578249999998</v>
      </c>
      <c r="DW50" s="4">
        <v>45.750843250000003</v>
      </c>
      <c r="DX50" s="4">
        <v>39.853708269274868</v>
      </c>
      <c r="DZ50" s="4">
        <v>4415.7652618684933</v>
      </c>
      <c r="EA50" s="4">
        <v>39.926139249999999</v>
      </c>
      <c r="EB50" s="4">
        <v>39.926139249999999</v>
      </c>
      <c r="EC50" s="4">
        <v>46.404229999999998</v>
      </c>
      <c r="ED50" s="4">
        <v>47.888479249999996</v>
      </c>
      <c r="EE50" s="4">
        <v>40.828666171875</v>
      </c>
      <c r="EF50" s="4">
        <v>24.8192135</v>
      </c>
      <c r="EG50" s="4">
        <v>18.721645500000001</v>
      </c>
      <c r="EH50" s="4">
        <v>87.502903500000002</v>
      </c>
      <c r="EI50" s="4">
        <v>85.261396750000003</v>
      </c>
      <c r="EJ50" s="4">
        <v>38.630028250000002</v>
      </c>
      <c r="EK50" s="4">
        <v>41.552287</v>
      </c>
      <c r="EL50" s="4">
        <v>39.862644750000001</v>
      </c>
      <c r="EM50" s="4">
        <v>46.395864750000001</v>
      </c>
      <c r="EN50" s="4">
        <v>47.862630750000001</v>
      </c>
      <c r="EO50" s="4">
        <v>41.228706226919911</v>
      </c>
      <c r="EP50" s="4">
        <v>6.5212500000000001E-3</v>
      </c>
      <c r="EQ50" s="4">
        <v>0</v>
      </c>
      <c r="ER50" s="4">
        <v>4299.8158759999997</v>
      </c>
      <c r="ES50" s="4">
        <v>25.216839</v>
      </c>
      <c r="ET50" s="4">
        <v>3191.546512224229</v>
      </c>
      <c r="EU50" s="4">
        <v>17.865682</v>
      </c>
      <c r="EV50" s="7">
        <v>23023.808010201021</v>
      </c>
      <c r="EW50" s="7">
        <v>94.616950250000002</v>
      </c>
      <c r="EX50" s="7">
        <v>15665.576769536607</v>
      </c>
      <c r="EY50" s="7">
        <v>91.609650999999999</v>
      </c>
      <c r="EZ50" s="7">
        <v>5196.2499040000002</v>
      </c>
      <c r="FA50" s="7">
        <v>39.293306000000001</v>
      </c>
      <c r="FB50" s="7">
        <v>5006.1092288813616</v>
      </c>
      <c r="FC50" s="7">
        <v>41.799953000000002</v>
      </c>
      <c r="FD50" s="4">
        <v>4415.7652618684933</v>
      </c>
      <c r="FE50" s="4">
        <v>39.862644750000001</v>
      </c>
      <c r="FF50" s="4">
        <v>39.862644750000001</v>
      </c>
      <c r="FG50" s="4">
        <v>46.395864750000001</v>
      </c>
      <c r="FH50" s="4">
        <v>47.862630750000001</v>
      </c>
      <c r="FI50" s="4">
        <v>41.228706226919911</v>
      </c>
      <c r="FK50" s="4">
        <v>3841.9623449999999</v>
      </c>
      <c r="FL50" s="4">
        <v>39.726066625000001</v>
      </c>
      <c r="FM50" s="4">
        <v>3414.1579100808435</v>
      </c>
      <c r="FN50" s="4">
        <v>39.853708269274868</v>
      </c>
      <c r="FP50" s="4">
        <v>4415.7652618684933</v>
      </c>
      <c r="FQ50" s="4">
        <v>40.828666171875</v>
      </c>
      <c r="FR50" s="4">
        <v>4415.7652618684933</v>
      </c>
      <c r="FS50" s="4">
        <v>41.228706226919911</v>
      </c>
    </row>
    <row r="51" spans="1:175" x14ac:dyDescent="0.15">
      <c r="A51" s="242" t="s">
        <v>15</v>
      </c>
      <c r="B51" s="166">
        <f>bdRateROI($CL5:$CL63,CM5:CM63,$DZ5:$DZ63,EA5:EA63,CJ5,CJ10,1, 0, TRUE)</f>
        <v>-0.33528392307038413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6">
        <f>bdRateROI($DE5:$DE63,DF5:DF63,$ER5:$ER63,ES5:ES63,CJ5,CJ10,1, 0, TRUE)</f>
        <v>-0.26960248843573331</v>
      </c>
      <c r="R51" s="164"/>
      <c r="S51" s="166">
        <f>bdRateROI($DH5:$DH63,DI5:DI63,$ET5:$ET63,EU5:EU63,CJ5,CJ10,1, 0, TRUE)</f>
        <v>-0.29731014019185775</v>
      </c>
      <c r="T51" s="164"/>
      <c r="U51" s="166">
        <f>bdRateROI($DK5:$DK63,DL5:DL63,$EV5:$EV63,EW5:EW63,$CJ$5,$CJ$10,1,2,TRUE)</f>
        <v>-0.40961228796313931</v>
      </c>
      <c r="V51" s="164"/>
      <c r="W51" s="166">
        <f>bdRateROI(DM5:DM63,DN5:DN63,EX5:EX63,EY5:EY63,$CJ$5,$CJ$10,1,2,TRUE)</f>
        <v>-0.4087539275243226</v>
      </c>
      <c r="X51" s="164"/>
      <c r="Y51" s="166">
        <f>bdRateROI(DO5:DO63,DP5:DP63,EZ5:EZ63,FA5:FA63,$CJ$5,$CJ$10,1, 0, TRUE)</f>
        <v>-0.3405236741930936</v>
      </c>
      <c r="Z51" s="164"/>
      <c r="AA51" s="166">
        <f>bdRateROI(DQ5:DQ63,DR5:DR63,FB5:FB63,FC5:FC63,$CJ$5,$CJ$10,1, 0, TRUE)</f>
        <v>-0.38349319107172686</v>
      </c>
      <c r="AB51" s="164"/>
      <c r="AC51" s="166">
        <f>bdRateROI(DS5:DS63,DT5:DT63,FD5:FD63,FE5:FE63,$CJ$5,$CJ$10,1, 0, TRUE)</f>
        <v>-0.33271612337618472</v>
      </c>
      <c r="AD51" s="164"/>
      <c r="AE51" s="164"/>
      <c r="AF51" s="164"/>
      <c r="AG51" s="164"/>
      <c r="AH51" s="164"/>
      <c r="AI51" s="166">
        <f>bdRateROI($FK5:$FK63,FL5:FL63,$FP5:$FP63,FQ5:FQ63,$CJ$5,$CJ$10,1, 0, TRUE)</f>
        <v>-0.3420893703367931</v>
      </c>
      <c r="AJ51" s="164"/>
      <c r="AK51" s="166">
        <f>bdRateROI($FM5:$FM63,FN5:FN63,$FR5:$FR63,FS5:FS63,$CJ$5,$CJ$10,1, 0, TRUE)</f>
        <v>-0.33727317333847606</v>
      </c>
      <c r="AL51" s="170"/>
      <c r="CE51" s="119"/>
      <c r="CF51" s="119"/>
      <c r="CK51" s="5"/>
      <c r="CL51" s="4">
        <v>4343.6814506977762</v>
      </c>
      <c r="CM51" s="4">
        <v>39.212783250000001</v>
      </c>
      <c r="CN51" s="4">
        <v>39.212783250000001</v>
      </c>
      <c r="CO51" s="4">
        <v>44.943715875000002</v>
      </c>
      <c r="CP51" s="4">
        <v>46.364054875000001</v>
      </c>
      <c r="CQ51" s="4">
        <v>40.017921015624999</v>
      </c>
      <c r="CR51" s="4">
        <v>23.683899</v>
      </c>
      <c r="CS51" s="4">
        <v>17.925606250000001</v>
      </c>
      <c r="CT51" s="4">
        <v>85.628824749999993</v>
      </c>
      <c r="CU51" s="4">
        <v>83.103746125000001</v>
      </c>
      <c r="CV51" s="4">
        <v>37.494781500000002</v>
      </c>
      <c r="CW51" s="4">
        <v>40.521731500000001</v>
      </c>
      <c r="CX51" s="4">
        <v>39.160958125000001</v>
      </c>
      <c r="CY51" s="4">
        <v>44.935439875</v>
      </c>
      <c r="CZ51" s="4">
        <v>46.336436250000006</v>
      </c>
      <c r="DA51" s="4">
        <v>40.452821494793668</v>
      </c>
      <c r="DB51" s="4">
        <v>1.0332124999999999E-2</v>
      </c>
      <c r="DC51" s="4">
        <v>15699.88625</v>
      </c>
      <c r="DE51" s="4">
        <v>2764.3802350000001</v>
      </c>
      <c r="DF51" s="4">
        <v>23.157126999999999</v>
      </c>
      <c r="DH51" s="4">
        <v>3730.8353189999998</v>
      </c>
      <c r="DI51" s="4">
        <v>17.63336</v>
      </c>
      <c r="DK51" s="4">
        <v>14863.842087924952</v>
      </c>
      <c r="DL51" s="4">
        <v>92.598793624999999</v>
      </c>
      <c r="DM51" s="4">
        <v>16820.70152393707</v>
      </c>
      <c r="DN51" s="4">
        <v>91.057693499999999</v>
      </c>
      <c r="DO51" s="4">
        <v>4177.1048245901575</v>
      </c>
      <c r="DP51" s="4">
        <v>37.549950875</v>
      </c>
      <c r="DQ51" s="4">
        <v>3970.4612651122857</v>
      </c>
      <c r="DR51" s="4">
        <v>40.347698125000001</v>
      </c>
      <c r="DS51" s="4">
        <v>3841.9623449999999</v>
      </c>
      <c r="DT51" s="4">
        <v>38.870787999999997</v>
      </c>
      <c r="DU51" s="4">
        <v>38.870787999999997</v>
      </c>
      <c r="DV51" s="4">
        <v>44.641644999999997</v>
      </c>
      <c r="DW51" s="4">
        <v>46.046179000000002</v>
      </c>
      <c r="DX51" s="4">
        <v>40.16243291706293</v>
      </c>
      <c r="DZ51" s="4">
        <v>5006.1092288813616</v>
      </c>
      <c r="EA51" s="4">
        <v>40.203820874999998</v>
      </c>
      <c r="EB51" s="4">
        <v>40.203820874999998</v>
      </c>
      <c r="EC51" s="4">
        <v>46.6522565</v>
      </c>
      <c r="ED51" s="4">
        <v>48.160817874999999</v>
      </c>
      <c r="EE51" s="4">
        <v>41.104160414062505</v>
      </c>
      <c r="EF51" s="4">
        <v>25.312023249999999</v>
      </c>
      <c r="EG51" s="4">
        <v>19.059080250000001</v>
      </c>
      <c r="EH51" s="4">
        <v>88.24090025000001</v>
      </c>
      <c r="EI51" s="4">
        <v>86.039173625000004</v>
      </c>
      <c r="EJ51" s="4">
        <v>39.092852875000005</v>
      </c>
      <c r="EK51" s="4">
        <v>41.799953000000002</v>
      </c>
      <c r="EL51" s="4">
        <v>40.139798624999997</v>
      </c>
      <c r="EM51" s="4">
        <v>46.643580125</v>
      </c>
      <c r="EN51" s="4">
        <v>48.132661124999998</v>
      </c>
      <c r="EO51" s="4">
        <v>41.504089452852973</v>
      </c>
      <c r="EP51" s="4">
        <v>6.7548750000000005E-3</v>
      </c>
      <c r="EQ51" s="4">
        <v>0</v>
      </c>
      <c r="ER51" s="4">
        <v>6091.4485790762101</v>
      </c>
      <c r="ES51" s="4">
        <v>26.406561624999998</v>
      </c>
      <c r="ET51" s="4">
        <v>3605.1504292713898</v>
      </c>
      <c r="EU51" s="4">
        <v>18.205914499999999</v>
      </c>
      <c r="EV51" s="7">
        <v>26177.052486</v>
      </c>
      <c r="EW51" s="7">
        <v>95.000674000000004</v>
      </c>
      <c r="EX51" s="7">
        <v>17811.068661532085</v>
      </c>
      <c r="EY51" s="7">
        <v>92.030049250000005</v>
      </c>
      <c r="EZ51" s="7">
        <v>5857.830874313785</v>
      </c>
      <c r="FA51" s="7">
        <v>39.738137875</v>
      </c>
      <c r="FB51" s="7">
        <v>5675.3763221749559</v>
      </c>
      <c r="FC51" s="7">
        <v>42.047618999999997</v>
      </c>
      <c r="FD51" s="4">
        <v>5006.1092288813616</v>
      </c>
      <c r="FE51" s="4">
        <v>40.139798624999997</v>
      </c>
      <c r="FF51" s="4">
        <v>40.139798624999997</v>
      </c>
      <c r="FG51" s="4">
        <v>46.643580125</v>
      </c>
      <c r="FH51" s="4">
        <v>48.132661124999998</v>
      </c>
      <c r="FI51" s="4">
        <v>41.504089452852973</v>
      </c>
      <c r="FK51" s="4">
        <v>4343.6814506977762</v>
      </c>
      <c r="FL51" s="4">
        <v>40.017921015624999</v>
      </c>
      <c r="FM51" s="4">
        <v>3841.9623449999999</v>
      </c>
      <c r="FN51" s="4">
        <v>40.16243291706293</v>
      </c>
      <c r="FP51" s="4">
        <v>5006.1092288813616</v>
      </c>
      <c r="FQ51" s="4">
        <v>41.104160414062505</v>
      </c>
      <c r="FR51" s="4">
        <v>5006.1092288813616</v>
      </c>
      <c r="FS51" s="4">
        <v>41.504089452852973</v>
      </c>
    </row>
    <row r="52" spans="1:175" ht="14" customHeight="1" x14ac:dyDescent="0.15">
      <c r="A52" s="179"/>
      <c r="B52" s="165"/>
      <c r="C52" s="165"/>
      <c r="D52" s="165"/>
      <c r="E52" s="165"/>
      <c r="F52" s="165"/>
      <c r="G52" s="165"/>
      <c r="H52" s="165"/>
      <c r="I52" s="165"/>
      <c r="J52" s="165"/>
      <c r="K52" s="165"/>
      <c r="L52" s="165"/>
      <c r="M52" s="165"/>
      <c r="N52" s="165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  <c r="AG52" s="165"/>
      <c r="AH52" s="165"/>
      <c r="AI52" s="165"/>
      <c r="AJ52" s="165"/>
      <c r="AK52" s="165"/>
      <c r="AL52" s="171"/>
      <c r="CE52" s="119"/>
      <c r="CF52" s="119"/>
      <c r="CK52" s="5"/>
      <c r="CL52" s="4">
        <v>4910.9196943823708</v>
      </c>
      <c r="CM52" s="4">
        <v>39.504545500000006</v>
      </c>
      <c r="CN52" s="4">
        <v>39.504545500000006</v>
      </c>
      <c r="CO52" s="4">
        <v>45.238094750000002</v>
      </c>
      <c r="CP52" s="4">
        <v>46.654674750000005</v>
      </c>
      <c r="CQ52" s="4">
        <v>40.309775406250004</v>
      </c>
      <c r="CR52" s="4">
        <v>24.185853999999999</v>
      </c>
      <c r="CS52" s="4">
        <v>18.273979499999999</v>
      </c>
      <c r="CT52" s="4">
        <v>86.442474500000003</v>
      </c>
      <c r="CU52" s="4">
        <v>83.97523025000001</v>
      </c>
      <c r="CV52" s="4">
        <v>37.969645999999997</v>
      </c>
      <c r="CW52" s="4">
        <v>40.798301000000002</v>
      </c>
      <c r="CX52" s="4">
        <v>39.451128249999996</v>
      </c>
      <c r="CY52" s="4">
        <v>45.229234749999996</v>
      </c>
      <c r="CZ52" s="4">
        <v>46.626693500000002</v>
      </c>
      <c r="DA52" s="4">
        <v>40.743210072524406</v>
      </c>
      <c r="DB52" s="4">
        <v>1.0455249999999999E-2</v>
      </c>
      <c r="DC52" s="4">
        <v>16675.392500000002</v>
      </c>
      <c r="DE52" s="4">
        <v>4613.2341500000002</v>
      </c>
      <c r="DF52" s="4">
        <v>24.731252999999999</v>
      </c>
      <c r="DH52" s="4">
        <v>3970.4612651122857</v>
      </c>
      <c r="DI52" s="4">
        <v>17.800228750000002</v>
      </c>
      <c r="DK52" s="4">
        <v>16820.70152393707</v>
      </c>
      <c r="DL52" s="4">
        <v>93.023600500000001</v>
      </c>
      <c r="DM52" s="4">
        <v>19035.18606318007</v>
      </c>
      <c r="DN52" s="4">
        <v>91.521083125000004</v>
      </c>
      <c r="DO52" s="4">
        <v>4472.2076565922262</v>
      </c>
      <c r="DP52" s="4">
        <v>37.806811249999996</v>
      </c>
      <c r="DQ52" s="4">
        <v>4472.2076565922262</v>
      </c>
      <c r="DR52" s="4">
        <v>40.625768749999999</v>
      </c>
      <c r="DS52" s="4">
        <v>4343.6814506977762</v>
      </c>
      <c r="DT52" s="4">
        <v>39.160958125000001</v>
      </c>
      <c r="DU52" s="4">
        <v>39.160958125000001</v>
      </c>
      <c r="DV52" s="4">
        <v>44.935439875</v>
      </c>
      <c r="DW52" s="4">
        <v>46.336436250000006</v>
      </c>
      <c r="DX52" s="4">
        <v>40.452821494793668</v>
      </c>
      <c r="DZ52" s="4">
        <v>5675.3763221749559</v>
      </c>
      <c r="EA52" s="4">
        <v>40.481502500000005</v>
      </c>
      <c r="EB52" s="4">
        <v>40.481502500000005</v>
      </c>
      <c r="EC52" s="4">
        <v>46.900283000000002</v>
      </c>
      <c r="ED52" s="4">
        <v>48.433156499999996</v>
      </c>
      <c r="EE52" s="4">
        <v>41.379654656250004</v>
      </c>
      <c r="EF52" s="4">
        <v>25.804833000000002</v>
      </c>
      <c r="EG52" s="4">
        <v>19.396515000000001</v>
      </c>
      <c r="EH52" s="4">
        <v>88.978897000000003</v>
      </c>
      <c r="EI52" s="4">
        <v>86.81695049999999</v>
      </c>
      <c r="EJ52" s="4">
        <v>39.555677500000002</v>
      </c>
      <c r="EK52" s="4">
        <v>42.047618999999997</v>
      </c>
      <c r="EL52" s="4">
        <v>40.416952500000001</v>
      </c>
      <c r="EM52" s="4">
        <v>46.891295499999998</v>
      </c>
      <c r="EN52" s="4">
        <v>48.402691500000003</v>
      </c>
      <c r="EO52" s="4">
        <v>41.779472678786036</v>
      </c>
      <c r="EP52" s="4">
        <v>6.9884999999999999E-3</v>
      </c>
      <c r="EQ52" s="4">
        <v>0</v>
      </c>
      <c r="ER52" s="4">
        <v>6844.0275824610135</v>
      </c>
      <c r="ES52" s="4">
        <v>26.867712749999999</v>
      </c>
      <c r="ET52" s="4">
        <v>4072.3547558822388</v>
      </c>
      <c r="EU52" s="4">
        <v>18.546146999999998</v>
      </c>
      <c r="EV52" s="7"/>
      <c r="EW52" s="7"/>
      <c r="EX52" s="7">
        <v>20250.39815212585</v>
      </c>
      <c r="EY52" s="7">
        <v>92.450447499999996</v>
      </c>
      <c r="EZ52" s="7">
        <v>6603.6436249244325</v>
      </c>
      <c r="FA52" s="7">
        <v>40.182969749999998</v>
      </c>
      <c r="FB52" s="7">
        <v>6434.1177800272608</v>
      </c>
      <c r="FC52" s="7">
        <v>42.295285</v>
      </c>
      <c r="FD52" s="4">
        <v>5675.3763221749559</v>
      </c>
      <c r="FE52" s="4">
        <v>40.416952500000001</v>
      </c>
      <c r="FF52" s="4">
        <v>40.416952500000001</v>
      </c>
      <c r="FG52" s="4">
        <v>46.891295499999998</v>
      </c>
      <c r="FH52" s="4">
        <v>48.402691500000003</v>
      </c>
      <c r="FI52" s="4">
        <v>41.779472678786036</v>
      </c>
      <c r="FK52" s="4">
        <v>4910.9196943823708</v>
      </c>
      <c r="FL52" s="4">
        <v>40.309775406250004</v>
      </c>
      <c r="FM52" s="4">
        <v>4343.6814506977762</v>
      </c>
      <c r="FN52" s="4">
        <v>40.452821494793668</v>
      </c>
      <c r="FP52" s="4">
        <v>5675.3763221749559</v>
      </c>
      <c r="FQ52" s="4">
        <v>41.379654656250004</v>
      </c>
      <c r="FR52" s="4">
        <v>5675.3763221749559</v>
      </c>
      <c r="FS52" s="4">
        <v>41.779472678786036</v>
      </c>
    </row>
    <row r="53" spans="1:175" x14ac:dyDescent="0.15">
      <c r="CE53" s="119"/>
      <c r="CF53" s="119"/>
      <c r="CK53" s="5"/>
      <c r="CL53" s="4">
        <v>5552.2331732679013</v>
      </c>
      <c r="CM53" s="4">
        <v>39.796307750000004</v>
      </c>
      <c r="CN53" s="4">
        <v>39.796307750000004</v>
      </c>
      <c r="CO53" s="4">
        <v>45.532473625000002</v>
      </c>
      <c r="CP53" s="4">
        <v>46.945294625000002</v>
      </c>
      <c r="CQ53" s="4">
        <v>40.601629796875002</v>
      </c>
      <c r="CR53" s="4">
        <v>24.687809000000001</v>
      </c>
      <c r="CS53" s="4">
        <v>18.622352749999997</v>
      </c>
      <c r="CT53" s="4">
        <v>87.256124249999999</v>
      </c>
      <c r="CU53" s="4">
        <v>84.846714375000005</v>
      </c>
      <c r="CV53" s="4">
        <v>38.4445105</v>
      </c>
      <c r="CW53" s="4">
        <v>41.074870500000003</v>
      </c>
      <c r="CX53" s="4">
        <v>39.741298375</v>
      </c>
      <c r="CY53" s="4">
        <v>45.523029624999999</v>
      </c>
      <c r="CZ53" s="4">
        <v>46.916950749999998</v>
      </c>
      <c r="DA53" s="4">
        <v>41.033598650255144</v>
      </c>
      <c r="DB53" s="4">
        <v>1.0578374999999999E-2</v>
      </c>
      <c r="DC53" s="4">
        <v>17650.89875</v>
      </c>
      <c r="DE53" s="4">
        <v>7348.8916924105197</v>
      </c>
      <c r="DF53" s="4">
        <v>26.310980999999998</v>
      </c>
      <c r="DH53" s="4">
        <v>4472.2076565922262</v>
      </c>
      <c r="DI53" s="4">
        <v>18.144720500000002</v>
      </c>
      <c r="DK53" s="4">
        <v>19035.18606318007</v>
      </c>
      <c r="DL53" s="4">
        <v>93.448407375000002</v>
      </c>
      <c r="DM53" s="4">
        <v>21541.212650628862</v>
      </c>
      <c r="DN53" s="4">
        <v>91.984472750000009</v>
      </c>
      <c r="DO53" s="4">
        <v>5037.3596386455374</v>
      </c>
      <c r="DP53" s="4">
        <v>38.256196625000001</v>
      </c>
      <c r="DQ53" s="4">
        <v>5037.3596386455374</v>
      </c>
      <c r="DR53" s="4">
        <v>40.903839375000004</v>
      </c>
      <c r="DS53" s="4">
        <v>4910.9196943823708</v>
      </c>
      <c r="DT53" s="4">
        <v>39.451128249999996</v>
      </c>
      <c r="DU53" s="4">
        <v>39.451128249999996</v>
      </c>
      <c r="DV53" s="4">
        <v>45.229234749999996</v>
      </c>
      <c r="DW53" s="4">
        <v>46.626693500000002</v>
      </c>
      <c r="DX53" s="4">
        <v>40.743210072524406</v>
      </c>
      <c r="DZ53" s="4">
        <v>6434.1177800272608</v>
      </c>
      <c r="EA53" s="4">
        <v>40.759184125000004</v>
      </c>
      <c r="EB53" s="4">
        <v>40.759184125000004</v>
      </c>
      <c r="EC53" s="4">
        <v>47.148309500000003</v>
      </c>
      <c r="ED53" s="4">
        <v>48.705495124999999</v>
      </c>
      <c r="EE53" s="4">
        <v>41.655148898437503</v>
      </c>
      <c r="EF53" s="4">
        <v>26.297642750000001</v>
      </c>
      <c r="EG53" s="4">
        <v>19.733949750000001</v>
      </c>
      <c r="EH53" s="4">
        <v>89.716893749999997</v>
      </c>
      <c r="EI53" s="4">
        <v>87.594727374999991</v>
      </c>
      <c r="EJ53" s="4">
        <v>40.018502124999998</v>
      </c>
      <c r="EK53" s="4">
        <v>42.295285</v>
      </c>
      <c r="EL53" s="4">
        <v>40.694106375000004</v>
      </c>
      <c r="EM53" s="4">
        <v>47.139010874999997</v>
      </c>
      <c r="EN53" s="4">
        <v>48.672721875000001</v>
      </c>
      <c r="EO53" s="4">
        <v>42.054855904719105</v>
      </c>
      <c r="EP53" s="4">
        <v>7.2221249999999994E-3</v>
      </c>
      <c r="EQ53" s="4">
        <v>0</v>
      </c>
      <c r="ER53" s="4">
        <v>7689.5853164356367</v>
      </c>
      <c r="ES53" s="4">
        <v>27.328863875</v>
      </c>
      <c r="ET53" s="4">
        <v>4600.1057606653994</v>
      </c>
      <c r="EU53" s="4">
        <v>18.8863795</v>
      </c>
      <c r="EV53" s="7"/>
      <c r="EW53" s="7"/>
      <c r="EX53" s="7">
        <v>23023.808010201021</v>
      </c>
      <c r="EY53" s="7">
        <v>92.870845750000001</v>
      </c>
      <c r="EZ53" s="7">
        <v>7444.4124558501471</v>
      </c>
      <c r="FA53" s="7">
        <v>40.627801625000004</v>
      </c>
      <c r="FB53" s="7">
        <v>7294.2954365003507</v>
      </c>
      <c r="FC53" s="7">
        <v>42.542951000000002</v>
      </c>
      <c r="FD53" s="4">
        <v>6434.1177800272608</v>
      </c>
      <c r="FE53" s="4">
        <v>40.694106375000004</v>
      </c>
      <c r="FF53" s="4">
        <v>40.694106375000004</v>
      </c>
      <c r="FG53" s="4">
        <v>47.139010874999997</v>
      </c>
      <c r="FH53" s="4">
        <v>48.672721875000001</v>
      </c>
      <c r="FI53" s="4">
        <v>42.054855904719105</v>
      </c>
      <c r="FK53" s="4">
        <v>5552.2331732679013</v>
      </c>
      <c r="FL53" s="4">
        <v>40.601629796875002</v>
      </c>
      <c r="FM53" s="4">
        <v>4910.9196943823708</v>
      </c>
      <c r="FN53" s="4">
        <v>40.743210072524406</v>
      </c>
      <c r="FP53" s="4">
        <v>6434.1177800272608</v>
      </c>
      <c r="FQ53" s="4">
        <v>41.655148898437503</v>
      </c>
      <c r="FR53" s="4">
        <v>6434.1177800272608</v>
      </c>
      <c r="FS53" s="4">
        <v>42.054855904719105</v>
      </c>
    </row>
    <row r="54" spans="1:175" x14ac:dyDescent="0.15">
      <c r="AP54" s="9"/>
      <c r="CE54" s="119"/>
      <c r="CF54" s="119"/>
      <c r="CK54" s="5"/>
      <c r="CL54" s="4">
        <v>6277.2953191639572</v>
      </c>
      <c r="CM54" s="4">
        <v>40.088070000000002</v>
      </c>
      <c r="CN54" s="4">
        <v>40.088070000000002</v>
      </c>
      <c r="CO54" s="4">
        <v>45.826852500000001</v>
      </c>
      <c r="CP54" s="4">
        <v>47.235914500000007</v>
      </c>
      <c r="CQ54" s="4">
        <v>40.893484187500007</v>
      </c>
      <c r="CR54" s="4">
        <v>25.189764</v>
      </c>
      <c r="CS54" s="4">
        <v>18.970725999999999</v>
      </c>
      <c r="CT54" s="4">
        <v>88.069773999999995</v>
      </c>
      <c r="CU54" s="4">
        <v>85.7181985</v>
      </c>
      <c r="CV54" s="4">
        <v>38.919375000000002</v>
      </c>
      <c r="CW54" s="4">
        <v>41.351439999999997</v>
      </c>
      <c r="CX54" s="4">
        <v>40.031468500000003</v>
      </c>
      <c r="CY54" s="4">
        <v>45.816824499999996</v>
      </c>
      <c r="CZ54" s="4">
        <v>47.207208000000001</v>
      </c>
      <c r="DA54" s="4">
        <v>41.323987227985882</v>
      </c>
      <c r="DB54" s="4">
        <v>1.0701499999999999E-2</v>
      </c>
      <c r="DC54" s="4">
        <v>18626.404999999999</v>
      </c>
      <c r="DE54" s="4">
        <v>8227.9404795563205</v>
      </c>
      <c r="DF54" s="4">
        <v>26.772455999999998</v>
      </c>
      <c r="DH54" s="4">
        <v>5037.3596386455374</v>
      </c>
      <c r="DI54" s="4">
        <v>18.489212250000001</v>
      </c>
      <c r="DK54" s="4">
        <v>21541.212650628862</v>
      </c>
      <c r="DL54" s="4">
        <v>93.873214250000004</v>
      </c>
      <c r="DM54" s="4">
        <v>24377.163476073314</v>
      </c>
      <c r="DN54" s="4">
        <v>92.447862375</v>
      </c>
      <c r="DO54" s="4">
        <v>5673.9297630000001</v>
      </c>
      <c r="DP54" s="4">
        <v>38.705582</v>
      </c>
      <c r="DQ54" s="4">
        <v>5673.9297630000001</v>
      </c>
      <c r="DR54" s="4">
        <v>41.181910000000002</v>
      </c>
      <c r="DS54" s="4">
        <v>5552.2331732679013</v>
      </c>
      <c r="DT54" s="4">
        <v>39.741298375</v>
      </c>
      <c r="DU54" s="4">
        <v>39.741298375</v>
      </c>
      <c r="DV54" s="4">
        <v>45.523029624999999</v>
      </c>
      <c r="DW54" s="4">
        <v>46.916950749999998</v>
      </c>
      <c r="DX54" s="4">
        <v>41.033598650255144</v>
      </c>
      <c r="DZ54" s="4">
        <v>7294.2954365003507</v>
      </c>
      <c r="EA54" s="4">
        <v>41.036865750000004</v>
      </c>
      <c r="EB54" s="4">
        <v>41.036865750000004</v>
      </c>
      <c r="EC54" s="4">
        <v>47.396336000000005</v>
      </c>
      <c r="ED54" s="4">
        <v>48.977833750000002</v>
      </c>
      <c r="EE54" s="4">
        <v>41.930643140625008</v>
      </c>
      <c r="EF54" s="4">
        <v>26.790452500000001</v>
      </c>
      <c r="EG54" s="4">
        <v>20.071384500000001</v>
      </c>
      <c r="EH54" s="4">
        <v>90.454890500000005</v>
      </c>
      <c r="EI54" s="4">
        <v>88.372504249999992</v>
      </c>
      <c r="EJ54" s="4">
        <v>40.481326750000001</v>
      </c>
      <c r="EK54" s="4">
        <v>42.542951000000002</v>
      </c>
      <c r="EL54" s="4">
        <v>40.97126025</v>
      </c>
      <c r="EM54" s="4">
        <v>47.386726249999995</v>
      </c>
      <c r="EN54" s="4">
        <v>48.942752249999998</v>
      </c>
      <c r="EO54" s="4">
        <v>42.330239130652167</v>
      </c>
      <c r="EP54" s="4">
        <v>7.4557499999999997E-3</v>
      </c>
      <c r="EQ54" s="4">
        <v>0</v>
      </c>
      <c r="ER54" s="4">
        <v>8639.6090060000006</v>
      </c>
      <c r="ES54" s="4">
        <v>27.790015</v>
      </c>
      <c r="ET54" s="4">
        <v>5196.2499040000002</v>
      </c>
      <c r="EU54" s="4">
        <v>19.226611999999999</v>
      </c>
      <c r="EV54" s="7"/>
      <c r="EW54" s="7"/>
      <c r="EX54" s="7">
        <v>26177.052486</v>
      </c>
      <c r="EY54" s="7">
        <v>93.291244000000006</v>
      </c>
      <c r="EZ54" s="7">
        <v>8392.2270734970352</v>
      </c>
      <c r="FA54" s="7">
        <v>41.072633500000002</v>
      </c>
      <c r="FB54" s="7">
        <v>8269.4703040895238</v>
      </c>
      <c r="FC54" s="7">
        <v>42.790616999999997</v>
      </c>
      <c r="FD54" s="4">
        <v>7294.2954365003507</v>
      </c>
      <c r="FE54" s="4">
        <v>40.97126025</v>
      </c>
      <c r="FF54" s="4">
        <v>40.97126025</v>
      </c>
      <c r="FG54" s="4">
        <v>47.386726249999995</v>
      </c>
      <c r="FH54" s="4">
        <v>48.942752249999998</v>
      </c>
      <c r="FI54" s="4">
        <v>42.330239130652167</v>
      </c>
      <c r="FK54" s="4">
        <v>6277.2953191639572</v>
      </c>
      <c r="FL54" s="4">
        <v>40.893484187500007</v>
      </c>
      <c r="FM54" s="4">
        <v>5552.2331732679013</v>
      </c>
      <c r="FN54" s="4">
        <v>41.033598650255144</v>
      </c>
      <c r="FP54" s="4">
        <v>7294.2954365003507</v>
      </c>
      <c r="FQ54" s="4">
        <v>41.930643140625008</v>
      </c>
      <c r="FR54" s="4">
        <v>7294.2954365003507</v>
      </c>
      <c r="FS54" s="4">
        <v>42.330239130652167</v>
      </c>
    </row>
    <row r="55" spans="1:175" x14ac:dyDescent="0.15">
      <c r="AP55" s="9"/>
      <c r="CE55" s="119"/>
      <c r="CF55" s="119"/>
      <c r="CK55" s="5"/>
      <c r="CL55" s="4">
        <v>7097.0428103986296</v>
      </c>
      <c r="CM55" s="4">
        <v>40.37983225</v>
      </c>
      <c r="CN55" s="4">
        <v>40.37983225</v>
      </c>
      <c r="CO55" s="4">
        <v>46.121231375000001</v>
      </c>
      <c r="CP55" s="4">
        <v>47.526534375000004</v>
      </c>
      <c r="CQ55" s="4">
        <v>41.185338578125005</v>
      </c>
      <c r="CR55" s="4">
        <v>25.691718999999999</v>
      </c>
      <c r="CS55" s="4">
        <v>19.319099250000001</v>
      </c>
      <c r="CT55" s="4">
        <v>88.883423749999992</v>
      </c>
      <c r="CU55" s="4">
        <v>86.589682624999995</v>
      </c>
      <c r="CV55" s="4">
        <v>39.394239499999998</v>
      </c>
      <c r="CW55" s="4">
        <v>41.628009499999997</v>
      </c>
      <c r="CX55" s="4">
        <v>40.321638624999999</v>
      </c>
      <c r="CY55" s="4">
        <v>46.110619374999999</v>
      </c>
      <c r="CZ55" s="4">
        <v>47.497465250000005</v>
      </c>
      <c r="DA55" s="4">
        <v>41.61437580571662</v>
      </c>
      <c r="DB55" s="4">
        <v>1.0824625000000001E-2</v>
      </c>
      <c r="DC55" s="4">
        <v>19601.911250000001</v>
      </c>
      <c r="DE55" s="4">
        <v>9212.1380160000008</v>
      </c>
      <c r="DF55" s="4">
        <v>27.233930999999998</v>
      </c>
      <c r="DH55" s="4">
        <v>5673.9297630000001</v>
      </c>
      <c r="DI55" s="4">
        <v>18.833704000000001</v>
      </c>
      <c r="DK55" s="4">
        <v>24377.163476073314</v>
      </c>
      <c r="DL55" s="4">
        <v>94.298021125000005</v>
      </c>
      <c r="DM55" s="4">
        <v>27586.473834</v>
      </c>
      <c r="DN55" s="4">
        <v>92.911252000000005</v>
      </c>
      <c r="DO55" s="4">
        <v>6374.8442050453159</v>
      </c>
      <c r="DP55" s="4">
        <v>39.1588195</v>
      </c>
      <c r="DQ55" s="4">
        <v>6374.8442050453159</v>
      </c>
      <c r="DR55" s="4">
        <v>41.407186875000001</v>
      </c>
      <c r="DS55" s="4">
        <v>6277.2953191639572</v>
      </c>
      <c r="DT55" s="4">
        <v>40.031468500000003</v>
      </c>
      <c r="DU55" s="4">
        <v>40.031468500000003</v>
      </c>
      <c r="DV55" s="4">
        <v>45.816824499999996</v>
      </c>
      <c r="DW55" s="4">
        <v>47.207208000000001</v>
      </c>
      <c r="DX55" s="4">
        <v>41.323987227985882</v>
      </c>
      <c r="DZ55" s="4">
        <v>8269.4703040895238</v>
      </c>
      <c r="EA55" s="4">
        <v>41.314547375000004</v>
      </c>
      <c r="EB55" s="4">
        <v>41.314547375000004</v>
      </c>
      <c r="EC55" s="4">
        <v>47.6443625</v>
      </c>
      <c r="ED55" s="4">
        <v>49.250172374999998</v>
      </c>
      <c r="EE55" s="4">
        <v>42.206137382812507</v>
      </c>
      <c r="EF55" s="4">
        <v>27.28326225</v>
      </c>
      <c r="EG55" s="4">
        <v>20.408819250000001</v>
      </c>
      <c r="EH55" s="4">
        <v>91.192887250000013</v>
      </c>
      <c r="EI55" s="4">
        <v>89.150281124999992</v>
      </c>
      <c r="EJ55" s="4">
        <v>40.944151375000004</v>
      </c>
      <c r="EK55" s="4">
        <v>42.790616999999997</v>
      </c>
      <c r="EL55" s="4">
        <v>41.248414124999996</v>
      </c>
      <c r="EM55" s="4">
        <v>47.634441625000001</v>
      </c>
      <c r="EN55" s="4">
        <v>49.212782625000003</v>
      </c>
      <c r="EO55" s="4">
        <v>42.605622356585236</v>
      </c>
      <c r="EP55" s="4">
        <v>7.689375E-3</v>
      </c>
      <c r="EQ55" s="4">
        <v>0</v>
      </c>
      <c r="ER55" s="4">
        <v>12023.132241998526</v>
      </c>
      <c r="ES55" s="4">
        <v>28.911749875000002</v>
      </c>
      <c r="ET55" s="4">
        <v>5857.830874313785</v>
      </c>
      <c r="EU55" s="4">
        <v>19.535503124999998</v>
      </c>
      <c r="EV55" s="7"/>
      <c r="EW55" s="7"/>
      <c r="EX55" s="7"/>
      <c r="EY55" s="7"/>
      <c r="EZ55" s="7">
        <v>9460.7164327374012</v>
      </c>
      <c r="FA55" s="7">
        <v>41.517465375</v>
      </c>
      <c r="FB55" s="7">
        <v>9375.0163680000005</v>
      </c>
      <c r="FC55" s="7">
        <v>43.038283</v>
      </c>
      <c r="FD55" s="4">
        <v>8269.4703040895238</v>
      </c>
      <c r="FE55" s="4">
        <v>41.248414124999996</v>
      </c>
      <c r="FF55" s="4">
        <v>41.248414124999996</v>
      </c>
      <c r="FG55" s="4">
        <v>47.634441625000001</v>
      </c>
      <c r="FH55" s="4">
        <v>49.212782625000003</v>
      </c>
      <c r="FI55" s="4">
        <v>42.605622356585236</v>
      </c>
      <c r="FK55" s="4">
        <v>7097.0428103986296</v>
      </c>
      <c r="FL55" s="4">
        <v>41.185338578125005</v>
      </c>
      <c r="FM55" s="4">
        <v>6277.2953191639572</v>
      </c>
      <c r="FN55" s="4">
        <v>41.323987227985882</v>
      </c>
      <c r="FP55" s="4">
        <v>8269.4703040895238</v>
      </c>
      <c r="FQ55" s="4">
        <v>42.206137382812507</v>
      </c>
      <c r="FR55" s="4">
        <v>8269.4703040895238</v>
      </c>
      <c r="FS55" s="4">
        <v>42.605622356585236</v>
      </c>
    </row>
    <row r="56" spans="1:175" x14ac:dyDescent="0.15">
      <c r="C56" s="143">
        <f>COUNTIFS(C5:C40, "&lt;&gt;",C5:C40, "&lt;&gt;0")</f>
        <v>36</v>
      </c>
      <c r="U56" s="132">
        <f>COUNTIFS(U5:U40, "&lt;&gt;",U5:U40, "&lt;&gt;0")</f>
        <v>36</v>
      </c>
      <c r="AM56" s="132">
        <f>U56/C56</f>
        <v>1</v>
      </c>
      <c r="CE56" s="119"/>
      <c r="CF56" s="119"/>
      <c r="CK56" s="5"/>
      <c r="CL56" s="4">
        <v>8023.8405382748751</v>
      </c>
      <c r="CM56" s="4">
        <v>40.671594499999998</v>
      </c>
      <c r="CN56" s="4">
        <v>40.671594499999998</v>
      </c>
      <c r="CO56" s="4">
        <v>46.41561025</v>
      </c>
      <c r="CP56" s="4">
        <v>47.817154250000002</v>
      </c>
      <c r="CQ56" s="4">
        <v>41.477192968750003</v>
      </c>
      <c r="CR56" s="4">
        <v>26.193674000000001</v>
      </c>
      <c r="CS56" s="4">
        <v>19.667472499999999</v>
      </c>
      <c r="CT56" s="4">
        <v>89.697073499999988</v>
      </c>
      <c r="CU56" s="4">
        <v>87.46116674999999</v>
      </c>
      <c r="CV56" s="4">
        <v>39.869104</v>
      </c>
      <c r="CW56" s="4">
        <v>41.904578999999998</v>
      </c>
      <c r="CX56" s="4">
        <v>40.611808750000002</v>
      </c>
      <c r="CY56" s="4">
        <v>46.404414250000002</v>
      </c>
      <c r="CZ56" s="4">
        <v>47.787722500000001</v>
      </c>
      <c r="DA56" s="4">
        <v>41.904764383447358</v>
      </c>
      <c r="DB56" s="4">
        <v>1.0947750000000001E-2</v>
      </c>
      <c r="DC56" s="4">
        <v>20577.4175</v>
      </c>
      <c r="DE56" s="4">
        <v>12822.812623805758</v>
      </c>
      <c r="DF56" s="4">
        <v>28.335972875000003</v>
      </c>
      <c r="DH56" s="4">
        <v>6374.8442050453159</v>
      </c>
      <c r="DI56" s="4">
        <v>19.1504805</v>
      </c>
      <c r="DK56" s="4">
        <v>27586.473834</v>
      </c>
      <c r="DL56" s="4">
        <v>94.722828000000007</v>
      </c>
      <c r="DO56" s="4">
        <v>7162.3443250226119</v>
      </c>
      <c r="DP56" s="4">
        <v>39.612057</v>
      </c>
      <c r="DQ56" s="4">
        <v>7097.0428103986296</v>
      </c>
      <c r="DR56" s="4">
        <v>41.628009499999997</v>
      </c>
      <c r="DS56" s="4">
        <v>7097.0428103986296</v>
      </c>
      <c r="DT56" s="4">
        <v>40.321638624999999</v>
      </c>
      <c r="DU56" s="4">
        <v>40.321638624999999</v>
      </c>
      <c r="DV56" s="4">
        <v>46.110619374999999</v>
      </c>
      <c r="DW56" s="4">
        <v>47.497465250000005</v>
      </c>
      <c r="DX56" s="4">
        <v>41.61437580571662</v>
      </c>
      <c r="DZ56" s="4">
        <v>9375.0163680000005</v>
      </c>
      <c r="EA56" s="4">
        <v>41.592229000000003</v>
      </c>
      <c r="EB56" s="4">
        <v>41.592229000000003</v>
      </c>
      <c r="EC56" s="4">
        <v>47.892389000000001</v>
      </c>
      <c r="ED56" s="4">
        <v>49.522511000000002</v>
      </c>
      <c r="EE56" s="4">
        <v>42.481631625000006</v>
      </c>
      <c r="EF56" s="4">
        <v>27.776071999999999</v>
      </c>
      <c r="EG56" s="4">
        <v>20.746254</v>
      </c>
      <c r="EH56" s="4">
        <v>91.930884000000006</v>
      </c>
      <c r="EI56" s="4">
        <v>89.928057999999993</v>
      </c>
      <c r="EJ56" s="4">
        <v>41.406976</v>
      </c>
      <c r="EK56" s="4">
        <v>43.038283</v>
      </c>
      <c r="EL56" s="4">
        <v>41.525568</v>
      </c>
      <c r="EM56" s="4">
        <v>47.882156999999999</v>
      </c>
      <c r="EN56" s="4">
        <v>49.482813</v>
      </c>
      <c r="EO56" s="4">
        <v>42.881005582518299</v>
      </c>
      <c r="EP56" s="4">
        <v>7.9229999999999995E-3</v>
      </c>
      <c r="EQ56" s="4">
        <v>0</v>
      </c>
      <c r="ER56" s="4">
        <v>13553.904557</v>
      </c>
      <c r="ES56" s="4">
        <v>29.377945</v>
      </c>
      <c r="ET56" s="4">
        <v>6603.6436249244325</v>
      </c>
      <c r="EU56" s="4">
        <v>19.844394250000001</v>
      </c>
      <c r="EV56" s="7"/>
      <c r="EW56" s="7"/>
      <c r="EX56" s="7"/>
      <c r="EY56" s="7"/>
      <c r="EZ56" s="7">
        <v>10665.244712375348</v>
      </c>
      <c r="FA56" s="7">
        <v>41.962297250000006</v>
      </c>
      <c r="FB56" s="7">
        <v>10658.979410074691</v>
      </c>
      <c r="FC56" s="7">
        <v>43.240638500000003</v>
      </c>
      <c r="FD56" s="4">
        <v>9375.0163680000005</v>
      </c>
      <c r="FE56" s="4">
        <v>41.525568</v>
      </c>
      <c r="FF56" s="4">
        <v>41.525568</v>
      </c>
      <c r="FG56" s="4">
        <v>47.882156999999999</v>
      </c>
      <c r="FH56" s="4">
        <v>49.482813</v>
      </c>
      <c r="FI56" s="4">
        <v>42.881005582518299</v>
      </c>
      <c r="FK56" s="4">
        <v>8023.8405382748751</v>
      </c>
      <c r="FL56" s="4">
        <v>41.477192968750003</v>
      </c>
      <c r="FM56" s="4">
        <v>7097.0428103986296</v>
      </c>
      <c r="FN56" s="4">
        <v>41.61437580571662</v>
      </c>
      <c r="FP56" s="4">
        <v>9375.0163680000005</v>
      </c>
      <c r="FQ56" s="4">
        <v>42.481631625000006</v>
      </c>
      <c r="FR56" s="4">
        <v>9375.0163680000005</v>
      </c>
      <c r="FS56" s="4">
        <v>42.881005582518299</v>
      </c>
    </row>
    <row r="57" spans="1:175" x14ac:dyDescent="0.15">
      <c r="R57" s="143">
        <f>GEOMEAN(R5:R40)</f>
        <v>2.7263059810787468E-2</v>
      </c>
      <c r="S57" s="143">
        <f>GEOMEAN(S5:S40)</f>
        <v>2250.4600128639204</v>
      </c>
      <c r="AJ57" s="132">
        <f>GEOMEAN(AJ5:AJ40)</f>
        <v>2.2488948695766672E-2</v>
      </c>
      <c r="AK57" s="132" t="e">
        <f>GEOMEAN(AK5:AK40)</f>
        <v>#NUM!</v>
      </c>
      <c r="AL57" s="132">
        <f>GEOMEAN(AL5:AL40)</f>
        <v>0.82488718624562563</v>
      </c>
      <c r="AM57" s="132" t="e">
        <f>GEOMEAN(AM5:AM40)</f>
        <v>#NUM!</v>
      </c>
      <c r="CE57" s="119"/>
      <c r="CF57" s="119"/>
      <c r="CK57" s="5"/>
      <c r="CL57" s="4">
        <v>9071.6681163780213</v>
      </c>
      <c r="CM57" s="4">
        <v>40.963356750000003</v>
      </c>
      <c r="CN57" s="4">
        <v>40.963356750000003</v>
      </c>
      <c r="CO57" s="4">
        <v>46.709989125</v>
      </c>
      <c r="CP57" s="4">
        <v>48.107774125000006</v>
      </c>
      <c r="CQ57" s="4">
        <v>41.769047359375008</v>
      </c>
      <c r="CR57" s="4">
        <v>26.695629</v>
      </c>
      <c r="CS57" s="4">
        <v>20.015845749999997</v>
      </c>
      <c r="CT57" s="4">
        <v>90.510723249999998</v>
      </c>
      <c r="CU57" s="4">
        <v>88.332650874999999</v>
      </c>
      <c r="CV57" s="4">
        <v>40.343968499999995</v>
      </c>
      <c r="CW57" s="4">
        <v>42.181148499999999</v>
      </c>
      <c r="CX57" s="4">
        <v>40.901978874999998</v>
      </c>
      <c r="CY57" s="4">
        <v>46.698209124999998</v>
      </c>
      <c r="CZ57" s="4">
        <v>48.077979749999997</v>
      </c>
      <c r="DA57" s="4">
        <v>42.195152961178096</v>
      </c>
      <c r="DB57" s="4">
        <v>1.1070875000000001E-2</v>
      </c>
      <c r="DC57" s="4">
        <v>21552.923750000002</v>
      </c>
      <c r="DE57" s="4">
        <v>14406.846077</v>
      </c>
      <c r="DF57" s="4">
        <v>28.802693000000001</v>
      </c>
      <c r="DH57" s="4">
        <v>7162.3443250226119</v>
      </c>
      <c r="DI57" s="4">
        <v>19.467257</v>
      </c>
      <c r="DO57" s="4">
        <v>8047.1262638204125</v>
      </c>
      <c r="DP57" s="4">
        <v>40.0652945</v>
      </c>
      <c r="DQ57" s="4">
        <v>8023.8405382748751</v>
      </c>
      <c r="DR57" s="4">
        <v>41.904578999999998</v>
      </c>
      <c r="DS57" s="4">
        <v>8023.8405382748751</v>
      </c>
      <c r="DT57" s="4">
        <v>40.611808750000002</v>
      </c>
      <c r="DU57" s="4">
        <v>40.611808750000002</v>
      </c>
      <c r="DV57" s="4">
        <v>46.404414250000002</v>
      </c>
      <c r="DW57" s="4">
        <v>47.787722500000001</v>
      </c>
      <c r="DX57" s="4">
        <v>41.904764383447358</v>
      </c>
      <c r="DZ57" s="4">
        <v>10658.979410074691</v>
      </c>
      <c r="EA57" s="4">
        <v>41.833834875000001</v>
      </c>
      <c r="EB57" s="4">
        <v>41.833834875000001</v>
      </c>
      <c r="EC57" s="4">
        <v>48.097341874999998</v>
      </c>
      <c r="ED57" s="4">
        <v>49.745799375000004</v>
      </c>
      <c r="EE57" s="4">
        <v>42.719801843750005</v>
      </c>
      <c r="EF57" s="4">
        <v>28.245157875</v>
      </c>
      <c r="EG57" s="4">
        <v>21.054887000000001</v>
      </c>
      <c r="EH57" s="4">
        <v>92.314607750000008</v>
      </c>
      <c r="EI57" s="4">
        <v>90.348456249999998</v>
      </c>
      <c r="EJ57" s="4">
        <v>41.866443250000003</v>
      </c>
      <c r="EK57" s="4">
        <v>43.240638500000003</v>
      </c>
      <c r="EL57" s="4">
        <v>41.763635000000001</v>
      </c>
      <c r="EM57" s="4">
        <v>48.085484999999998</v>
      </c>
      <c r="EN57" s="4">
        <v>49.701940624999999</v>
      </c>
      <c r="EO57" s="4">
        <v>43.11648602244091</v>
      </c>
      <c r="EP57" s="4">
        <v>8.0967499999999998E-3</v>
      </c>
      <c r="EQ57" s="4">
        <v>0</v>
      </c>
      <c r="ER57" s="4">
        <v>20250.39815212585</v>
      </c>
      <c r="ES57" s="4">
        <v>30.590587249999999</v>
      </c>
      <c r="ET57" s="4">
        <v>7444.4124558501471</v>
      </c>
      <c r="EU57" s="4">
        <v>20.153285374999999</v>
      </c>
      <c r="EV57" s="7"/>
      <c r="EW57" s="7"/>
      <c r="EX57" s="7"/>
      <c r="EY57" s="7"/>
      <c r="EZ57" s="7">
        <v>12023.132241998526</v>
      </c>
      <c r="FA57" s="7">
        <v>42.407129125000004</v>
      </c>
      <c r="FB57" s="7">
        <v>12118.788661766745</v>
      </c>
      <c r="FC57" s="7">
        <v>43.442993999999999</v>
      </c>
      <c r="FD57" s="4">
        <v>10658.979410074691</v>
      </c>
      <c r="FE57" s="4">
        <v>41.763635000000001</v>
      </c>
      <c r="FF57" s="4">
        <v>41.763635000000001</v>
      </c>
      <c r="FG57" s="4">
        <v>48.085484999999998</v>
      </c>
      <c r="FH57" s="4">
        <v>49.701940624999999</v>
      </c>
      <c r="FI57" s="4">
        <v>43.11648602244091</v>
      </c>
      <c r="FK57" s="4">
        <v>9071.6681163780213</v>
      </c>
      <c r="FL57" s="4">
        <v>41.769047359375008</v>
      </c>
      <c r="FM57" s="4">
        <v>8023.8405382748751</v>
      </c>
      <c r="FN57" s="4">
        <v>41.904764383447358</v>
      </c>
      <c r="FP57" s="4">
        <v>10658.979410074691</v>
      </c>
      <c r="FQ57" s="4">
        <v>42.719801843750005</v>
      </c>
      <c r="FR57" s="4">
        <v>10658.979410074691</v>
      </c>
      <c r="FS57" s="4">
        <v>43.11648602244091</v>
      </c>
    </row>
    <row r="58" spans="1:175" x14ac:dyDescent="0.15">
      <c r="R58" s="143">
        <f>SUM(R5:R40)</f>
        <v>1.2529600000000003</v>
      </c>
      <c r="S58" s="143">
        <f>SUM(S5:S40)</f>
        <v>168867.24000000005</v>
      </c>
      <c r="AJ58" s="132">
        <f>SUM(AJ5:AJ40)</f>
        <v>1.19662</v>
      </c>
      <c r="AK58" s="132">
        <f>SUM(AK5:AK40)</f>
        <v>0</v>
      </c>
      <c r="AL58" s="132">
        <f>AVERAGE(AL5:AL40)</f>
        <v>0.85034947156958429</v>
      </c>
      <c r="AM58" s="132">
        <f>AVERAGE(AM5:AM40)</f>
        <v>0</v>
      </c>
      <c r="CE58" s="119"/>
      <c r="CF58" s="119"/>
      <c r="CK58" s="5"/>
      <c r="CL58" s="4">
        <v>10256.330746</v>
      </c>
      <c r="CM58" s="4">
        <v>41.255119000000001</v>
      </c>
      <c r="CN58" s="4">
        <v>41.255119000000001</v>
      </c>
      <c r="CO58" s="4">
        <v>47.004367999999999</v>
      </c>
      <c r="CP58" s="4">
        <v>48.398394000000003</v>
      </c>
      <c r="CQ58" s="4">
        <v>42.060901750000006</v>
      </c>
      <c r="CR58" s="4">
        <v>27.197583999999999</v>
      </c>
      <c r="CS58" s="4">
        <v>20.364218999999999</v>
      </c>
      <c r="CT58" s="4">
        <v>91.324372999999994</v>
      </c>
      <c r="CU58" s="4">
        <v>89.204134999999994</v>
      </c>
      <c r="CV58" s="4">
        <v>40.818832999999998</v>
      </c>
      <c r="CW58" s="4">
        <v>42.457718</v>
      </c>
      <c r="CX58" s="4">
        <v>41.192149000000001</v>
      </c>
      <c r="CY58" s="4">
        <v>46.992004000000001</v>
      </c>
      <c r="CZ58" s="4">
        <v>48.368237000000001</v>
      </c>
      <c r="DA58" s="4">
        <v>42.485541538908834</v>
      </c>
      <c r="DB58" s="4">
        <v>1.1194000000000001E-2</v>
      </c>
      <c r="DC58" s="4">
        <v>22528.43</v>
      </c>
      <c r="DE58" s="4">
        <v>21541.212650628862</v>
      </c>
      <c r="DF58" s="4">
        <v>30.008093500000001</v>
      </c>
      <c r="DH58" s="4">
        <v>8047.1262638204125</v>
      </c>
      <c r="DI58" s="4">
        <v>19.7840335</v>
      </c>
      <c r="DO58" s="4">
        <v>9041.2074828116874</v>
      </c>
      <c r="DP58" s="4">
        <v>40.518532</v>
      </c>
      <c r="DQ58" s="4">
        <v>9071.6681163780213</v>
      </c>
      <c r="DR58" s="4">
        <v>42.181148499999999</v>
      </c>
      <c r="DS58" s="4">
        <v>9071.6681163780213</v>
      </c>
      <c r="DT58" s="4">
        <v>40.901978874999998</v>
      </c>
      <c r="DU58" s="4">
        <v>40.901978874999998</v>
      </c>
      <c r="DV58" s="4">
        <v>46.698209124999998</v>
      </c>
      <c r="DW58" s="4">
        <v>48.077979749999997</v>
      </c>
      <c r="DX58" s="4">
        <v>42.195152961178096</v>
      </c>
      <c r="DZ58" s="4">
        <v>12118.788661766745</v>
      </c>
      <c r="EA58" s="4">
        <v>42.075440749999999</v>
      </c>
      <c r="EB58" s="4">
        <v>42.075440749999999</v>
      </c>
      <c r="EC58" s="4">
        <v>48.302294750000001</v>
      </c>
      <c r="ED58" s="4">
        <v>49.96908775</v>
      </c>
      <c r="EE58" s="4">
        <v>42.957972062500005</v>
      </c>
      <c r="EF58" s="4">
        <v>28.714243750000001</v>
      </c>
      <c r="EG58" s="4">
        <v>21.363520000000001</v>
      </c>
      <c r="EH58" s="4">
        <v>92.698331500000009</v>
      </c>
      <c r="EI58" s="4">
        <v>90.768854500000003</v>
      </c>
      <c r="EJ58" s="4">
        <v>42.325910499999999</v>
      </c>
      <c r="EK58" s="4">
        <v>43.442993999999999</v>
      </c>
      <c r="EL58" s="4">
        <v>42.001702000000002</v>
      </c>
      <c r="EM58" s="4">
        <v>48.288812999999998</v>
      </c>
      <c r="EN58" s="4">
        <v>49.921068249999998</v>
      </c>
      <c r="EO58" s="4">
        <v>43.351966462363521</v>
      </c>
      <c r="EP58" s="4">
        <v>8.2705000000000001E-3</v>
      </c>
      <c r="EQ58" s="4">
        <v>0</v>
      </c>
      <c r="ER58" s="4">
        <v>23023.808010201021</v>
      </c>
      <c r="ES58" s="4">
        <v>31.059673125</v>
      </c>
      <c r="ET58" s="4">
        <v>8392.2270734970352</v>
      </c>
      <c r="EU58" s="4">
        <v>20.462176499999998</v>
      </c>
      <c r="EV58" s="7"/>
      <c r="EW58" s="7"/>
      <c r="EX58" s="7"/>
      <c r="EY58" s="7"/>
      <c r="EZ58" s="7">
        <v>13553.904557</v>
      </c>
      <c r="FA58" s="7">
        <v>42.851961000000003</v>
      </c>
      <c r="FB58" s="7">
        <v>13778.527284680938</v>
      </c>
      <c r="FC58" s="7">
        <v>43.645349500000002</v>
      </c>
      <c r="FD58" s="4">
        <v>12118.788661766745</v>
      </c>
      <c r="FE58" s="4">
        <v>42.001702000000002</v>
      </c>
      <c r="FF58" s="4">
        <v>42.001702000000002</v>
      </c>
      <c r="FG58" s="4">
        <v>48.288812999999998</v>
      </c>
      <c r="FH58" s="4">
        <v>49.921068249999998</v>
      </c>
      <c r="FI58" s="4">
        <v>43.351966462363521</v>
      </c>
      <c r="FK58" s="4">
        <v>10256.330746</v>
      </c>
      <c r="FL58" s="4">
        <v>42.060901750000006</v>
      </c>
      <c r="FM58" s="4">
        <v>9071.6681163780213</v>
      </c>
      <c r="FN58" s="4">
        <v>42.195152961178096</v>
      </c>
      <c r="FP58" s="4">
        <v>12118.788661766745</v>
      </c>
      <c r="FQ58" s="4">
        <v>42.957972062500005</v>
      </c>
      <c r="FR58" s="4">
        <v>12118.788661766745</v>
      </c>
      <c r="FS58" s="4">
        <v>43.351966462363521</v>
      </c>
    </row>
    <row r="59" spans="1:175" x14ac:dyDescent="0.15">
      <c r="R59" s="143">
        <f>MAX(R5:R40)</f>
        <v>0.179642</v>
      </c>
      <c r="S59" s="143">
        <f>MAX(S5:S40)</f>
        <v>26390.09</v>
      </c>
      <c r="AJ59" s="132">
        <f>MAX(AJ5:AJ40)</f>
        <v>0.222945</v>
      </c>
      <c r="AK59" s="132">
        <f>MAX(AK5:AK40)</f>
        <v>0</v>
      </c>
      <c r="AL59" s="132">
        <f>MAX(AL5:AL40)</f>
        <v>1.2410516471649169</v>
      </c>
      <c r="AM59" s="132">
        <f>MAX(AM5:AM40)</f>
        <v>0</v>
      </c>
      <c r="CE59" s="119"/>
      <c r="CF59" s="119"/>
      <c r="CK59" s="5"/>
      <c r="CL59" s="4">
        <v>11606.600580706852</v>
      </c>
      <c r="CM59" s="4">
        <v>41.505889250000003</v>
      </c>
      <c r="CN59" s="4">
        <v>41.505889250000003</v>
      </c>
      <c r="CO59" s="4">
        <v>47.252534499999996</v>
      </c>
      <c r="CP59" s="4">
        <v>48.648711000000006</v>
      </c>
      <c r="CQ59" s="4">
        <v>42.311480937500008</v>
      </c>
      <c r="CR59" s="4">
        <v>27.666002249999998</v>
      </c>
      <c r="CS59" s="4">
        <v>20.680173874999998</v>
      </c>
      <c r="CT59" s="4">
        <v>91.749179874999996</v>
      </c>
      <c r="CU59" s="4">
        <v>89.667524624999999</v>
      </c>
      <c r="CV59" s="4">
        <v>41.286933999999995</v>
      </c>
      <c r="CW59" s="4">
        <v>42.684329499999997</v>
      </c>
      <c r="CX59" s="4">
        <v>41.438387750000004</v>
      </c>
      <c r="CY59" s="4">
        <v>47.238474000000004</v>
      </c>
      <c r="CZ59" s="4">
        <v>48.614136999999999</v>
      </c>
      <c r="DA59" s="4">
        <v>42.731779366255431</v>
      </c>
      <c r="DB59" s="4">
        <v>1.1449250000000001E-2</v>
      </c>
      <c r="DC59" s="4">
        <v>23011.137500000001</v>
      </c>
      <c r="DE59" s="4">
        <v>24377.163476073314</v>
      </c>
      <c r="DF59" s="4">
        <v>30.47651175</v>
      </c>
      <c r="DH59" s="4">
        <v>9041.2074828116874</v>
      </c>
      <c r="DI59" s="4">
        <v>20.100810000000003</v>
      </c>
      <c r="DO59" s="4">
        <v>10158.089989809849</v>
      </c>
      <c r="DP59" s="4">
        <v>40.971769500000001</v>
      </c>
      <c r="DQ59" s="4">
        <v>10256.330746</v>
      </c>
      <c r="DR59" s="4">
        <v>42.457718</v>
      </c>
      <c r="DS59" s="4">
        <v>10256.330746</v>
      </c>
      <c r="DT59" s="4">
        <v>41.192149000000001</v>
      </c>
      <c r="DU59" s="4">
        <v>41.192149000000001</v>
      </c>
      <c r="DV59" s="4">
        <v>46.992004000000001</v>
      </c>
      <c r="DW59" s="4">
        <v>48.368237000000001</v>
      </c>
      <c r="DX59" s="4">
        <v>42.485541538908834</v>
      </c>
      <c r="DZ59" s="4">
        <v>13778.527284680938</v>
      </c>
      <c r="EA59" s="4">
        <v>42.317046625000003</v>
      </c>
      <c r="EB59" s="4">
        <v>42.317046625000003</v>
      </c>
      <c r="EC59" s="4">
        <v>48.507247625000005</v>
      </c>
      <c r="ED59" s="4">
        <v>50.192376125000003</v>
      </c>
      <c r="EE59" s="4">
        <v>43.196142281250005</v>
      </c>
      <c r="EF59" s="4">
        <v>29.183329624999999</v>
      </c>
      <c r="EG59" s="4">
        <v>21.672153000000002</v>
      </c>
      <c r="EH59" s="4">
        <v>93.08205525000001</v>
      </c>
      <c r="EI59" s="4">
        <v>91.189252749999994</v>
      </c>
      <c r="EJ59" s="4">
        <v>42.785377750000002</v>
      </c>
      <c r="EK59" s="4">
        <v>43.645349500000002</v>
      </c>
      <c r="EL59" s="4">
        <v>42.239769000000003</v>
      </c>
      <c r="EM59" s="4">
        <v>48.492140999999997</v>
      </c>
      <c r="EN59" s="4">
        <v>50.140195874999996</v>
      </c>
      <c r="EO59" s="4">
        <v>43.587446902286132</v>
      </c>
      <c r="EP59" s="4">
        <v>8.4442500000000004E-3</v>
      </c>
      <c r="EQ59" s="4">
        <v>0</v>
      </c>
      <c r="ER59" s="4">
        <v>26177.052486</v>
      </c>
      <c r="ES59" s="4">
        <v>31.528759000000001</v>
      </c>
      <c r="ET59" s="4">
        <v>9460.7164327374012</v>
      </c>
      <c r="EU59" s="4">
        <v>20.771067625000001</v>
      </c>
      <c r="EV59" s="7"/>
      <c r="EW59" s="7"/>
      <c r="EX59" s="7"/>
      <c r="EY59" s="7"/>
      <c r="EZ59" s="7">
        <v>17811.068661532085</v>
      </c>
      <c r="FA59" s="7">
        <v>43.704312250000001</v>
      </c>
      <c r="FB59" s="7">
        <v>15665.576769536607</v>
      </c>
      <c r="FC59" s="7">
        <v>43.847705000000005</v>
      </c>
      <c r="FD59" s="4">
        <v>13778.527284680938</v>
      </c>
      <c r="FE59" s="4">
        <v>42.239769000000003</v>
      </c>
      <c r="FF59" s="4">
        <v>42.239769000000003</v>
      </c>
      <c r="FG59" s="4">
        <v>48.492140999999997</v>
      </c>
      <c r="FH59" s="4">
        <v>50.140195874999996</v>
      </c>
      <c r="FI59" s="4">
        <v>43.587446902286132</v>
      </c>
      <c r="FK59" s="4">
        <v>11606.600580706852</v>
      </c>
      <c r="FL59" s="4">
        <v>42.311480937500008</v>
      </c>
      <c r="FM59" s="4">
        <v>10256.330746</v>
      </c>
      <c r="FN59" s="4">
        <v>42.485541538908834</v>
      </c>
      <c r="FP59" s="4">
        <v>13778.527284680938</v>
      </c>
      <c r="FQ59" s="4">
        <v>43.196142281250005</v>
      </c>
      <c r="FR59" s="4">
        <v>13778.527284680938</v>
      </c>
      <c r="FS59" s="4">
        <v>43.587446902286132</v>
      </c>
    </row>
    <row r="60" spans="1:175" x14ac:dyDescent="0.15">
      <c r="R60" s="143">
        <f>MIN(R5:R40)</f>
        <v>1.0208999999999999E-2</v>
      </c>
      <c r="S60" s="143">
        <f>MIN(S5:S40)</f>
        <v>124.56</v>
      </c>
      <c r="AJ60" s="132">
        <f>MIN(AJ5:AJ40)</f>
        <v>6.0540000000000004E-3</v>
      </c>
      <c r="AK60" s="132">
        <f>MIN(AK5:AK40)</f>
        <v>0</v>
      </c>
      <c r="AL60" s="132">
        <f>MIN(AL5:AL40)</f>
        <v>0.40028140259883571</v>
      </c>
      <c r="AM60" s="132">
        <f>MIN(AM5:AM40)</f>
        <v>0</v>
      </c>
      <c r="CE60" s="119"/>
      <c r="CF60" s="119"/>
      <c r="CK60" s="5"/>
      <c r="CL60" s="4">
        <v>13134.636584589794</v>
      </c>
      <c r="CM60" s="4">
        <v>41.756659499999998</v>
      </c>
      <c r="CN60" s="4">
        <v>41.756659499999998</v>
      </c>
      <c r="CO60" s="4">
        <v>47.500700999999999</v>
      </c>
      <c r="CP60" s="4">
        <v>48.899028000000001</v>
      </c>
      <c r="CQ60" s="4">
        <v>42.562060125000002</v>
      </c>
      <c r="CR60" s="4">
        <v>28.134420499999997</v>
      </c>
      <c r="CS60" s="4">
        <v>20.996128749999997</v>
      </c>
      <c r="CT60" s="4">
        <v>92.173986749999997</v>
      </c>
      <c r="CU60" s="4">
        <v>90.130914249999989</v>
      </c>
      <c r="CV60" s="4">
        <v>41.755034999999999</v>
      </c>
      <c r="CW60" s="4">
        <v>42.910941000000001</v>
      </c>
      <c r="CX60" s="4">
        <v>41.6846265</v>
      </c>
      <c r="CY60" s="4">
        <v>47.484943999999999</v>
      </c>
      <c r="CZ60" s="4">
        <v>48.860036999999998</v>
      </c>
      <c r="DA60" s="4">
        <v>42.978017193602028</v>
      </c>
      <c r="DB60" s="4">
        <v>1.17045E-2</v>
      </c>
      <c r="DC60" s="4">
        <v>23493.845000000001</v>
      </c>
      <c r="DE60" s="4">
        <v>27586.473834</v>
      </c>
      <c r="DF60" s="4">
        <v>30.944929999999999</v>
      </c>
      <c r="DH60" s="4">
        <v>10158.089989809849</v>
      </c>
      <c r="DI60" s="4">
        <v>20.417586500000002</v>
      </c>
      <c r="DO60" s="4">
        <v>11412.943728726996</v>
      </c>
      <c r="DP60" s="4">
        <v>41.425007000000001</v>
      </c>
      <c r="DQ60" s="4">
        <v>11606.600580706852</v>
      </c>
      <c r="DR60" s="4">
        <v>42.684329499999997</v>
      </c>
      <c r="DS60" s="4">
        <v>11606.600580706852</v>
      </c>
      <c r="DT60" s="4">
        <v>41.438387750000004</v>
      </c>
      <c r="DU60" s="4">
        <v>41.438387750000004</v>
      </c>
      <c r="DV60" s="4">
        <v>47.238474000000004</v>
      </c>
      <c r="DW60" s="4">
        <v>48.614136999999999</v>
      </c>
      <c r="DX60" s="4">
        <v>42.731779366255431</v>
      </c>
      <c r="DZ60" s="4">
        <v>15665.576769536607</v>
      </c>
      <c r="EA60" s="4">
        <v>42.558652500000001</v>
      </c>
      <c r="EB60" s="4">
        <v>42.558652500000001</v>
      </c>
      <c r="EC60" s="4">
        <v>48.712200500000002</v>
      </c>
      <c r="ED60" s="4">
        <v>50.415664500000005</v>
      </c>
      <c r="EE60" s="4">
        <v>43.434312500000004</v>
      </c>
      <c r="EF60" s="4">
        <v>29.6524155</v>
      </c>
      <c r="EG60" s="4">
        <v>21.980786000000002</v>
      </c>
      <c r="EH60" s="4">
        <v>93.465778999999998</v>
      </c>
      <c r="EI60" s="4">
        <v>91.609650999999999</v>
      </c>
      <c r="EJ60" s="4">
        <v>43.244844999999998</v>
      </c>
      <c r="EK60" s="4">
        <v>43.847705000000005</v>
      </c>
      <c r="EL60" s="4">
        <v>42.477835999999996</v>
      </c>
      <c r="EM60" s="4">
        <v>48.695469000000003</v>
      </c>
      <c r="EN60" s="4">
        <v>50.359323500000002</v>
      </c>
      <c r="EO60" s="4">
        <v>43.822927342208743</v>
      </c>
      <c r="EP60" s="4">
        <v>8.6180000000000007E-3</v>
      </c>
      <c r="EQ60" s="4">
        <v>0</v>
      </c>
      <c r="ET60" s="4">
        <v>10665.244712375348</v>
      </c>
      <c r="EU60" s="4">
        <v>21.079958749999999</v>
      </c>
      <c r="EV60" s="7"/>
      <c r="EW60" s="7"/>
      <c r="EX60" s="7"/>
      <c r="EY60" s="7"/>
      <c r="EZ60" s="7">
        <v>20250.39815212585</v>
      </c>
      <c r="FA60" s="7">
        <v>44.163779500000004</v>
      </c>
      <c r="FB60" s="7">
        <v>17811.068661532085</v>
      </c>
      <c r="FC60" s="7">
        <v>44.050060500000001</v>
      </c>
      <c r="FD60" s="4">
        <v>15665.576769536607</v>
      </c>
      <c r="FE60" s="4">
        <v>42.477835999999996</v>
      </c>
      <c r="FF60" s="4">
        <v>42.477835999999996</v>
      </c>
      <c r="FG60" s="4">
        <v>48.695469000000003</v>
      </c>
      <c r="FH60" s="4">
        <v>50.359323500000002</v>
      </c>
      <c r="FI60" s="4">
        <v>43.822927342208743</v>
      </c>
      <c r="FK60" s="4">
        <v>13134.636584589794</v>
      </c>
      <c r="FL60" s="4">
        <v>42.562060125000002</v>
      </c>
      <c r="FM60" s="4">
        <v>11606.600580706852</v>
      </c>
      <c r="FN60" s="4">
        <v>42.731779366255431</v>
      </c>
      <c r="FP60" s="4">
        <v>15665.576769536607</v>
      </c>
      <c r="FQ60" s="4">
        <v>43.434312500000004</v>
      </c>
      <c r="FR60" s="4">
        <v>15665.576769536607</v>
      </c>
      <c r="FS60" s="4">
        <v>43.822927342208743</v>
      </c>
    </row>
    <row r="61" spans="1:175" x14ac:dyDescent="0.15">
      <c r="AJ61" s="132">
        <f>AJ57/R57</f>
        <v>0.82488718624562563</v>
      </c>
      <c r="AK61" s="132" t="e">
        <f>AK57/S57</f>
        <v>#NUM!</v>
      </c>
      <c r="CE61" s="119"/>
      <c r="CF61" s="119"/>
      <c r="CK61" s="5"/>
      <c r="CL61" s="4">
        <v>14863.842087924952</v>
      </c>
      <c r="CM61" s="4">
        <v>42.00742975</v>
      </c>
      <c r="CN61" s="4">
        <v>42.00742975</v>
      </c>
      <c r="CO61" s="4">
        <v>47.748867500000003</v>
      </c>
      <c r="CP61" s="4">
        <v>49.149345000000004</v>
      </c>
      <c r="CQ61" s="4">
        <v>42.812639312500004</v>
      </c>
      <c r="CR61" s="4">
        <v>28.60283875</v>
      </c>
      <c r="CS61" s="4">
        <v>21.312083625</v>
      </c>
      <c r="CT61" s="4">
        <v>92.598793624999999</v>
      </c>
      <c r="CU61" s="4">
        <v>90.594303874999994</v>
      </c>
      <c r="CV61" s="4">
        <v>42.223135999999997</v>
      </c>
      <c r="CW61" s="4">
        <v>43.137552499999998</v>
      </c>
      <c r="CX61" s="4">
        <v>41.930865249999997</v>
      </c>
      <c r="CY61" s="4">
        <v>47.731414000000001</v>
      </c>
      <c r="CZ61" s="4">
        <v>49.105936999999997</v>
      </c>
      <c r="DA61" s="4">
        <v>43.224255020948625</v>
      </c>
      <c r="DB61" s="4">
        <v>1.195975E-2</v>
      </c>
      <c r="DC61" s="4">
        <v>23976.552500000002</v>
      </c>
      <c r="DH61" s="4">
        <v>11412.943728726996</v>
      </c>
      <c r="DI61" s="4">
        <v>20.734363000000002</v>
      </c>
      <c r="DO61" s="4">
        <v>12822.812623805758</v>
      </c>
      <c r="DP61" s="4">
        <v>41.878244500000001</v>
      </c>
      <c r="DQ61" s="4">
        <v>13134.636584589794</v>
      </c>
      <c r="DR61" s="4">
        <v>42.910941000000001</v>
      </c>
      <c r="DS61" s="4">
        <v>13134.636584589794</v>
      </c>
      <c r="DT61" s="4">
        <v>41.6846265</v>
      </c>
      <c r="DU61" s="4">
        <v>41.6846265</v>
      </c>
      <c r="DV61" s="4">
        <v>47.484943999999999</v>
      </c>
      <c r="DW61" s="4">
        <v>48.860036999999998</v>
      </c>
      <c r="DX61" s="4">
        <v>42.978017193602028</v>
      </c>
      <c r="DZ61" s="4">
        <v>17811.068661532085</v>
      </c>
      <c r="EA61" s="4">
        <v>42.800258374999999</v>
      </c>
      <c r="EB61" s="4">
        <v>42.800258374999999</v>
      </c>
      <c r="EC61" s="4">
        <v>48.917153374999998</v>
      </c>
      <c r="ED61" s="4">
        <v>50.638952875000001</v>
      </c>
      <c r="EE61" s="4">
        <v>43.672482718749997</v>
      </c>
      <c r="EF61" s="4">
        <v>30.121501375000001</v>
      </c>
      <c r="EG61" s="4">
        <v>22.289418999999999</v>
      </c>
      <c r="EH61" s="4">
        <v>93.849502749999999</v>
      </c>
      <c r="EI61" s="4">
        <v>92.030049250000005</v>
      </c>
      <c r="EJ61" s="4">
        <v>43.704312250000001</v>
      </c>
      <c r="EK61" s="4">
        <v>44.050060500000001</v>
      </c>
      <c r="EL61" s="4">
        <v>42.715902999999997</v>
      </c>
      <c r="EM61" s="4">
        <v>48.898797000000002</v>
      </c>
      <c r="EN61" s="4">
        <v>50.578451125000001</v>
      </c>
      <c r="EO61" s="4">
        <v>44.058407782131354</v>
      </c>
      <c r="EP61" s="4">
        <v>8.7917499999999992E-3</v>
      </c>
      <c r="EQ61" s="4">
        <v>0</v>
      </c>
      <c r="ET61" s="4">
        <v>12023.132241998526</v>
      </c>
      <c r="EU61" s="4">
        <v>21.388849875000002</v>
      </c>
      <c r="EV61" s="7"/>
      <c r="EW61" s="7"/>
      <c r="EX61" s="7"/>
      <c r="EY61" s="7"/>
      <c r="EZ61" s="7">
        <v>23023.808010201021</v>
      </c>
      <c r="FA61" s="7">
        <v>44.62324675</v>
      </c>
      <c r="FB61" s="7">
        <v>20250.39815212585</v>
      </c>
      <c r="FC61" s="7">
        <v>44.252416000000004</v>
      </c>
      <c r="FD61" s="4">
        <v>17811.068661532085</v>
      </c>
      <c r="FE61" s="4">
        <v>42.715902999999997</v>
      </c>
      <c r="FF61" s="4">
        <v>42.715902999999997</v>
      </c>
      <c r="FG61" s="4">
        <v>48.898797000000002</v>
      </c>
      <c r="FH61" s="4">
        <v>50.578451125000001</v>
      </c>
      <c r="FI61" s="4">
        <v>44.058407782131354</v>
      </c>
      <c r="FK61" s="4">
        <v>14863.842087924952</v>
      </c>
      <c r="FL61" s="4">
        <v>42.812639312500004</v>
      </c>
      <c r="FM61" s="4">
        <v>13134.636584589794</v>
      </c>
      <c r="FN61" s="4">
        <v>42.978017193602028</v>
      </c>
      <c r="FP61" s="4">
        <v>17811.068661532085</v>
      </c>
      <c r="FQ61" s="4">
        <v>43.672482718749997</v>
      </c>
      <c r="FR61" s="4">
        <v>17811.068661532085</v>
      </c>
      <c r="FS61" s="4">
        <v>44.058407782131354</v>
      </c>
    </row>
    <row r="62" spans="1:175" x14ac:dyDescent="0.15">
      <c r="CE62" s="119"/>
      <c r="CF62" s="119"/>
      <c r="CK62" s="5"/>
      <c r="CL62" s="4">
        <v>16820.70152393707</v>
      </c>
      <c r="CM62" s="4">
        <v>42.258200000000002</v>
      </c>
      <c r="CN62" s="4">
        <v>42.258200000000002</v>
      </c>
      <c r="CO62" s="4">
        <v>47.997033999999999</v>
      </c>
      <c r="CP62" s="4">
        <v>49.399662000000006</v>
      </c>
      <c r="CQ62" s="4">
        <v>43.063218500000005</v>
      </c>
      <c r="CR62" s="4">
        <v>29.071256999999999</v>
      </c>
      <c r="CS62" s="4">
        <v>21.628038499999999</v>
      </c>
      <c r="CT62" s="4">
        <v>93.023600500000001</v>
      </c>
      <c r="CU62" s="4">
        <v>91.057693499999999</v>
      </c>
      <c r="CV62" s="4">
        <v>42.691237000000001</v>
      </c>
      <c r="CW62" s="4">
        <v>43.364164000000002</v>
      </c>
      <c r="CX62" s="4">
        <v>42.177104</v>
      </c>
      <c r="CY62" s="4">
        <v>47.977884000000003</v>
      </c>
      <c r="CZ62" s="4">
        <v>49.351837000000003</v>
      </c>
      <c r="DA62" s="4">
        <v>43.470492848295223</v>
      </c>
      <c r="DB62" s="4">
        <v>1.2215E-2</v>
      </c>
      <c r="DC62" s="4">
        <v>24459.260000000002</v>
      </c>
      <c r="DH62" s="4">
        <v>12822.812623805758</v>
      </c>
      <c r="DI62" s="4">
        <v>21.051139500000001</v>
      </c>
      <c r="DO62" s="4">
        <v>14406.846077</v>
      </c>
      <c r="DP62" s="4">
        <v>42.331482000000001</v>
      </c>
      <c r="DQ62" s="4">
        <v>14863.842087924952</v>
      </c>
      <c r="DR62" s="4">
        <v>43.137552499999998</v>
      </c>
      <c r="DS62" s="4">
        <v>14863.842087924952</v>
      </c>
      <c r="DT62" s="4">
        <v>41.930865249999997</v>
      </c>
      <c r="DU62" s="4">
        <v>41.930865249999997</v>
      </c>
      <c r="DV62" s="4">
        <v>47.731414000000001</v>
      </c>
      <c r="DW62" s="4">
        <v>49.105936999999997</v>
      </c>
      <c r="DX62" s="4">
        <v>43.224255020948625</v>
      </c>
      <c r="DZ62" s="4">
        <v>20250.39815212585</v>
      </c>
      <c r="EA62" s="4">
        <v>43.041864250000003</v>
      </c>
      <c r="EB62" s="4">
        <v>43.041864250000003</v>
      </c>
      <c r="EC62" s="4">
        <v>49.122106250000002</v>
      </c>
      <c r="ED62" s="4">
        <v>50.862241250000004</v>
      </c>
      <c r="EE62" s="4">
        <v>43.910652937499997</v>
      </c>
      <c r="EF62" s="4">
        <v>30.590587249999999</v>
      </c>
      <c r="EG62" s="4">
        <v>22.598051999999999</v>
      </c>
      <c r="EH62" s="4">
        <v>94.233226500000001</v>
      </c>
      <c r="EI62" s="4">
        <v>92.450447499999996</v>
      </c>
      <c r="EJ62" s="4">
        <v>44.163779500000004</v>
      </c>
      <c r="EK62" s="4">
        <v>44.252416000000004</v>
      </c>
      <c r="EL62" s="4">
        <v>42.953969999999998</v>
      </c>
      <c r="EM62" s="4">
        <v>49.102125000000001</v>
      </c>
      <c r="EN62" s="4">
        <v>50.79757875</v>
      </c>
      <c r="EO62" s="4">
        <v>44.293888222053965</v>
      </c>
      <c r="EP62" s="4">
        <v>8.9654999999999995E-3</v>
      </c>
      <c r="EQ62" s="4">
        <v>0</v>
      </c>
      <c r="ET62" s="4">
        <v>13553.904557</v>
      </c>
      <c r="EU62" s="4">
        <v>21.697741000000001</v>
      </c>
      <c r="EV62" s="7"/>
      <c r="EW62" s="7"/>
      <c r="EX62" s="7"/>
      <c r="EY62" s="7"/>
      <c r="EZ62" s="7">
        <v>26177.052486</v>
      </c>
      <c r="FA62" s="7">
        <v>45.082714000000003</v>
      </c>
      <c r="FB62" s="7">
        <v>23023.808010201021</v>
      </c>
      <c r="FC62" s="7">
        <v>44.4547715</v>
      </c>
      <c r="FD62" s="4">
        <v>20250.39815212585</v>
      </c>
      <c r="FE62" s="4">
        <v>42.953969999999998</v>
      </c>
      <c r="FF62" s="4">
        <v>42.953969999999998</v>
      </c>
      <c r="FG62" s="4">
        <v>49.102125000000001</v>
      </c>
      <c r="FH62" s="4">
        <v>50.79757875</v>
      </c>
      <c r="FI62" s="4">
        <v>44.293888222053965</v>
      </c>
      <c r="FK62" s="4">
        <v>16820.70152393707</v>
      </c>
      <c r="FL62" s="4">
        <v>43.063218500000005</v>
      </c>
      <c r="FM62" s="4">
        <v>14863.842087924952</v>
      </c>
      <c r="FN62" s="4">
        <v>43.224255020948625</v>
      </c>
      <c r="FP62" s="4">
        <v>20250.39815212585</v>
      </c>
      <c r="FQ62" s="4">
        <v>43.910652937499997</v>
      </c>
      <c r="FR62" s="4">
        <v>20250.39815212585</v>
      </c>
      <c r="FS62" s="4">
        <v>44.293888222053965</v>
      </c>
    </row>
    <row r="63" spans="1:175" x14ac:dyDescent="0.15">
      <c r="CE63" s="119"/>
      <c r="CF63" s="119"/>
      <c r="CK63" s="5"/>
      <c r="CL63" s="4">
        <v>19035.18606318007</v>
      </c>
      <c r="CM63" s="4">
        <v>42.508970249999997</v>
      </c>
      <c r="CN63" s="4">
        <v>42.508970249999997</v>
      </c>
      <c r="CO63" s="4">
        <v>48.245200499999996</v>
      </c>
      <c r="CP63" s="4">
        <v>49.649979000000002</v>
      </c>
      <c r="CQ63" s="4">
        <v>43.313797687499999</v>
      </c>
      <c r="CR63" s="4">
        <v>29.539675249999998</v>
      </c>
      <c r="CS63" s="4">
        <v>21.943993374999998</v>
      </c>
      <c r="CT63" s="4">
        <v>93.448407375000002</v>
      </c>
      <c r="CU63" s="4">
        <v>91.521083125000004</v>
      </c>
      <c r="CV63" s="4">
        <v>43.159337999999998</v>
      </c>
      <c r="CW63" s="4">
        <v>43.590775499999999</v>
      </c>
      <c r="CX63" s="4">
        <v>42.423342750000003</v>
      </c>
      <c r="CY63" s="4">
        <v>48.224353999999998</v>
      </c>
      <c r="CZ63" s="4">
        <v>49.597737000000002</v>
      </c>
      <c r="DA63" s="4">
        <v>43.716730675641827</v>
      </c>
      <c r="DB63" s="4">
        <v>1.247025E-2</v>
      </c>
      <c r="DC63" s="4">
        <v>24941.967499999999</v>
      </c>
      <c r="DH63" s="4">
        <v>14406.846077</v>
      </c>
      <c r="DI63" s="4">
        <v>21.367916000000001</v>
      </c>
      <c r="DO63" s="4">
        <v>21541.212650628862</v>
      </c>
      <c r="DP63" s="4">
        <v>43.627438999999995</v>
      </c>
      <c r="DQ63" s="4">
        <v>16820.70152393707</v>
      </c>
      <c r="DR63" s="4">
        <v>43.364164000000002</v>
      </c>
      <c r="DS63" s="4">
        <v>16820.70152393707</v>
      </c>
      <c r="DT63" s="4">
        <v>42.177104</v>
      </c>
      <c r="DU63" s="4">
        <v>42.177104</v>
      </c>
      <c r="DV63" s="4">
        <v>47.977884000000003</v>
      </c>
      <c r="DW63" s="4">
        <v>49.351837000000003</v>
      </c>
      <c r="DX63" s="4">
        <v>43.470492848295223</v>
      </c>
      <c r="DZ63" s="4">
        <v>23023.808010201021</v>
      </c>
      <c r="EA63" s="4">
        <v>43.283470125000001</v>
      </c>
      <c r="EB63" s="4">
        <v>43.283470125000001</v>
      </c>
      <c r="EC63" s="4">
        <v>49.327059125000005</v>
      </c>
      <c r="ED63" s="4">
        <v>51.085529624999999</v>
      </c>
      <c r="EE63" s="4">
        <v>44.148823156249996</v>
      </c>
      <c r="EF63" s="4">
        <v>31.059673125</v>
      </c>
      <c r="EG63" s="4">
        <v>22.906685</v>
      </c>
      <c r="EH63" s="4">
        <v>94.616950250000002</v>
      </c>
      <c r="EI63" s="4">
        <v>92.870845750000001</v>
      </c>
      <c r="EJ63" s="4">
        <v>44.62324675</v>
      </c>
      <c r="EK63" s="4">
        <v>44.4547715</v>
      </c>
      <c r="EL63" s="4">
        <v>43.192036999999999</v>
      </c>
      <c r="EM63" s="4">
        <v>49.305453</v>
      </c>
      <c r="EN63" s="4">
        <v>51.016706374999998</v>
      </c>
      <c r="EO63" s="4">
        <v>44.529368661976577</v>
      </c>
      <c r="EP63" s="4">
        <v>9.1392499999999998E-3</v>
      </c>
      <c r="EQ63" s="4">
        <v>0</v>
      </c>
      <c r="ET63" s="4">
        <v>17811.068661532085</v>
      </c>
      <c r="EU63" s="4">
        <v>22.289418999999999</v>
      </c>
      <c r="EV63" s="7"/>
      <c r="EW63" s="7"/>
      <c r="EX63" s="7"/>
      <c r="EY63" s="7"/>
      <c r="EZ63" s="7"/>
      <c r="FA63" s="7"/>
      <c r="FB63" s="7">
        <v>26177.052486</v>
      </c>
      <c r="FC63" s="7">
        <v>44.657127000000003</v>
      </c>
      <c r="FD63" s="4">
        <v>23023.808010201021</v>
      </c>
      <c r="FE63" s="4">
        <v>43.192036999999999</v>
      </c>
      <c r="FF63" s="4">
        <v>43.192036999999999</v>
      </c>
      <c r="FG63" s="4">
        <v>49.305453</v>
      </c>
      <c r="FH63" s="4">
        <v>51.016706374999998</v>
      </c>
      <c r="FI63" s="4">
        <v>44.529368661976577</v>
      </c>
      <c r="FK63" s="4">
        <v>19035.18606318007</v>
      </c>
      <c r="FL63" s="4">
        <v>43.313797687499999</v>
      </c>
      <c r="FM63" s="4">
        <v>16820.70152393707</v>
      </c>
      <c r="FN63" s="4">
        <v>43.470492848295223</v>
      </c>
      <c r="FP63" s="4">
        <v>23023.808010201021</v>
      </c>
      <c r="FQ63" s="4">
        <v>44.148823156249996</v>
      </c>
      <c r="FR63" s="4">
        <v>23023.808010201021</v>
      </c>
      <c r="FS63" s="4">
        <v>44.529368661976577</v>
      </c>
    </row>
    <row r="64" spans="1:175" x14ac:dyDescent="0.15">
      <c r="CE64" s="119"/>
      <c r="CF64" s="119"/>
      <c r="CK64" s="5"/>
      <c r="CL64" s="4">
        <v>21541.212650628862</v>
      </c>
      <c r="CM64" s="4">
        <v>42.759740499999999</v>
      </c>
      <c r="CN64" s="4">
        <v>42.759740499999999</v>
      </c>
      <c r="CO64" s="4">
        <v>48.493366999999999</v>
      </c>
      <c r="CP64" s="4">
        <v>49.900296000000004</v>
      </c>
      <c r="CQ64" s="4">
        <v>43.564376875000001</v>
      </c>
      <c r="CR64" s="4">
        <v>30.008093500000001</v>
      </c>
      <c r="CS64" s="4">
        <v>22.259948250000001</v>
      </c>
      <c r="CT64" s="4">
        <v>93.873214250000004</v>
      </c>
      <c r="CU64" s="4">
        <v>91.984472750000009</v>
      </c>
      <c r="CV64" s="4">
        <v>43.627438999999995</v>
      </c>
      <c r="CW64" s="4">
        <v>43.817386999999997</v>
      </c>
      <c r="CX64" s="4">
        <v>42.6695815</v>
      </c>
      <c r="CY64" s="4">
        <v>48.470824</v>
      </c>
      <c r="CZ64" s="4">
        <v>49.843637000000001</v>
      </c>
      <c r="DA64" s="4">
        <v>43.962968502988424</v>
      </c>
      <c r="DB64" s="4">
        <v>1.2725500000000001E-2</v>
      </c>
      <c r="DC64" s="4">
        <v>25424.674999999999</v>
      </c>
      <c r="DH64" s="4">
        <v>21541.212650628862</v>
      </c>
      <c r="DI64" s="4">
        <v>22.259948250000001</v>
      </c>
      <c r="DO64" s="4">
        <v>24377.163476073314</v>
      </c>
      <c r="DP64" s="4">
        <v>44.09554</v>
      </c>
      <c r="DQ64" s="4">
        <v>19035.18606318007</v>
      </c>
      <c r="DR64" s="4">
        <v>43.590775499999999</v>
      </c>
      <c r="DS64" s="4">
        <v>19035.18606318007</v>
      </c>
      <c r="DT64" s="4">
        <v>42.423342750000003</v>
      </c>
      <c r="DU64" s="4">
        <v>42.423342750000003</v>
      </c>
      <c r="DV64" s="4">
        <v>48.224353999999998</v>
      </c>
      <c r="DW64" s="4">
        <v>49.597737000000002</v>
      </c>
      <c r="DX64" s="4">
        <v>43.716730675641827</v>
      </c>
      <c r="DZ64" s="4">
        <v>26177.052486</v>
      </c>
      <c r="EA64" s="4">
        <v>43.525075999999999</v>
      </c>
      <c r="EB64" s="4">
        <v>43.525075999999999</v>
      </c>
      <c r="EC64" s="4">
        <v>49.532012000000002</v>
      </c>
      <c r="ED64" s="4">
        <v>51.308818000000002</v>
      </c>
      <c r="EE64" s="4">
        <v>44.386993374999996</v>
      </c>
      <c r="EF64" s="4">
        <v>31.528759000000001</v>
      </c>
      <c r="EG64" s="4">
        <v>23.215318</v>
      </c>
      <c r="EH64" s="4">
        <v>95.000674000000004</v>
      </c>
      <c r="EI64" s="4">
        <v>93.291244000000006</v>
      </c>
      <c r="EJ64" s="4">
        <v>45.082714000000003</v>
      </c>
      <c r="EK64" s="4">
        <v>44.657127000000003</v>
      </c>
      <c r="EL64" s="4">
        <v>43.430104</v>
      </c>
      <c r="EM64" s="4">
        <v>49.508780999999999</v>
      </c>
      <c r="EN64" s="4">
        <v>51.235833999999997</v>
      </c>
      <c r="EO64" s="4">
        <v>44.764849101899188</v>
      </c>
      <c r="EP64" s="4">
        <v>9.3130000000000001E-3</v>
      </c>
      <c r="EQ64" s="4">
        <v>0</v>
      </c>
      <c r="ET64" s="4">
        <v>20250.39815212585</v>
      </c>
      <c r="EU64" s="4">
        <v>22.598051999999999</v>
      </c>
      <c r="EV64" s="7"/>
      <c r="EW64" s="7"/>
      <c r="EX64" s="7"/>
      <c r="EY64" s="7"/>
      <c r="EZ64" s="7"/>
      <c r="FA64" s="7"/>
      <c r="FB64" s="7"/>
      <c r="FC64" s="7"/>
      <c r="FD64" s="4">
        <v>26177.052486</v>
      </c>
      <c r="FE64" s="4">
        <v>43.430104</v>
      </c>
      <c r="FF64" s="4">
        <v>43.430104</v>
      </c>
      <c r="FG64" s="4">
        <v>49.508780999999999</v>
      </c>
      <c r="FH64" s="4">
        <v>51.235833999999997</v>
      </c>
      <c r="FI64" s="4">
        <v>44.764849101899188</v>
      </c>
      <c r="FK64" s="4">
        <v>21541.212650628862</v>
      </c>
      <c r="FL64" s="4">
        <v>43.564376875000001</v>
      </c>
      <c r="FM64" s="4">
        <v>19035.18606318007</v>
      </c>
      <c r="FN64" s="4">
        <v>43.716730675641827</v>
      </c>
      <c r="FP64" s="4">
        <v>26177.052486</v>
      </c>
      <c r="FQ64" s="4">
        <v>44.386993374999996</v>
      </c>
      <c r="FR64" s="4">
        <v>26177.052486</v>
      </c>
      <c r="FS64" s="4">
        <v>44.764849101899188</v>
      </c>
    </row>
    <row r="65" spans="83:170" x14ac:dyDescent="0.15">
      <c r="CE65" s="119"/>
      <c r="CF65" s="119"/>
      <c r="CK65" s="5"/>
      <c r="CL65" s="4">
        <v>24377.163476073314</v>
      </c>
      <c r="CM65" s="4">
        <v>43.010510749999995</v>
      </c>
      <c r="CN65" s="4">
        <v>43.010510749999995</v>
      </c>
      <c r="CO65" s="4">
        <v>48.741533500000003</v>
      </c>
      <c r="CP65" s="4">
        <v>50.150613</v>
      </c>
      <c r="CQ65" s="4">
        <v>43.814956062499995</v>
      </c>
      <c r="CR65" s="4">
        <v>30.47651175</v>
      </c>
      <c r="CS65" s="4">
        <v>22.575903125</v>
      </c>
      <c r="CT65" s="4">
        <v>94.298021125000005</v>
      </c>
      <c r="CU65" s="4">
        <v>92.447862375</v>
      </c>
      <c r="CV65" s="4">
        <v>44.09554</v>
      </c>
      <c r="CW65" s="4">
        <v>44.043998500000001</v>
      </c>
      <c r="CX65" s="4">
        <v>42.915820249999996</v>
      </c>
      <c r="CY65" s="4">
        <v>48.717293999999995</v>
      </c>
      <c r="CZ65" s="4">
        <v>50.089537</v>
      </c>
      <c r="DA65" s="4">
        <v>44.209206330335022</v>
      </c>
      <c r="DB65" s="4">
        <v>1.2980749999999999E-2</v>
      </c>
      <c r="DC65" s="4">
        <v>25907.3825</v>
      </c>
      <c r="DH65" s="4">
        <v>24377.163476073314</v>
      </c>
      <c r="DI65" s="4">
        <v>22.575903125</v>
      </c>
      <c r="DO65" s="4">
        <v>27586.473834</v>
      </c>
      <c r="DP65" s="4">
        <v>44.563640999999997</v>
      </c>
      <c r="DQ65" s="4">
        <v>21541.212650628862</v>
      </c>
      <c r="DR65" s="4">
        <v>43.817386999999997</v>
      </c>
      <c r="DS65" s="4">
        <v>21541.212650628862</v>
      </c>
      <c r="DT65" s="4">
        <v>42.6695815</v>
      </c>
      <c r="DU65" s="4">
        <v>42.6695815</v>
      </c>
      <c r="DV65" s="4">
        <v>48.470824</v>
      </c>
      <c r="DW65" s="4">
        <v>49.843637000000001</v>
      </c>
      <c r="DX65" s="4">
        <v>43.962968502988424</v>
      </c>
      <c r="ET65" s="4">
        <v>23023.808010201021</v>
      </c>
      <c r="EU65" s="4">
        <v>22.906685</v>
      </c>
      <c r="EV65" s="7"/>
      <c r="EW65" s="7"/>
      <c r="EX65" s="7"/>
      <c r="EY65" s="7"/>
      <c r="EZ65" s="7"/>
      <c r="FA65" s="7"/>
      <c r="FB65" s="7"/>
      <c r="FC65" s="7"/>
      <c r="FK65" s="4">
        <v>24377.163476073314</v>
      </c>
      <c r="FL65" s="4">
        <v>43.814956062499995</v>
      </c>
      <c r="FM65" s="4">
        <v>21541.212650628862</v>
      </c>
      <c r="FN65" s="4">
        <v>43.962968502988424</v>
      </c>
    </row>
    <row r="66" spans="83:170" x14ac:dyDescent="0.15">
      <c r="CE66" s="119"/>
      <c r="CF66" s="119"/>
      <c r="CK66" s="5"/>
      <c r="CL66" s="4">
        <v>27586.473834</v>
      </c>
      <c r="CM66" s="4">
        <v>43.261280999999997</v>
      </c>
      <c r="CN66" s="4">
        <v>43.261280999999997</v>
      </c>
      <c r="CO66" s="4">
        <v>48.989699999999999</v>
      </c>
      <c r="CP66" s="4">
        <v>50.400930000000002</v>
      </c>
      <c r="CQ66" s="4">
        <v>44.065535249999996</v>
      </c>
      <c r="CR66" s="4">
        <v>30.944929999999999</v>
      </c>
      <c r="CS66" s="4">
        <v>22.891857999999999</v>
      </c>
      <c r="CT66" s="4">
        <v>94.722828000000007</v>
      </c>
      <c r="CU66" s="4">
        <v>92.911252000000005</v>
      </c>
      <c r="CV66" s="4">
        <v>44.563640999999997</v>
      </c>
      <c r="CW66" s="4">
        <v>44.270609999999998</v>
      </c>
      <c r="CX66" s="4">
        <v>43.162058999999999</v>
      </c>
      <c r="CY66" s="4">
        <v>48.963763999999998</v>
      </c>
      <c r="CZ66" s="4">
        <v>50.335436999999999</v>
      </c>
      <c r="DA66" s="4">
        <v>44.455444157681619</v>
      </c>
      <c r="DB66" s="4">
        <v>1.3236E-2</v>
      </c>
      <c r="DC66" s="4">
        <v>26390.09</v>
      </c>
      <c r="DH66" s="4">
        <v>27586.473834</v>
      </c>
      <c r="DI66" s="4">
        <v>22.891857999999999</v>
      </c>
      <c r="DQ66" s="4">
        <v>24377.163476073314</v>
      </c>
      <c r="DR66" s="4">
        <v>44.043998500000001</v>
      </c>
      <c r="DS66" s="4">
        <v>24377.163476073314</v>
      </c>
      <c r="DT66" s="4">
        <v>42.915820249999996</v>
      </c>
      <c r="DU66" s="4">
        <v>42.915820249999996</v>
      </c>
      <c r="DV66" s="4">
        <v>48.717293999999995</v>
      </c>
      <c r="DW66" s="4">
        <v>50.089537</v>
      </c>
      <c r="DX66" s="4">
        <v>44.209206330335022</v>
      </c>
      <c r="ET66" s="4">
        <v>26177.052486</v>
      </c>
      <c r="EU66" s="4">
        <v>23.215318</v>
      </c>
      <c r="EV66" s="7"/>
      <c r="EW66" s="7"/>
      <c r="EX66" s="7"/>
      <c r="EY66" s="7"/>
      <c r="EZ66" s="7"/>
      <c r="FA66" s="7"/>
      <c r="FB66" s="7"/>
      <c r="FC66" s="7"/>
      <c r="FK66" s="4">
        <v>27586.473834</v>
      </c>
      <c r="FL66" s="4">
        <v>44.065535249999996</v>
      </c>
      <c r="FM66" s="4">
        <v>24377.163476073314</v>
      </c>
      <c r="FN66" s="4">
        <v>44.209206330335022</v>
      </c>
    </row>
    <row r="67" spans="83:170" x14ac:dyDescent="0.15">
      <c r="CE67" s="119"/>
      <c r="CF67" s="119"/>
      <c r="CK67" s="5"/>
      <c r="DQ67" s="4">
        <v>27586.473834</v>
      </c>
      <c r="DR67" s="4">
        <v>44.270609999999998</v>
      </c>
      <c r="DS67" s="4">
        <v>27586.473834</v>
      </c>
      <c r="DT67" s="4">
        <v>43.162058999999999</v>
      </c>
      <c r="DU67" s="4">
        <v>43.162058999999999</v>
      </c>
      <c r="DV67" s="4">
        <v>48.963763999999998</v>
      </c>
      <c r="DW67" s="4">
        <v>50.335436999999999</v>
      </c>
      <c r="DX67" s="4">
        <v>44.455444157681619</v>
      </c>
      <c r="EV67" s="7"/>
      <c r="EW67" s="7"/>
      <c r="EX67" s="7"/>
      <c r="EY67" s="7"/>
      <c r="EZ67" s="7"/>
      <c r="FA67" s="7"/>
      <c r="FB67" s="7"/>
      <c r="FC67" s="7"/>
      <c r="FM67" s="4">
        <v>27586.473834</v>
      </c>
      <c r="FN67" s="4">
        <v>44.455444157681619</v>
      </c>
    </row>
    <row r="68" spans="83:170" x14ac:dyDescent="0.15">
      <c r="CE68" s="119"/>
      <c r="CF68" s="119"/>
      <c r="CK68" s="5"/>
      <c r="EV68" s="7"/>
      <c r="EW68" s="7"/>
      <c r="EX68" s="7"/>
      <c r="EY68" s="7"/>
      <c r="EZ68" s="7"/>
      <c r="FA68" s="7"/>
      <c r="FB68" s="7"/>
      <c r="FC68" s="7"/>
    </row>
    <row r="69" spans="83:170" x14ac:dyDescent="0.15">
      <c r="CE69" s="119"/>
      <c r="CF69" s="119"/>
      <c r="CK69" s="5"/>
      <c r="EV69" s="7"/>
      <c r="EW69" s="7"/>
      <c r="EX69" s="7"/>
      <c r="EY69" s="7"/>
      <c r="EZ69" s="7"/>
      <c r="FA69" s="7"/>
      <c r="FB69" s="7"/>
      <c r="FC69" s="7"/>
    </row>
    <row r="70" spans="83:170" x14ac:dyDescent="0.15">
      <c r="CE70" s="119"/>
      <c r="CF70" s="119"/>
      <c r="EV70" s="7"/>
      <c r="EW70" s="7"/>
      <c r="EX70" s="7"/>
      <c r="EY70" s="7"/>
      <c r="EZ70" s="7"/>
      <c r="FA70" s="7"/>
      <c r="FB70" s="7"/>
      <c r="FC70" s="7"/>
    </row>
    <row r="71" spans="83:170" x14ac:dyDescent="0.15">
      <c r="CE71" s="119"/>
      <c r="CF71" s="119"/>
      <c r="EV71" s="7"/>
      <c r="EW71" s="7"/>
      <c r="EX71" s="7"/>
      <c r="EY71" s="7"/>
      <c r="EZ71" s="7"/>
      <c r="FA71" s="7"/>
      <c r="FB71" s="7"/>
      <c r="FC71" s="7"/>
    </row>
    <row r="72" spans="83:170" x14ac:dyDescent="0.15">
      <c r="CE72" s="119"/>
      <c r="CF72" s="119"/>
      <c r="EV72" s="7"/>
      <c r="EW72" s="7"/>
      <c r="EX72" s="7"/>
      <c r="EY72" s="7"/>
      <c r="EZ72" s="7"/>
      <c r="FA72" s="7"/>
      <c r="FB72" s="7"/>
      <c r="FC72" s="7"/>
    </row>
    <row r="73" spans="83:170" x14ac:dyDescent="0.15">
      <c r="CE73" s="119"/>
      <c r="CF73" s="119"/>
      <c r="EV73" s="7"/>
      <c r="EW73" s="7"/>
      <c r="EX73" s="7"/>
      <c r="EY73" s="7"/>
      <c r="EZ73" s="7"/>
      <c r="FA73" s="7"/>
      <c r="FB73" s="7"/>
      <c r="FC73" s="7"/>
    </row>
    <row r="74" spans="83:170" x14ac:dyDescent="0.15">
      <c r="CE74" s="119"/>
      <c r="CF74" s="119"/>
      <c r="EV74" s="7"/>
      <c r="EW74" s="7"/>
      <c r="EX74" s="7"/>
      <c r="EY74" s="7"/>
      <c r="EZ74" s="7"/>
      <c r="FA74" s="7"/>
      <c r="FB74" s="7"/>
      <c r="FC74" s="7"/>
    </row>
    <row r="75" spans="83:170" x14ac:dyDescent="0.15">
      <c r="CE75" s="119"/>
      <c r="CF75" s="119"/>
      <c r="EV75" s="7"/>
      <c r="EW75" s="7"/>
      <c r="EX75" s="7"/>
      <c r="EY75" s="7"/>
      <c r="EZ75" s="7"/>
      <c r="FA75" s="7"/>
      <c r="FB75" s="7"/>
      <c r="FC75" s="7"/>
    </row>
    <row r="76" spans="83:170" x14ac:dyDescent="0.15">
      <c r="CE76" s="119"/>
      <c r="CF76" s="119"/>
      <c r="EV76" s="7"/>
      <c r="EW76" s="7"/>
      <c r="EX76" s="7"/>
      <c r="EY76" s="7"/>
      <c r="EZ76" s="7"/>
      <c r="FA76" s="7"/>
      <c r="FB76" s="7"/>
      <c r="FC76" s="7"/>
    </row>
    <row r="77" spans="83:170" x14ac:dyDescent="0.15">
      <c r="CE77" s="119"/>
      <c r="CF77" s="119"/>
      <c r="EV77" s="7"/>
      <c r="EW77" s="7"/>
      <c r="EX77" s="7"/>
      <c r="EY77" s="7"/>
      <c r="EZ77" s="7"/>
      <c r="FA77" s="7"/>
      <c r="FB77" s="7"/>
      <c r="FC77" s="7"/>
    </row>
    <row r="78" spans="83:170" x14ac:dyDescent="0.15">
      <c r="CE78" s="119"/>
      <c r="CF78" s="119"/>
      <c r="EV78" s="7"/>
      <c r="EW78" s="7"/>
      <c r="EX78" s="7"/>
      <c r="EY78" s="7"/>
      <c r="EZ78" s="7"/>
      <c r="FA78" s="7"/>
      <c r="FB78" s="7"/>
      <c r="FC78" s="7"/>
    </row>
    <row r="79" spans="83:170" x14ac:dyDescent="0.15">
      <c r="CE79" s="119"/>
      <c r="CF79" s="119"/>
      <c r="EV79" s="7"/>
      <c r="EW79" s="7"/>
      <c r="EX79" s="7"/>
      <c r="EY79" s="7"/>
      <c r="EZ79" s="7"/>
      <c r="FA79" s="7"/>
      <c r="FB79" s="7"/>
      <c r="FC79" s="7"/>
    </row>
    <row r="80" spans="83:170" x14ac:dyDescent="0.15">
      <c r="CE80" s="119"/>
      <c r="CF80" s="119"/>
      <c r="EV80" s="7"/>
      <c r="EW80" s="7"/>
      <c r="EX80" s="7"/>
      <c r="EY80" s="7"/>
      <c r="EZ80" s="7"/>
      <c r="FA80" s="7"/>
      <c r="FB80" s="7"/>
      <c r="FC80" s="7"/>
    </row>
    <row r="81" spans="83:159" x14ac:dyDescent="0.15">
      <c r="CE81" s="119"/>
      <c r="CF81" s="119"/>
      <c r="EV81" s="7"/>
      <c r="EW81" s="7"/>
      <c r="EX81" s="7"/>
      <c r="EY81" s="7"/>
      <c r="EZ81" s="7"/>
      <c r="FA81" s="7"/>
      <c r="FB81" s="7"/>
      <c r="FC81" s="7"/>
    </row>
    <row r="82" spans="83:159" x14ac:dyDescent="0.15">
      <c r="CE82" s="119"/>
      <c r="CF82" s="119"/>
      <c r="EV82" s="7"/>
      <c r="EW82" s="7"/>
      <c r="EX82" s="7"/>
      <c r="EY82" s="7"/>
      <c r="EZ82" s="7"/>
      <c r="FA82" s="7"/>
      <c r="FB82" s="7"/>
      <c r="FC82" s="7"/>
    </row>
    <row r="83" spans="83:159" x14ac:dyDescent="0.15">
      <c r="CE83" s="119"/>
      <c r="CF83" s="119"/>
      <c r="EV83" s="7"/>
      <c r="EW83" s="7"/>
      <c r="EX83" s="7"/>
      <c r="EY83" s="7"/>
      <c r="EZ83" s="7"/>
      <c r="FA83" s="7"/>
      <c r="FB83" s="7"/>
      <c r="FC83" s="7"/>
    </row>
    <row r="84" spans="83:159" x14ac:dyDescent="0.15">
      <c r="CE84" s="119"/>
      <c r="CF84" s="119"/>
      <c r="EV84" s="7"/>
      <c r="EW84" s="7"/>
      <c r="EX84" s="7"/>
      <c r="EY84" s="7"/>
      <c r="EZ84" s="7"/>
      <c r="FA84" s="7"/>
      <c r="FB84" s="7"/>
      <c r="FC84" s="7"/>
    </row>
    <row r="85" spans="83:159" x14ac:dyDescent="0.15">
      <c r="CE85" s="119"/>
      <c r="CF85" s="119"/>
      <c r="EV85" s="7"/>
      <c r="EW85" s="7"/>
      <c r="EX85" s="7"/>
      <c r="EY85" s="7"/>
      <c r="EZ85" s="7"/>
      <c r="FA85" s="7"/>
      <c r="FB85" s="7"/>
      <c r="FC85" s="7"/>
    </row>
    <row r="86" spans="83:159" x14ac:dyDescent="0.15">
      <c r="CE86" s="119"/>
      <c r="CF86" s="119"/>
      <c r="EV86" s="7"/>
      <c r="EW86" s="7"/>
      <c r="EX86" s="7"/>
      <c r="EY86" s="7"/>
      <c r="EZ86" s="7"/>
      <c r="FA86" s="7"/>
      <c r="FB86" s="7"/>
      <c r="FC86" s="7"/>
    </row>
    <row r="87" spans="83:159" x14ac:dyDescent="0.15">
      <c r="CE87" s="119"/>
      <c r="CF87" s="119"/>
      <c r="EV87" s="7"/>
      <c r="EW87" s="7"/>
      <c r="EX87" s="7"/>
      <c r="EY87" s="7"/>
      <c r="EZ87" s="7"/>
      <c r="FA87" s="7"/>
      <c r="FB87" s="7"/>
      <c r="FC87" s="7"/>
    </row>
    <row r="88" spans="83:159" x14ac:dyDescent="0.15">
      <c r="CE88" s="119"/>
      <c r="CF88" s="119"/>
      <c r="EV88" s="7"/>
      <c r="EW88" s="7"/>
      <c r="EX88" s="7"/>
      <c r="EY88" s="7"/>
      <c r="EZ88" s="7"/>
      <c r="FA88" s="7"/>
      <c r="FB88" s="7"/>
      <c r="FC88" s="7"/>
    </row>
    <row r="89" spans="83:159" x14ac:dyDescent="0.15">
      <c r="CE89" s="119"/>
      <c r="CF89" s="119"/>
      <c r="EV89" s="7"/>
      <c r="EW89" s="7"/>
      <c r="EX89" s="7"/>
      <c r="EY89" s="7"/>
      <c r="EZ89" s="7"/>
      <c r="FA89" s="7"/>
      <c r="FB89" s="7"/>
      <c r="FC89" s="7"/>
    </row>
    <row r="90" spans="83:159" x14ac:dyDescent="0.15">
      <c r="CE90" s="119"/>
      <c r="CF90" s="119"/>
      <c r="EV90" s="7"/>
      <c r="EW90" s="7"/>
      <c r="EX90" s="7"/>
      <c r="EY90" s="7"/>
      <c r="EZ90" s="7"/>
      <c r="FA90" s="7"/>
      <c r="FB90" s="7"/>
      <c r="FC90" s="7"/>
    </row>
    <row r="91" spans="83:159" x14ac:dyDescent="0.15">
      <c r="EV91" s="7"/>
      <c r="EW91" s="7"/>
      <c r="EX91" s="7"/>
      <c r="EY91" s="7"/>
      <c r="EZ91" s="7"/>
      <c r="FA91" s="7"/>
      <c r="FB91" s="7"/>
      <c r="FC91" s="7"/>
    </row>
    <row r="92" spans="83:159" x14ac:dyDescent="0.15">
      <c r="EV92" s="7"/>
      <c r="EW92" s="7"/>
      <c r="EX92" s="7"/>
      <c r="EY92" s="7"/>
      <c r="EZ92" s="7"/>
      <c r="FA92" s="7"/>
      <c r="FB92" s="7"/>
      <c r="FC92" s="7"/>
    </row>
    <row r="93" spans="83:159" x14ac:dyDescent="0.15">
      <c r="EV93" s="7"/>
      <c r="EW93" s="7"/>
      <c r="EX93" s="7"/>
      <c r="EY93" s="7"/>
      <c r="EZ93" s="7"/>
      <c r="FA93" s="7"/>
      <c r="FB93" s="7"/>
      <c r="FC93" s="7"/>
    </row>
    <row r="94" spans="83:159" x14ac:dyDescent="0.15">
      <c r="EV94" s="7"/>
      <c r="EW94" s="7"/>
      <c r="EX94" s="7"/>
      <c r="EY94" s="7"/>
      <c r="EZ94" s="7"/>
      <c r="FA94" s="7"/>
      <c r="FB94" s="7"/>
      <c r="FC94" s="7"/>
    </row>
    <row r="95" spans="83:159" x14ac:dyDescent="0.15">
      <c r="EV95" s="7"/>
      <c r="EW95" s="7"/>
      <c r="EX95" s="7"/>
      <c r="EY95" s="7"/>
      <c r="EZ95" s="7"/>
      <c r="FA95" s="7"/>
      <c r="FB95" s="7"/>
      <c r="FC95" s="7"/>
    </row>
    <row r="96" spans="83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formatCells="0" formatColumns="0" formatRows="0"/>
  <mergeCells count="270"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  <mergeCell ref="ER2:ES2"/>
    <mergeCell ref="BA23:BA28"/>
    <mergeCell ref="Q51:Q52"/>
    <mergeCell ref="V3:Y3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U11:AU16"/>
    <mergeCell ref="AW5:AW10"/>
    <mergeCell ref="AY5:AY10"/>
    <mergeCell ref="AV9:AV10"/>
    <mergeCell ref="AW29:AW34"/>
    <mergeCell ref="AT17:AT18"/>
    <mergeCell ref="AO21:AO22"/>
    <mergeCell ref="AT29:AT30"/>
    <mergeCell ref="AV29:AV30"/>
    <mergeCell ref="AT13:AT14"/>
    <mergeCell ref="AT7:AT8"/>
    <mergeCell ref="CL2:DC2"/>
    <mergeCell ref="AP27:AP28"/>
    <mergeCell ref="AB47:AB52"/>
    <mergeCell ref="AO35:AO36"/>
    <mergeCell ref="AQ17:AQ22"/>
    <mergeCell ref="DH2:DI2"/>
    <mergeCell ref="AZ19:AZ20"/>
    <mergeCell ref="U49:U50"/>
    <mergeCell ref="E47:E52"/>
    <mergeCell ref="D3:G3"/>
    <mergeCell ref="W49:W50"/>
    <mergeCell ref="AS17:AS22"/>
    <mergeCell ref="AZ21:AZ22"/>
    <mergeCell ref="AP17:AP18"/>
    <mergeCell ref="AT15:AT16"/>
    <mergeCell ref="AY35:AY40"/>
    <mergeCell ref="AZ17:AZ18"/>
    <mergeCell ref="AT2:AU2"/>
    <mergeCell ref="AX35:AX36"/>
    <mergeCell ref="AX9:AX10"/>
    <mergeCell ref="AZ9:AZ10"/>
    <mergeCell ref="AO7:AO8"/>
    <mergeCell ref="AX19:AX20"/>
    <mergeCell ref="AP11:AP12"/>
    <mergeCell ref="C45:F45"/>
    <mergeCell ref="B49:B50"/>
    <mergeCell ref="AI47:AI48"/>
    <mergeCell ref="AL47:AL52"/>
    <mergeCell ref="AO29:AO30"/>
    <mergeCell ref="A44:L44"/>
    <mergeCell ref="AI46:AJ46"/>
    <mergeCell ref="AK46:AL46"/>
    <mergeCell ref="Y44:Z44"/>
    <mergeCell ref="T47:T52"/>
    <mergeCell ref="L47:L52"/>
    <mergeCell ref="N47:N52"/>
    <mergeCell ref="K47:K52"/>
    <mergeCell ref="A5:A10"/>
    <mergeCell ref="AY11:AY16"/>
    <mergeCell ref="AY29:AY34"/>
    <mergeCell ref="AV33:AV34"/>
    <mergeCell ref="AX33:AX34"/>
    <mergeCell ref="AX5:AX6"/>
    <mergeCell ref="AA51:AA52"/>
    <mergeCell ref="A29:A34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AO5:AO6"/>
    <mergeCell ref="AR23:AR28"/>
    <mergeCell ref="BA17:BA22"/>
    <mergeCell ref="DZ2:EQ2"/>
    <mergeCell ref="U1:AK2"/>
    <mergeCell ref="AT31:AT32"/>
    <mergeCell ref="AS11:AS16"/>
    <mergeCell ref="FP2:FQ2"/>
    <mergeCell ref="AV5:AV6"/>
    <mergeCell ref="F47:F52"/>
    <mergeCell ref="AQ29:AQ34"/>
    <mergeCell ref="AC49:AC50"/>
    <mergeCell ref="EX2:EY2"/>
    <mergeCell ref="AP19:AP20"/>
    <mergeCell ref="AT9:AT10"/>
    <mergeCell ref="DS2:DX2"/>
    <mergeCell ref="AT35:AT36"/>
    <mergeCell ref="Y49:Y50"/>
    <mergeCell ref="I47:I52"/>
    <mergeCell ref="AQ5:AQ10"/>
    <mergeCell ref="AP37:AP38"/>
    <mergeCell ref="U44:V44"/>
    <mergeCell ref="AO23:AO24"/>
    <mergeCell ref="W44:X44"/>
    <mergeCell ref="AX21:AX22"/>
    <mergeCell ref="AR35:AR40"/>
    <mergeCell ref="AU23:AU28"/>
    <mergeCell ref="A11:A16"/>
    <mergeCell ref="A23:A28"/>
    <mergeCell ref="AO31:AO32"/>
    <mergeCell ref="AZ11:AZ12"/>
    <mergeCell ref="BA29:BA34"/>
    <mergeCell ref="AG47:AG52"/>
    <mergeCell ref="AR5:AR10"/>
    <mergeCell ref="AZ29:AZ30"/>
    <mergeCell ref="EV2:EW2"/>
    <mergeCell ref="S51:S52"/>
    <mergeCell ref="AP13:AP14"/>
    <mergeCell ref="U51:U52"/>
    <mergeCell ref="AT11:AT12"/>
    <mergeCell ref="AZ13:AZ14"/>
    <mergeCell ref="AR17:AR22"/>
    <mergeCell ref="AO17:AO18"/>
    <mergeCell ref="AR11:AR16"/>
    <mergeCell ref="A49:A50"/>
    <mergeCell ref="CN3:CQ3"/>
    <mergeCell ref="U47:U48"/>
    <mergeCell ref="Z47:Z52"/>
    <mergeCell ref="AV2:AW2"/>
    <mergeCell ref="W47:W48"/>
    <mergeCell ref="AX2:AY2"/>
    <mergeCell ref="A17:A22"/>
    <mergeCell ref="AZ39:AZ40"/>
    <mergeCell ref="P47:P52"/>
    <mergeCell ref="R47:R52"/>
    <mergeCell ref="V47:V52"/>
    <mergeCell ref="AC47:AC48"/>
    <mergeCell ref="A46:B46"/>
    <mergeCell ref="AY23:AY28"/>
    <mergeCell ref="AV23:AV24"/>
    <mergeCell ref="B47:B48"/>
    <mergeCell ref="AW23:AW28"/>
    <mergeCell ref="AA49:AA50"/>
    <mergeCell ref="A43:V43"/>
    <mergeCell ref="D47:D52"/>
    <mergeCell ref="A47:A48"/>
    <mergeCell ref="Q44:R44"/>
    <mergeCell ref="AO25:AO26"/>
    <mergeCell ref="AK44:AL44"/>
    <mergeCell ref="AQ35:AQ40"/>
    <mergeCell ref="AV35:AV36"/>
    <mergeCell ref="AX29:AX30"/>
    <mergeCell ref="AC51:AC52"/>
    <mergeCell ref="AT25:AT26"/>
    <mergeCell ref="AV25:AV26"/>
    <mergeCell ref="AV7:AV8"/>
    <mergeCell ref="AZ23:AZ24"/>
    <mergeCell ref="AO27:AO28"/>
    <mergeCell ref="AT37:AT38"/>
    <mergeCell ref="M45:P45"/>
    <mergeCell ref="AV31:AV32"/>
    <mergeCell ref="AX31:AX32"/>
    <mergeCell ref="AV21:AV22"/>
    <mergeCell ref="AO13:AO14"/>
    <mergeCell ref="AU35:AU40"/>
    <mergeCell ref="AP33:AP34"/>
    <mergeCell ref="AQ11:AQ16"/>
    <mergeCell ref="AY17:AY22"/>
    <mergeCell ref="AV17:AV18"/>
    <mergeCell ref="AZ37:AZ38"/>
    <mergeCell ref="AZ15:AZ16"/>
    <mergeCell ref="AV13:AV14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C1:S2"/>
    <mergeCell ref="AO2:AS2"/>
    <mergeCell ref="FD2:FI2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AK49:AK50"/>
    <mergeCell ref="AQ23:AQ28"/>
    <mergeCell ref="AS35:AS40"/>
    <mergeCell ref="X47:X52"/>
    <mergeCell ref="AP35:AP36"/>
    <mergeCell ref="AO4:AP4"/>
    <mergeCell ref="BA5:BA10"/>
    <mergeCell ref="AZ27:AZ28"/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Q49:Q50"/>
    <mergeCell ref="S49:S50"/>
    <mergeCell ref="C47:C52"/>
  </mergeCells>
  <conditionalFormatting sqref="AP5">
    <cfRule type="cellIs" dxfId="513" priority="653" stopIfTrue="1" operator="greaterThan">
      <formula>0.03</formula>
    </cfRule>
    <cfRule type="cellIs" dxfId="512" priority="654" stopIfTrue="1" operator="lessThan">
      <formula>-0.03</formula>
    </cfRule>
  </conditionalFormatting>
  <conditionalFormatting sqref="AQ5">
    <cfRule type="cellIs" dxfId="511" priority="671" stopIfTrue="1" operator="greaterThan">
      <formula>0.03</formula>
    </cfRule>
    <cfRule type="cellIs" dxfId="510" priority="672" stopIfTrue="1" operator="lessThan">
      <formula>-0.03</formula>
    </cfRule>
  </conditionalFormatting>
  <conditionalFormatting sqref="CH5">
    <cfRule type="cellIs" dxfId="509" priority="673" stopIfTrue="1" operator="greaterThan">
      <formula>0.03</formula>
    </cfRule>
    <cfRule type="cellIs" dxfId="508" priority="674" stopIfTrue="1" operator="lessThan">
      <formula>-0.03</formula>
    </cfRule>
  </conditionalFormatting>
  <conditionalFormatting sqref="AQ5:AQ10">
    <cfRule type="cellIs" dxfId="507" priority="675" stopIfTrue="1" operator="greaterThan">
      <formula>0</formula>
    </cfRule>
    <cfRule type="cellIs" dxfId="506" priority="676" stopIfTrue="1" operator="lessThan">
      <formula>0</formula>
    </cfRule>
  </conditionalFormatting>
  <conditionalFormatting sqref="AR5:AS5">
    <cfRule type="cellIs" dxfId="505" priority="667" stopIfTrue="1" operator="greaterThan">
      <formula>0.03</formula>
    </cfRule>
    <cfRule type="cellIs" dxfId="504" priority="668" stopIfTrue="1" operator="lessThan">
      <formula>-0.03</formula>
    </cfRule>
  </conditionalFormatting>
  <conditionalFormatting sqref="AR5:AS10">
    <cfRule type="cellIs" dxfId="503" priority="669" stopIfTrue="1" operator="greaterThan">
      <formula>0</formula>
    </cfRule>
    <cfRule type="cellIs" dxfId="502" priority="670" stopIfTrue="1" operator="lessThan">
      <formula>0</formula>
    </cfRule>
  </conditionalFormatting>
  <conditionalFormatting sqref="AU5">
    <cfRule type="cellIs" dxfId="501" priority="663" stopIfTrue="1" operator="greaterThan">
      <formula>0.03</formula>
    </cfRule>
    <cfRule type="cellIs" dxfId="500" priority="664" stopIfTrue="1" operator="lessThan">
      <formula>-0.03</formula>
    </cfRule>
  </conditionalFormatting>
  <conditionalFormatting sqref="AU5:AU10">
    <cfRule type="cellIs" dxfId="499" priority="665" stopIfTrue="1" operator="greaterThan">
      <formula>0</formula>
    </cfRule>
    <cfRule type="cellIs" dxfId="498" priority="666" stopIfTrue="1" operator="lessThan">
      <formula>0</formula>
    </cfRule>
  </conditionalFormatting>
  <conditionalFormatting sqref="AW5">
    <cfRule type="cellIs" dxfId="497" priority="659" stopIfTrue="1" operator="greaterThan">
      <formula>0.03</formula>
    </cfRule>
    <cfRule type="cellIs" dxfId="496" priority="660" stopIfTrue="1" operator="lessThan">
      <formula>-0.03</formula>
    </cfRule>
  </conditionalFormatting>
  <conditionalFormatting sqref="AW5:AW10">
    <cfRule type="cellIs" dxfId="495" priority="661" stopIfTrue="1" operator="greaterThan">
      <formula>0</formula>
    </cfRule>
    <cfRule type="cellIs" dxfId="494" priority="662" stopIfTrue="1" operator="lessThan">
      <formula>0</formula>
    </cfRule>
  </conditionalFormatting>
  <conditionalFormatting sqref="AY5">
    <cfRule type="cellIs" dxfId="493" priority="655" stopIfTrue="1" operator="greaterThan">
      <formula>0.03</formula>
    </cfRule>
    <cfRule type="cellIs" dxfId="492" priority="656" stopIfTrue="1" operator="lessThan">
      <formula>-0.03</formula>
    </cfRule>
  </conditionalFormatting>
  <conditionalFormatting sqref="AY5:AY10">
    <cfRule type="cellIs" dxfId="491" priority="657" stopIfTrue="1" operator="greaterThan">
      <formula>0</formula>
    </cfRule>
    <cfRule type="cellIs" dxfId="490" priority="658" stopIfTrue="1" operator="lessThan">
      <formula>0</formula>
    </cfRule>
  </conditionalFormatting>
  <conditionalFormatting sqref="AP5:AP6">
    <cfRule type="cellIs" dxfId="489" priority="677" stopIfTrue="1" operator="greaterThan">
      <formula>0</formula>
    </cfRule>
    <cfRule type="cellIs" dxfId="488" priority="678" operator="lessThan">
      <formula>0</formula>
    </cfRule>
  </conditionalFormatting>
  <conditionalFormatting sqref="AP7">
    <cfRule type="cellIs" dxfId="487" priority="649" stopIfTrue="1" operator="greaterThan">
      <formula>0.03</formula>
    </cfRule>
    <cfRule type="cellIs" dxfId="486" priority="650" stopIfTrue="1" operator="lessThan">
      <formula>-0.03</formula>
    </cfRule>
  </conditionalFormatting>
  <conditionalFormatting sqref="AP7:AP8">
    <cfRule type="cellIs" dxfId="485" priority="651" stopIfTrue="1" operator="greaterThan">
      <formula>0</formula>
    </cfRule>
    <cfRule type="cellIs" dxfId="484" priority="652" operator="lessThan">
      <formula>0</formula>
    </cfRule>
  </conditionalFormatting>
  <conditionalFormatting sqref="AP9">
    <cfRule type="cellIs" dxfId="483" priority="645" stopIfTrue="1" operator="greaterThan">
      <formula>0.03</formula>
    </cfRule>
    <cfRule type="cellIs" dxfId="482" priority="646" stopIfTrue="1" operator="lessThan">
      <formula>-0.03</formula>
    </cfRule>
  </conditionalFormatting>
  <conditionalFormatting sqref="AP9:AP10">
    <cfRule type="cellIs" dxfId="481" priority="647" stopIfTrue="1" operator="greaterThan">
      <formula>0</formula>
    </cfRule>
    <cfRule type="cellIs" dxfId="480" priority="648" operator="lessThan">
      <formula>0</formula>
    </cfRule>
  </conditionalFormatting>
  <conditionalFormatting sqref="AT5">
    <cfRule type="cellIs" dxfId="479" priority="641" stopIfTrue="1" operator="greaterThan">
      <formula>0.03</formula>
    </cfRule>
    <cfRule type="cellIs" dxfId="478" priority="642" stopIfTrue="1" operator="lessThan">
      <formula>-0.03</formula>
    </cfRule>
  </conditionalFormatting>
  <conditionalFormatting sqref="AT5:AT6">
    <cfRule type="cellIs" dxfId="477" priority="643" stopIfTrue="1" operator="greaterThan">
      <formula>0</formula>
    </cfRule>
    <cfRule type="cellIs" dxfId="476" priority="644" operator="lessThan">
      <formula>0</formula>
    </cfRule>
  </conditionalFormatting>
  <conditionalFormatting sqref="AT7">
    <cfRule type="cellIs" dxfId="475" priority="637" stopIfTrue="1" operator="greaterThan">
      <formula>0.03</formula>
    </cfRule>
    <cfRule type="cellIs" dxfId="474" priority="638" stopIfTrue="1" operator="lessThan">
      <formula>-0.03</formula>
    </cfRule>
  </conditionalFormatting>
  <conditionalFormatting sqref="AT7:AT8">
    <cfRule type="cellIs" dxfId="473" priority="639" stopIfTrue="1" operator="greaterThan">
      <formula>0</formula>
    </cfRule>
    <cfRule type="cellIs" dxfId="472" priority="640" operator="lessThan">
      <formula>0</formula>
    </cfRule>
  </conditionalFormatting>
  <conditionalFormatting sqref="AT9">
    <cfRule type="cellIs" dxfId="471" priority="633" stopIfTrue="1" operator="greaterThan">
      <formula>0.03</formula>
    </cfRule>
    <cfRule type="cellIs" dxfId="470" priority="634" stopIfTrue="1" operator="lessThan">
      <formula>-0.03</formula>
    </cfRule>
  </conditionalFormatting>
  <conditionalFormatting sqref="AT9:AT10">
    <cfRule type="cellIs" dxfId="469" priority="635" stopIfTrue="1" operator="greaterThan">
      <formula>0</formula>
    </cfRule>
    <cfRule type="cellIs" dxfId="468" priority="636" operator="lessThan">
      <formula>0</formula>
    </cfRule>
  </conditionalFormatting>
  <conditionalFormatting sqref="AV5">
    <cfRule type="cellIs" dxfId="467" priority="629" stopIfTrue="1" operator="greaterThan">
      <formula>0.03</formula>
    </cfRule>
    <cfRule type="cellIs" dxfId="466" priority="630" stopIfTrue="1" operator="lessThan">
      <formula>-0.03</formula>
    </cfRule>
  </conditionalFormatting>
  <conditionalFormatting sqref="AV5:AV6">
    <cfRule type="cellIs" dxfId="465" priority="631" stopIfTrue="1" operator="greaterThan">
      <formula>0</formula>
    </cfRule>
    <cfRule type="cellIs" dxfId="464" priority="632" operator="lessThan">
      <formula>0</formula>
    </cfRule>
  </conditionalFormatting>
  <conditionalFormatting sqref="AV7">
    <cfRule type="cellIs" dxfId="463" priority="625" stopIfTrue="1" operator="greaterThan">
      <formula>0.03</formula>
    </cfRule>
    <cfRule type="cellIs" dxfId="462" priority="626" stopIfTrue="1" operator="lessThan">
      <formula>-0.03</formula>
    </cfRule>
  </conditionalFormatting>
  <conditionalFormatting sqref="AV7:AV8">
    <cfRule type="cellIs" dxfId="461" priority="627" stopIfTrue="1" operator="greaterThan">
      <formula>0</formula>
    </cfRule>
    <cfRule type="cellIs" dxfId="460" priority="628" operator="lessThan">
      <formula>0</formula>
    </cfRule>
  </conditionalFormatting>
  <conditionalFormatting sqref="AV9">
    <cfRule type="cellIs" dxfId="459" priority="621" stopIfTrue="1" operator="greaterThan">
      <formula>0.03</formula>
    </cfRule>
    <cfRule type="cellIs" dxfId="458" priority="622" stopIfTrue="1" operator="lessThan">
      <formula>-0.03</formula>
    </cfRule>
  </conditionalFormatting>
  <conditionalFormatting sqref="AV9:AV10">
    <cfRule type="cellIs" dxfId="457" priority="623" stopIfTrue="1" operator="greaterThan">
      <formula>0</formula>
    </cfRule>
    <cfRule type="cellIs" dxfId="456" priority="624" operator="lessThan">
      <formula>0</formula>
    </cfRule>
  </conditionalFormatting>
  <conditionalFormatting sqref="AX5">
    <cfRule type="cellIs" dxfId="455" priority="617" stopIfTrue="1" operator="greaterThan">
      <formula>0.03</formula>
    </cfRule>
    <cfRule type="cellIs" dxfId="454" priority="618" stopIfTrue="1" operator="lessThan">
      <formula>-0.03</formula>
    </cfRule>
  </conditionalFormatting>
  <conditionalFormatting sqref="AX5:AX6">
    <cfRule type="cellIs" dxfId="453" priority="619" stopIfTrue="1" operator="greaterThan">
      <formula>0</formula>
    </cfRule>
    <cfRule type="cellIs" dxfId="452" priority="620" operator="lessThan">
      <formula>0</formula>
    </cfRule>
  </conditionalFormatting>
  <conditionalFormatting sqref="AX7">
    <cfRule type="cellIs" dxfId="451" priority="613" stopIfTrue="1" operator="greaterThan">
      <formula>0.03</formula>
    </cfRule>
    <cfRule type="cellIs" dxfId="450" priority="614" stopIfTrue="1" operator="lessThan">
      <formula>-0.03</formula>
    </cfRule>
  </conditionalFormatting>
  <conditionalFormatting sqref="AX7:AX8">
    <cfRule type="cellIs" dxfId="449" priority="615" stopIfTrue="1" operator="greaterThan">
      <formula>0</formula>
    </cfRule>
    <cfRule type="cellIs" dxfId="448" priority="616" operator="lessThan">
      <formula>0</formula>
    </cfRule>
  </conditionalFormatting>
  <conditionalFormatting sqref="AX9">
    <cfRule type="cellIs" dxfId="447" priority="609" stopIfTrue="1" operator="greaterThan">
      <formula>0.03</formula>
    </cfRule>
    <cfRule type="cellIs" dxfId="446" priority="610" stopIfTrue="1" operator="lessThan">
      <formula>-0.03</formula>
    </cfRule>
  </conditionalFormatting>
  <conditionalFormatting sqref="AX9:AX10">
    <cfRule type="cellIs" dxfId="445" priority="611" stopIfTrue="1" operator="greaterThan">
      <formula>0</formula>
    </cfRule>
    <cfRule type="cellIs" dxfId="444" priority="612" operator="lessThan">
      <formula>0</formula>
    </cfRule>
  </conditionalFormatting>
  <conditionalFormatting sqref="AP11">
    <cfRule type="cellIs" dxfId="443" priority="585" stopIfTrue="1" operator="greaterThan">
      <formula>0.03</formula>
    </cfRule>
    <cfRule type="cellIs" dxfId="442" priority="586" stopIfTrue="1" operator="lessThan">
      <formula>-0.03</formula>
    </cfRule>
  </conditionalFormatting>
  <conditionalFormatting sqref="AQ11">
    <cfRule type="cellIs" dxfId="441" priority="603" stopIfTrue="1" operator="greaterThan">
      <formula>0.03</formula>
    </cfRule>
    <cfRule type="cellIs" dxfId="440" priority="604" stopIfTrue="1" operator="lessThan">
      <formula>-0.03</formula>
    </cfRule>
  </conditionalFormatting>
  <conditionalFormatting sqref="AQ11:AQ16">
    <cfRule type="cellIs" dxfId="439" priority="605" stopIfTrue="1" operator="greaterThan">
      <formula>0</formula>
    </cfRule>
    <cfRule type="cellIs" dxfId="438" priority="606" stopIfTrue="1" operator="lessThan">
      <formula>0</formula>
    </cfRule>
  </conditionalFormatting>
  <conditionalFormatting sqref="AR11:AS11">
    <cfRule type="cellIs" dxfId="437" priority="599" stopIfTrue="1" operator="greaterThan">
      <formula>0.03</formula>
    </cfRule>
    <cfRule type="cellIs" dxfId="436" priority="600" stopIfTrue="1" operator="lessThan">
      <formula>-0.03</formula>
    </cfRule>
  </conditionalFormatting>
  <conditionalFormatting sqref="AR11:AS16">
    <cfRule type="cellIs" dxfId="435" priority="601" stopIfTrue="1" operator="greaterThan">
      <formula>0</formula>
    </cfRule>
    <cfRule type="cellIs" dxfId="434" priority="602" stopIfTrue="1" operator="lessThan">
      <formula>0</formula>
    </cfRule>
  </conditionalFormatting>
  <conditionalFormatting sqref="AU11">
    <cfRule type="cellIs" dxfId="433" priority="595" stopIfTrue="1" operator="greaterThan">
      <formula>0.03</formula>
    </cfRule>
    <cfRule type="cellIs" dxfId="432" priority="596" stopIfTrue="1" operator="lessThan">
      <formula>-0.03</formula>
    </cfRule>
  </conditionalFormatting>
  <conditionalFormatting sqref="AU11:AU16">
    <cfRule type="cellIs" dxfId="431" priority="597" stopIfTrue="1" operator="greaterThan">
      <formula>0</formula>
    </cfRule>
    <cfRule type="cellIs" dxfId="430" priority="598" stopIfTrue="1" operator="lessThan">
      <formula>0</formula>
    </cfRule>
  </conditionalFormatting>
  <conditionalFormatting sqref="AW11">
    <cfRule type="cellIs" dxfId="429" priority="591" stopIfTrue="1" operator="greaterThan">
      <formula>0.03</formula>
    </cfRule>
    <cfRule type="cellIs" dxfId="428" priority="592" stopIfTrue="1" operator="lessThan">
      <formula>-0.03</formula>
    </cfRule>
  </conditionalFormatting>
  <conditionalFormatting sqref="AW11:AW16">
    <cfRule type="cellIs" dxfId="427" priority="593" stopIfTrue="1" operator="greaterThan">
      <formula>0</formula>
    </cfRule>
    <cfRule type="cellIs" dxfId="426" priority="594" stopIfTrue="1" operator="lessThan">
      <formula>0</formula>
    </cfRule>
  </conditionalFormatting>
  <conditionalFormatting sqref="AY11">
    <cfRule type="cellIs" dxfId="425" priority="587" stopIfTrue="1" operator="greaterThan">
      <formula>0.03</formula>
    </cfRule>
    <cfRule type="cellIs" dxfId="424" priority="588" stopIfTrue="1" operator="lessThan">
      <formula>-0.03</formula>
    </cfRule>
  </conditionalFormatting>
  <conditionalFormatting sqref="AY11:AY16">
    <cfRule type="cellIs" dxfId="423" priority="589" stopIfTrue="1" operator="greaterThan">
      <formula>0</formula>
    </cfRule>
    <cfRule type="cellIs" dxfId="422" priority="590" stopIfTrue="1" operator="lessThan">
      <formula>0</formula>
    </cfRule>
  </conditionalFormatting>
  <conditionalFormatting sqref="AP11:AP12">
    <cfRule type="cellIs" dxfId="421" priority="607" stopIfTrue="1" operator="greaterThan">
      <formula>0</formula>
    </cfRule>
    <cfRule type="cellIs" dxfId="420" priority="608" operator="lessThan">
      <formula>0</formula>
    </cfRule>
  </conditionalFormatting>
  <conditionalFormatting sqref="AP13">
    <cfRule type="cellIs" dxfId="419" priority="581" stopIfTrue="1" operator="greaterThan">
      <formula>0.03</formula>
    </cfRule>
    <cfRule type="cellIs" dxfId="418" priority="582" stopIfTrue="1" operator="lessThan">
      <formula>-0.03</formula>
    </cfRule>
  </conditionalFormatting>
  <conditionalFormatting sqref="AP13:AP14">
    <cfRule type="cellIs" dxfId="417" priority="583" stopIfTrue="1" operator="greaterThan">
      <formula>0</formula>
    </cfRule>
    <cfRule type="cellIs" dxfId="416" priority="584" operator="lessThan">
      <formula>0</formula>
    </cfRule>
  </conditionalFormatting>
  <conditionalFormatting sqref="AP15">
    <cfRule type="cellIs" dxfId="415" priority="577" stopIfTrue="1" operator="greaterThan">
      <formula>0.03</formula>
    </cfRule>
    <cfRule type="cellIs" dxfId="414" priority="578" stopIfTrue="1" operator="lessThan">
      <formula>-0.03</formula>
    </cfRule>
  </conditionalFormatting>
  <conditionalFormatting sqref="AP15:AP16">
    <cfRule type="cellIs" dxfId="413" priority="579" stopIfTrue="1" operator="greaterThan">
      <formula>0</formula>
    </cfRule>
    <cfRule type="cellIs" dxfId="412" priority="580" operator="lessThan">
      <formula>0</formula>
    </cfRule>
  </conditionalFormatting>
  <conditionalFormatting sqref="AT11">
    <cfRule type="cellIs" dxfId="411" priority="573" stopIfTrue="1" operator="greaterThan">
      <formula>0.03</formula>
    </cfRule>
    <cfRule type="cellIs" dxfId="410" priority="574" stopIfTrue="1" operator="lessThan">
      <formula>-0.03</formula>
    </cfRule>
  </conditionalFormatting>
  <conditionalFormatting sqref="AT11:AT12">
    <cfRule type="cellIs" dxfId="409" priority="575" stopIfTrue="1" operator="greaterThan">
      <formula>0</formula>
    </cfRule>
    <cfRule type="cellIs" dxfId="408" priority="576" operator="lessThan">
      <formula>0</formula>
    </cfRule>
  </conditionalFormatting>
  <conditionalFormatting sqref="AT13">
    <cfRule type="cellIs" dxfId="407" priority="569" stopIfTrue="1" operator="greaterThan">
      <formula>0.03</formula>
    </cfRule>
    <cfRule type="cellIs" dxfId="406" priority="570" stopIfTrue="1" operator="lessThan">
      <formula>-0.03</formula>
    </cfRule>
  </conditionalFormatting>
  <conditionalFormatting sqref="AT13:AT14">
    <cfRule type="cellIs" dxfId="405" priority="571" stopIfTrue="1" operator="greaterThan">
      <formula>0</formula>
    </cfRule>
    <cfRule type="cellIs" dxfId="404" priority="572" operator="lessThan">
      <formula>0</formula>
    </cfRule>
  </conditionalFormatting>
  <conditionalFormatting sqref="AT15">
    <cfRule type="cellIs" dxfId="403" priority="565" stopIfTrue="1" operator="greaterThan">
      <formula>0.03</formula>
    </cfRule>
    <cfRule type="cellIs" dxfId="402" priority="566" stopIfTrue="1" operator="lessThan">
      <formula>-0.03</formula>
    </cfRule>
  </conditionalFormatting>
  <conditionalFormatting sqref="AT15:AT16">
    <cfRule type="cellIs" dxfId="401" priority="567" stopIfTrue="1" operator="greaterThan">
      <formula>0</formula>
    </cfRule>
    <cfRule type="cellIs" dxfId="400" priority="568" operator="lessThan">
      <formula>0</formula>
    </cfRule>
  </conditionalFormatting>
  <conditionalFormatting sqref="AV11">
    <cfRule type="cellIs" dxfId="399" priority="561" stopIfTrue="1" operator="greaterThan">
      <formula>0.03</formula>
    </cfRule>
    <cfRule type="cellIs" dxfId="398" priority="562" stopIfTrue="1" operator="lessThan">
      <formula>-0.03</formula>
    </cfRule>
  </conditionalFormatting>
  <conditionalFormatting sqref="AV11:AV12">
    <cfRule type="cellIs" dxfId="397" priority="563" stopIfTrue="1" operator="greaterThan">
      <formula>0</formula>
    </cfRule>
    <cfRule type="cellIs" dxfId="396" priority="564" operator="lessThan">
      <formula>0</formula>
    </cfRule>
  </conditionalFormatting>
  <conditionalFormatting sqref="AV13">
    <cfRule type="cellIs" dxfId="395" priority="557" stopIfTrue="1" operator="greaterThan">
      <formula>0.03</formula>
    </cfRule>
    <cfRule type="cellIs" dxfId="394" priority="558" stopIfTrue="1" operator="lessThan">
      <formula>-0.03</formula>
    </cfRule>
  </conditionalFormatting>
  <conditionalFormatting sqref="AV13:AV14">
    <cfRule type="cellIs" dxfId="393" priority="559" stopIfTrue="1" operator="greaterThan">
      <formula>0</formula>
    </cfRule>
    <cfRule type="cellIs" dxfId="392" priority="560" operator="lessThan">
      <formula>0</formula>
    </cfRule>
  </conditionalFormatting>
  <conditionalFormatting sqref="AV15">
    <cfRule type="cellIs" dxfId="391" priority="553" stopIfTrue="1" operator="greaterThan">
      <formula>0.03</formula>
    </cfRule>
    <cfRule type="cellIs" dxfId="390" priority="554" stopIfTrue="1" operator="lessThan">
      <formula>-0.03</formula>
    </cfRule>
  </conditionalFormatting>
  <conditionalFormatting sqref="AV15:AV16">
    <cfRule type="cellIs" dxfId="389" priority="555" stopIfTrue="1" operator="greaterThan">
      <formula>0</formula>
    </cfRule>
    <cfRule type="cellIs" dxfId="388" priority="556" operator="lessThan">
      <formula>0</formula>
    </cfRule>
  </conditionalFormatting>
  <conditionalFormatting sqref="AP17 AP23 AP29 AP35">
    <cfRule type="cellIs" dxfId="387" priority="533" stopIfTrue="1" operator="greaterThan">
      <formula>0.03</formula>
    </cfRule>
    <cfRule type="cellIs" dxfId="386" priority="534" stopIfTrue="1" operator="lessThan">
      <formula>-0.03</formula>
    </cfRule>
  </conditionalFormatting>
  <conditionalFormatting sqref="AQ17 AQ23 AQ29 AQ35">
    <cfRule type="cellIs" dxfId="385" priority="547" stopIfTrue="1" operator="greaterThan">
      <formula>0.03</formula>
    </cfRule>
    <cfRule type="cellIs" dxfId="384" priority="548" stopIfTrue="1" operator="lessThan">
      <formula>-0.03</formula>
    </cfRule>
  </conditionalFormatting>
  <conditionalFormatting sqref="AQ17:AQ40">
    <cfRule type="cellIs" dxfId="383" priority="549" stopIfTrue="1" operator="greaterThan">
      <formula>0</formula>
    </cfRule>
    <cfRule type="cellIs" dxfId="382" priority="550" stopIfTrue="1" operator="lessThan">
      <formula>0</formula>
    </cfRule>
  </conditionalFormatting>
  <conditionalFormatting sqref="AR17:AS17 AR23:AS23 AR29:AS29 AR35:AS35">
    <cfRule type="cellIs" dxfId="381" priority="543" stopIfTrue="1" operator="greaterThan">
      <formula>0.03</formula>
    </cfRule>
    <cfRule type="cellIs" dxfId="380" priority="544" stopIfTrue="1" operator="lessThan">
      <formula>-0.03</formula>
    </cfRule>
  </conditionalFormatting>
  <conditionalFormatting sqref="AR17:AS40">
    <cfRule type="cellIs" dxfId="379" priority="545" stopIfTrue="1" operator="greaterThan">
      <formula>0</formula>
    </cfRule>
    <cfRule type="cellIs" dxfId="378" priority="546" stopIfTrue="1" operator="lessThan">
      <formula>0</formula>
    </cfRule>
  </conditionalFormatting>
  <conditionalFormatting sqref="AU17 AU23 AU29 AU35">
    <cfRule type="cellIs" dxfId="377" priority="539" stopIfTrue="1" operator="greaterThan">
      <formula>0.03</formula>
    </cfRule>
    <cfRule type="cellIs" dxfId="376" priority="540" stopIfTrue="1" operator="lessThan">
      <formula>-0.03</formula>
    </cfRule>
  </conditionalFormatting>
  <conditionalFormatting sqref="AU17:AU40">
    <cfRule type="cellIs" dxfId="375" priority="541" stopIfTrue="1" operator="greaterThan">
      <formula>0</formula>
    </cfRule>
    <cfRule type="cellIs" dxfId="374" priority="542" stopIfTrue="1" operator="lessThan">
      <formula>0</formula>
    </cfRule>
  </conditionalFormatting>
  <conditionalFormatting sqref="AW17 AW23 AW29 AW35">
    <cfRule type="cellIs" dxfId="373" priority="535" stopIfTrue="1" operator="greaterThan">
      <formula>0.03</formula>
    </cfRule>
    <cfRule type="cellIs" dxfId="372" priority="536" stopIfTrue="1" operator="lessThan">
      <formula>-0.03</formula>
    </cfRule>
  </conditionalFormatting>
  <conditionalFormatting sqref="AW17:AW40">
    <cfRule type="cellIs" dxfId="371" priority="537" stopIfTrue="1" operator="greaterThan">
      <formula>0</formula>
    </cfRule>
    <cfRule type="cellIs" dxfId="370" priority="538" stopIfTrue="1" operator="lessThan">
      <formula>0</formula>
    </cfRule>
  </conditionalFormatting>
  <conditionalFormatting sqref="AP17:AP18 AP23:AP24 AP29:AP30 AP35:AP36">
    <cfRule type="cellIs" dxfId="369" priority="551" stopIfTrue="1" operator="greaterThan">
      <formula>0</formula>
    </cfRule>
    <cfRule type="cellIs" dxfId="368" priority="552" operator="lessThan">
      <formula>0</formula>
    </cfRule>
  </conditionalFormatting>
  <conditionalFormatting sqref="AP19 AP25 AP31 AP37">
    <cfRule type="cellIs" dxfId="367" priority="529" stopIfTrue="1" operator="greaterThan">
      <formula>0.03</formula>
    </cfRule>
    <cfRule type="cellIs" dxfId="366" priority="530" stopIfTrue="1" operator="lessThan">
      <formula>-0.03</formula>
    </cfRule>
  </conditionalFormatting>
  <conditionalFormatting sqref="AP19:AP20 AP25:AP26 AP31:AP32 AP37:AP38">
    <cfRule type="cellIs" dxfId="365" priority="531" stopIfTrue="1" operator="greaterThan">
      <formula>0</formula>
    </cfRule>
    <cfRule type="cellIs" dxfId="364" priority="532" operator="lessThan">
      <formula>0</formula>
    </cfRule>
  </conditionalFormatting>
  <conditionalFormatting sqref="AP21 AP27 AP33 AP39">
    <cfRule type="cellIs" dxfId="363" priority="525" stopIfTrue="1" operator="greaterThan">
      <formula>0.03</formula>
    </cfRule>
    <cfRule type="cellIs" dxfId="362" priority="526" stopIfTrue="1" operator="lessThan">
      <formula>-0.03</formula>
    </cfRule>
  </conditionalFormatting>
  <conditionalFormatting sqref="AP21:AP22 AP27:AP28 AP33:AP34 AP39:AP40">
    <cfRule type="cellIs" dxfId="361" priority="527" stopIfTrue="1" operator="greaterThan">
      <formula>0</formula>
    </cfRule>
    <cfRule type="cellIs" dxfId="360" priority="528" operator="lessThan">
      <formula>0</formula>
    </cfRule>
  </conditionalFormatting>
  <conditionalFormatting sqref="AT17 AT23 AT29 AT35">
    <cfRule type="cellIs" dxfId="359" priority="521" stopIfTrue="1" operator="greaterThan">
      <formula>0.03</formula>
    </cfRule>
    <cfRule type="cellIs" dxfId="358" priority="522" stopIfTrue="1" operator="lessThan">
      <formula>-0.03</formula>
    </cfRule>
  </conditionalFormatting>
  <conditionalFormatting sqref="AT17:AT18 AT23:AT24 AT29:AT30 AT35:AT36">
    <cfRule type="cellIs" dxfId="357" priority="523" stopIfTrue="1" operator="greaterThan">
      <formula>0</formula>
    </cfRule>
    <cfRule type="cellIs" dxfId="356" priority="524" operator="lessThan">
      <formula>0</formula>
    </cfRule>
  </conditionalFormatting>
  <conditionalFormatting sqref="AT19 AT25 AT31 AT37">
    <cfRule type="cellIs" dxfId="355" priority="517" stopIfTrue="1" operator="greaterThan">
      <formula>0.03</formula>
    </cfRule>
    <cfRule type="cellIs" dxfId="354" priority="518" stopIfTrue="1" operator="lessThan">
      <formula>-0.03</formula>
    </cfRule>
  </conditionalFormatting>
  <conditionalFormatting sqref="AT19:AT20 AT25:AT26 AT31:AT32 AT37:AT38">
    <cfRule type="cellIs" dxfId="353" priority="519" stopIfTrue="1" operator="greaterThan">
      <formula>0</formula>
    </cfRule>
    <cfRule type="cellIs" dxfId="352" priority="520" operator="lessThan">
      <formula>0</formula>
    </cfRule>
  </conditionalFormatting>
  <conditionalFormatting sqref="AT21 AT27 AT33 AT39">
    <cfRule type="cellIs" dxfId="351" priority="513" stopIfTrue="1" operator="greaterThan">
      <formula>0.03</formula>
    </cfRule>
    <cfRule type="cellIs" dxfId="350" priority="514" stopIfTrue="1" operator="lessThan">
      <formula>-0.03</formula>
    </cfRule>
  </conditionalFormatting>
  <conditionalFormatting sqref="AT21:AT22 AT27:AT28 AT33:AT34 AT39:AT40">
    <cfRule type="cellIs" dxfId="349" priority="515" stopIfTrue="1" operator="greaterThan">
      <formula>0</formula>
    </cfRule>
    <cfRule type="cellIs" dxfId="348" priority="516" operator="lessThan">
      <formula>0</formula>
    </cfRule>
  </conditionalFormatting>
  <conditionalFormatting sqref="AV17 AV23 AV29 AV35">
    <cfRule type="cellIs" dxfId="347" priority="509" stopIfTrue="1" operator="greaterThan">
      <formula>0.03</formula>
    </cfRule>
    <cfRule type="cellIs" dxfId="346" priority="510" stopIfTrue="1" operator="lessThan">
      <formula>-0.03</formula>
    </cfRule>
  </conditionalFormatting>
  <conditionalFormatting sqref="AV17:AV18 AV23:AV24 AV29:AV30 AV35:AV36">
    <cfRule type="cellIs" dxfId="345" priority="511" stopIfTrue="1" operator="greaterThan">
      <formula>0</formula>
    </cfRule>
    <cfRule type="cellIs" dxfId="344" priority="512" operator="lessThan">
      <formula>0</formula>
    </cfRule>
  </conditionalFormatting>
  <conditionalFormatting sqref="AV19 AV25 AV31 AV37">
    <cfRule type="cellIs" dxfId="343" priority="505" stopIfTrue="1" operator="greaterThan">
      <formula>0.03</formula>
    </cfRule>
    <cfRule type="cellIs" dxfId="342" priority="506" stopIfTrue="1" operator="lessThan">
      <formula>-0.03</formula>
    </cfRule>
  </conditionalFormatting>
  <conditionalFormatting sqref="AV19:AV20 AV25:AV26 AV31:AV32 AV37:AV38">
    <cfRule type="cellIs" dxfId="341" priority="507" stopIfTrue="1" operator="greaterThan">
      <formula>0</formula>
    </cfRule>
    <cfRule type="cellIs" dxfId="340" priority="508" operator="lessThan">
      <formula>0</formula>
    </cfRule>
  </conditionalFormatting>
  <conditionalFormatting sqref="AV21 AV27 AV33 AV39">
    <cfRule type="cellIs" dxfId="339" priority="501" stopIfTrue="1" operator="greaterThan">
      <formula>0.03</formula>
    </cfRule>
    <cfRule type="cellIs" dxfId="338" priority="502" stopIfTrue="1" operator="lessThan">
      <formula>-0.03</formula>
    </cfRule>
  </conditionalFormatting>
  <conditionalFormatting sqref="AV21:AV22 AV27:AV28 AV33:AV34 AV39:AV40">
    <cfRule type="cellIs" dxfId="337" priority="503" stopIfTrue="1" operator="greaterThan">
      <formula>0</formula>
    </cfRule>
    <cfRule type="cellIs" dxfId="336" priority="504" operator="lessThan">
      <formula>0</formula>
    </cfRule>
  </conditionalFormatting>
  <conditionalFormatting sqref="BA11">
    <cfRule type="cellIs" dxfId="335" priority="333" stopIfTrue="1" operator="greaterThan">
      <formula>0.03</formula>
    </cfRule>
    <cfRule type="cellIs" dxfId="334" priority="334" stopIfTrue="1" operator="lessThan">
      <formula>-0.03</formula>
    </cfRule>
  </conditionalFormatting>
  <conditionalFormatting sqref="BA11:BA16">
    <cfRule type="cellIs" dxfId="333" priority="335" stopIfTrue="1" operator="greaterThan">
      <formula>0</formula>
    </cfRule>
    <cfRule type="cellIs" dxfId="332" priority="336" stopIfTrue="1" operator="lessThan">
      <formula>0</formula>
    </cfRule>
  </conditionalFormatting>
  <conditionalFormatting sqref="AZ11">
    <cfRule type="cellIs" dxfId="331" priority="329" stopIfTrue="1" operator="greaterThan">
      <formula>0.03</formula>
    </cfRule>
    <cfRule type="cellIs" dxfId="330" priority="330" stopIfTrue="1" operator="lessThan">
      <formula>-0.03</formula>
    </cfRule>
  </conditionalFormatting>
  <conditionalFormatting sqref="AZ11:AZ12">
    <cfRule type="cellIs" dxfId="329" priority="331" stopIfTrue="1" operator="greaterThan">
      <formula>0</formula>
    </cfRule>
    <cfRule type="cellIs" dxfId="328" priority="332" operator="lessThan">
      <formula>0</formula>
    </cfRule>
  </conditionalFormatting>
  <conditionalFormatting sqref="AZ13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AZ13:AZ14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AZ15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AZ15:AZ16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BA5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BA5:BA10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AZ5">
    <cfRule type="cellIs" dxfId="315" priority="313" stopIfTrue="1" operator="greaterThan">
      <formula>0.03</formula>
    </cfRule>
    <cfRule type="cellIs" dxfId="314" priority="314" stopIfTrue="1" operator="lessThan">
      <formula>-0.03</formula>
    </cfRule>
  </conditionalFormatting>
  <conditionalFormatting sqref="AZ5:AZ6">
    <cfRule type="cellIs" dxfId="313" priority="315" stopIfTrue="1" operator="greaterThan">
      <formula>0</formula>
    </cfRule>
    <cfRule type="cellIs" dxfId="312" priority="316" operator="lessThan">
      <formula>0</formula>
    </cfRule>
  </conditionalFormatting>
  <conditionalFormatting sqref="AZ7">
    <cfRule type="cellIs" dxfId="311" priority="309" stopIfTrue="1" operator="greaterThan">
      <formula>0.03</formula>
    </cfRule>
    <cfRule type="cellIs" dxfId="310" priority="310" stopIfTrue="1" operator="lessThan">
      <formula>-0.03</formula>
    </cfRule>
  </conditionalFormatting>
  <conditionalFormatting sqref="AZ7:AZ8">
    <cfRule type="cellIs" dxfId="309" priority="311" stopIfTrue="1" operator="greaterThan">
      <formula>0</formula>
    </cfRule>
    <cfRule type="cellIs" dxfId="308" priority="312" operator="lessThan">
      <formula>0</formula>
    </cfRule>
  </conditionalFormatting>
  <conditionalFormatting sqref="AZ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AZ9:AZ1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BA17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BA17:BA22">
    <cfRule type="cellIs" dxfId="301" priority="303" stopIfTrue="1" operator="greaterThan">
      <formula>0</formula>
    </cfRule>
    <cfRule type="cellIs" dxfId="300" priority="304" stopIfTrue="1" operator="lessThan">
      <formula>0</formula>
    </cfRule>
  </conditionalFormatting>
  <conditionalFormatting sqref="AZ17">
    <cfRule type="cellIs" dxfId="299" priority="297" stopIfTrue="1" operator="greaterThan">
      <formula>0.03</formula>
    </cfRule>
    <cfRule type="cellIs" dxfId="298" priority="298" stopIfTrue="1" operator="lessThan">
      <formula>-0.03</formula>
    </cfRule>
  </conditionalFormatting>
  <conditionalFormatting sqref="AZ17:AZ18">
    <cfRule type="cellIs" dxfId="297" priority="299" stopIfTrue="1" operator="greaterThan">
      <formula>0</formula>
    </cfRule>
    <cfRule type="cellIs" dxfId="296" priority="300" operator="lessThan">
      <formula>0</formula>
    </cfRule>
  </conditionalFormatting>
  <conditionalFormatting sqref="AZ19">
    <cfRule type="cellIs" dxfId="295" priority="293" stopIfTrue="1" operator="greaterThan">
      <formula>0.03</formula>
    </cfRule>
    <cfRule type="cellIs" dxfId="294" priority="294" stopIfTrue="1" operator="lessThan">
      <formula>-0.03</formula>
    </cfRule>
  </conditionalFormatting>
  <conditionalFormatting sqref="AZ19:AZ20">
    <cfRule type="cellIs" dxfId="293" priority="295" stopIfTrue="1" operator="greaterThan">
      <formula>0</formula>
    </cfRule>
    <cfRule type="cellIs" dxfId="292" priority="296" operator="lessThan">
      <formula>0</formula>
    </cfRule>
  </conditionalFormatting>
  <conditionalFormatting sqref="AZ21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AZ21:AZ22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BA29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BA29:BA34">
    <cfRule type="cellIs" dxfId="285" priority="287" stopIfTrue="1" operator="greaterThan">
      <formula>0</formula>
    </cfRule>
    <cfRule type="cellIs" dxfId="284" priority="288" stopIfTrue="1" operator="lessThan">
      <formula>0</formula>
    </cfRule>
  </conditionalFormatting>
  <conditionalFormatting sqref="AZ29">
    <cfRule type="cellIs" dxfId="283" priority="281" stopIfTrue="1" operator="greaterThan">
      <formula>0.03</formula>
    </cfRule>
    <cfRule type="cellIs" dxfId="282" priority="282" stopIfTrue="1" operator="lessThan">
      <formula>-0.03</formula>
    </cfRule>
  </conditionalFormatting>
  <conditionalFormatting sqref="AZ29:AZ30">
    <cfRule type="cellIs" dxfId="281" priority="283" stopIfTrue="1" operator="greaterThan">
      <formula>0</formula>
    </cfRule>
    <cfRule type="cellIs" dxfId="280" priority="284" operator="lessThan">
      <formula>0</formula>
    </cfRule>
  </conditionalFormatting>
  <conditionalFormatting sqref="AZ31">
    <cfRule type="cellIs" dxfId="279" priority="277" stopIfTrue="1" operator="greaterThan">
      <formula>0.03</formula>
    </cfRule>
    <cfRule type="cellIs" dxfId="278" priority="278" stopIfTrue="1" operator="lessThan">
      <formula>-0.03</formula>
    </cfRule>
  </conditionalFormatting>
  <conditionalFormatting sqref="AZ31:AZ32">
    <cfRule type="cellIs" dxfId="277" priority="279" stopIfTrue="1" operator="greaterThan">
      <formula>0</formula>
    </cfRule>
    <cfRule type="cellIs" dxfId="276" priority="280" operator="lessThan">
      <formula>0</formula>
    </cfRule>
  </conditionalFormatting>
  <conditionalFormatting sqref="AZ33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AZ33:AZ34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BA23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BA23:BA28">
    <cfRule type="cellIs" dxfId="269" priority="271" stopIfTrue="1" operator="greaterThan">
      <formula>0</formula>
    </cfRule>
    <cfRule type="cellIs" dxfId="268" priority="272" stopIfTrue="1" operator="lessThan">
      <formula>0</formula>
    </cfRule>
  </conditionalFormatting>
  <conditionalFormatting sqref="AZ23">
    <cfRule type="cellIs" dxfId="267" priority="265" stopIfTrue="1" operator="greaterThan">
      <formula>0.03</formula>
    </cfRule>
    <cfRule type="cellIs" dxfId="266" priority="266" stopIfTrue="1" operator="lessThan">
      <formula>-0.03</formula>
    </cfRule>
  </conditionalFormatting>
  <conditionalFormatting sqref="AZ23:AZ24">
    <cfRule type="cellIs" dxfId="265" priority="267" stopIfTrue="1" operator="greaterThan">
      <formula>0</formula>
    </cfRule>
    <cfRule type="cellIs" dxfId="264" priority="268" operator="lessThan">
      <formula>0</formula>
    </cfRule>
  </conditionalFormatting>
  <conditionalFormatting sqref="AZ25">
    <cfRule type="cellIs" dxfId="263" priority="261" stopIfTrue="1" operator="greaterThan">
      <formula>0.03</formula>
    </cfRule>
    <cfRule type="cellIs" dxfId="262" priority="262" stopIfTrue="1" operator="lessThan">
      <formula>-0.03</formula>
    </cfRule>
  </conditionalFormatting>
  <conditionalFormatting sqref="AZ25:AZ26">
    <cfRule type="cellIs" dxfId="261" priority="263" stopIfTrue="1" operator="greaterThan">
      <formula>0</formula>
    </cfRule>
    <cfRule type="cellIs" dxfId="260" priority="264" operator="lessThan">
      <formula>0</formula>
    </cfRule>
  </conditionalFormatting>
  <conditionalFormatting sqref="AZ27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AZ27:AZ28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BA35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BA35:BA40">
    <cfRule type="cellIs" dxfId="253" priority="255" stopIfTrue="1" operator="greaterThan">
      <formula>0</formula>
    </cfRule>
    <cfRule type="cellIs" dxfId="252" priority="256" stopIfTrue="1" operator="lessThan">
      <formula>0</formula>
    </cfRule>
  </conditionalFormatting>
  <conditionalFormatting sqref="AZ35">
    <cfRule type="cellIs" dxfId="251" priority="249" stopIfTrue="1" operator="greaterThan">
      <formula>0.03</formula>
    </cfRule>
    <cfRule type="cellIs" dxfId="250" priority="250" stopIfTrue="1" operator="lessThan">
      <formula>-0.03</formula>
    </cfRule>
  </conditionalFormatting>
  <conditionalFormatting sqref="AZ35:AZ36">
    <cfRule type="cellIs" dxfId="249" priority="251" stopIfTrue="1" operator="greaterThan">
      <formula>0</formula>
    </cfRule>
    <cfRule type="cellIs" dxfId="248" priority="252" operator="lessThan">
      <formula>0</formula>
    </cfRule>
  </conditionalFormatting>
  <conditionalFormatting sqref="AZ37">
    <cfRule type="cellIs" dxfId="247" priority="245" stopIfTrue="1" operator="greaterThan">
      <formula>0.03</formula>
    </cfRule>
    <cfRule type="cellIs" dxfId="246" priority="246" stopIfTrue="1" operator="lessThan">
      <formula>-0.03</formula>
    </cfRule>
  </conditionalFormatting>
  <conditionalFormatting sqref="AZ37:AZ38">
    <cfRule type="cellIs" dxfId="245" priority="247" stopIfTrue="1" operator="greaterThan">
      <formula>0</formula>
    </cfRule>
    <cfRule type="cellIs" dxfId="244" priority="248" operator="lessThan">
      <formula>0</formula>
    </cfRule>
  </conditionalFormatting>
  <conditionalFormatting sqref="AZ3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AZ39:AZ4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AX1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AX11:AX1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X13">
    <cfRule type="cellIs" dxfId="235" priority="233" stopIfTrue="1" operator="greaterThan">
      <formula>0.03</formula>
    </cfRule>
    <cfRule type="cellIs" dxfId="234" priority="234" stopIfTrue="1" operator="lessThan">
      <formula>-0.03</formula>
    </cfRule>
  </conditionalFormatting>
  <conditionalFormatting sqref="AX13:AX14">
    <cfRule type="cellIs" dxfId="233" priority="235" stopIfTrue="1" operator="greaterThan">
      <formula>0</formula>
    </cfRule>
    <cfRule type="cellIs" dxfId="232" priority="236" operator="lessThan">
      <formula>0</formula>
    </cfRule>
  </conditionalFormatting>
  <conditionalFormatting sqref="AX15">
    <cfRule type="cellIs" dxfId="231" priority="229" stopIfTrue="1" operator="greaterThan">
      <formula>0.03</formula>
    </cfRule>
    <cfRule type="cellIs" dxfId="230" priority="230" stopIfTrue="1" operator="lessThan">
      <formula>-0.03</formula>
    </cfRule>
  </conditionalFormatting>
  <conditionalFormatting sqref="AX15:AX16">
    <cfRule type="cellIs" dxfId="229" priority="231" stopIfTrue="1" operator="greaterThan">
      <formula>0</formula>
    </cfRule>
    <cfRule type="cellIs" dxfId="228" priority="232" operator="lessThan">
      <formula>0</formula>
    </cfRule>
  </conditionalFormatting>
  <conditionalFormatting sqref="AY17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Y17:AY22">
    <cfRule type="cellIs" dxfId="225" priority="227" stopIfTrue="1" operator="greaterThan">
      <formula>0</formula>
    </cfRule>
    <cfRule type="cellIs" dxfId="224" priority="228" stopIfTrue="1" operator="lessThan">
      <formula>0</formula>
    </cfRule>
  </conditionalFormatting>
  <conditionalFormatting sqref="AX17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X17:AX18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X19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X19:AX20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X21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X21:AX22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Y23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Y23:AY28">
    <cfRule type="cellIs" dxfId="209" priority="211" stopIfTrue="1" operator="greaterThan">
      <formula>0</formula>
    </cfRule>
    <cfRule type="cellIs" dxfId="208" priority="212" stopIfTrue="1" operator="lessThan">
      <formula>0</formula>
    </cfRule>
  </conditionalFormatting>
  <conditionalFormatting sqref="AX23">
    <cfRule type="cellIs" dxfId="207" priority="205" stopIfTrue="1" operator="greaterThan">
      <formula>0.03</formula>
    </cfRule>
    <cfRule type="cellIs" dxfId="206" priority="206" stopIfTrue="1" operator="lessThan">
      <formula>-0.03</formula>
    </cfRule>
  </conditionalFormatting>
  <conditionalFormatting sqref="AX23:AX24">
    <cfRule type="cellIs" dxfId="205" priority="207" stopIfTrue="1" operator="greaterThan">
      <formula>0</formula>
    </cfRule>
    <cfRule type="cellIs" dxfId="204" priority="208" operator="lessThan">
      <formula>0</formula>
    </cfRule>
  </conditionalFormatting>
  <conditionalFormatting sqref="AX25">
    <cfRule type="cellIs" dxfId="203" priority="201" stopIfTrue="1" operator="greaterThan">
      <formula>0.03</formula>
    </cfRule>
    <cfRule type="cellIs" dxfId="202" priority="202" stopIfTrue="1" operator="lessThan">
      <formula>-0.03</formula>
    </cfRule>
  </conditionalFormatting>
  <conditionalFormatting sqref="AX25:AX26">
    <cfRule type="cellIs" dxfId="201" priority="203" stopIfTrue="1" operator="greaterThan">
      <formula>0</formula>
    </cfRule>
    <cfRule type="cellIs" dxfId="200" priority="204" operator="lessThan">
      <formula>0</formula>
    </cfRule>
  </conditionalFormatting>
  <conditionalFormatting sqref="AX27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X27:AX28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Y29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Y29:AY34">
    <cfRule type="cellIs" dxfId="193" priority="195" stopIfTrue="1" operator="greaterThan">
      <formula>0</formula>
    </cfRule>
    <cfRule type="cellIs" dxfId="192" priority="196" stopIfTrue="1" operator="lessThan">
      <formula>0</formula>
    </cfRule>
  </conditionalFormatting>
  <conditionalFormatting sqref="AX29">
    <cfRule type="cellIs" dxfId="191" priority="189" stopIfTrue="1" operator="greaterThan">
      <formula>0.03</formula>
    </cfRule>
    <cfRule type="cellIs" dxfId="190" priority="190" stopIfTrue="1" operator="lessThan">
      <formula>-0.03</formula>
    </cfRule>
  </conditionalFormatting>
  <conditionalFormatting sqref="AX29:AX30">
    <cfRule type="cellIs" dxfId="189" priority="191" stopIfTrue="1" operator="greaterThan">
      <formula>0</formula>
    </cfRule>
    <cfRule type="cellIs" dxfId="188" priority="192" operator="lessThan">
      <formula>0</formula>
    </cfRule>
  </conditionalFormatting>
  <conditionalFormatting sqref="AX31">
    <cfRule type="cellIs" dxfId="187" priority="185" stopIfTrue="1" operator="greaterThan">
      <formula>0.03</formula>
    </cfRule>
    <cfRule type="cellIs" dxfId="186" priority="186" stopIfTrue="1" operator="lessThan">
      <formula>-0.03</formula>
    </cfRule>
  </conditionalFormatting>
  <conditionalFormatting sqref="AX31:AX32">
    <cfRule type="cellIs" dxfId="185" priority="187" stopIfTrue="1" operator="greaterThan">
      <formula>0</formula>
    </cfRule>
    <cfRule type="cellIs" dxfId="184" priority="188" operator="lessThan">
      <formula>0</formula>
    </cfRule>
  </conditionalFormatting>
  <conditionalFormatting sqref="AX33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X33:AX34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Y35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Y35:AY40">
    <cfRule type="cellIs" dxfId="177" priority="179" stopIfTrue="1" operator="greaterThan">
      <formula>0</formula>
    </cfRule>
    <cfRule type="cellIs" dxfId="176" priority="180" stopIfTrue="1" operator="lessThan">
      <formula>0</formula>
    </cfRule>
  </conditionalFormatting>
  <conditionalFormatting sqref="AX35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X35:AX36">
    <cfRule type="cellIs" dxfId="173" priority="175" stopIfTrue="1" operator="greaterThan">
      <formula>0</formula>
    </cfRule>
    <cfRule type="cellIs" dxfId="172" priority="176" operator="lessThan">
      <formula>0</formula>
    </cfRule>
  </conditionalFormatting>
  <conditionalFormatting sqref="AX37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AX37:AX38">
    <cfRule type="cellIs" dxfId="169" priority="171" stopIfTrue="1" operator="greaterThan">
      <formula>0</formula>
    </cfRule>
    <cfRule type="cellIs" dxfId="168" priority="172" operator="lessThan">
      <formula>0</formula>
    </cfRule>
  </conditionalFormatting>
  <conditionalFormatting sqref="AX39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X39:AX40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B47">
    <cfRule type="cellIs" dxfId="163" priority="157" stopIfTrue="1" operator="greaterThan">
      <formula>0.03</formula>
    </cfRule>
    <cfRule type="cellIs" dxfId="162" priority="158" stopIfTrue="1" operator="lessThan">
      <formula>-0.03</formula>
    </cfRule>
  </conditionalFormatting>
  <conditionalFormatting sqref="C47">
    <cfRule type="cellIs" dxfId="161" priority="159" stopIfTrue="1" operator="greaterThan">
      <formula>0.03</formula>
    </cfRule>
    <cfRule type="cellIs" dxfId="160" priority="160" stopIfTrue="1" operator="lessThan">
      <formula>-0.03</formula>
    </cfRule>
  </conditionalFormatting>
  <conditionalFormatting sqref="C47:C52">
    <cfRule type="cellIs" dxfId="159" priority="161" stopIfTrue="1" operator="greaterThan">
      <formula>0</formula>
    </cfRule>
    <cfRule type="cellIs" dxfId="158" priority="162" stopIfTrue="1" operator="lessThan">
      <formula>0</formula>
    </cfRule>
  </conditionalFormatting>
  <conditionalFormatting sqref="B47:B48">
    <cfRule type="cellIs" dxfId="157" priority="163" stopIfTrue="1" operator="greaterThan">
      <formula>0</formula>
    </cfRule>
    <cfRule type="cellIs" dxfId="156" priority="164" operator="lessThan">
      <formula>0</formula>
    </cfRule>
  </conditionalFormatting>
  <conditionalFormatting sqref="B49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49:B50">
    <cfRule type="cellIs" dxfId="153" priority="155" stopIfTrue="1" operator="greaterThan">
      <formula>0</formula>
    </cfRule>
    <cfRule type="cellIs" dxfId="152" priority="156" operator="lessThan">
      <formula>0</formula>
    </cfRule>
  </conditionalFormatting>
  <conditionalFormatting sqref="B51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B51:B52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D47:P4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D47:P52">
    <cfRule type="cellIs" dxfId="145" priority="147" stopIfTrue="1" operator="greaterThan">
      <formula>0</formula>
    </cfRule>
    <cfRule type="cellIs" dxfId="144" priority="148" stopIfTrue="1" operator="lessThan">
      <formula>0</formula>
    </cfRule>
  </conditionalFormatting>
  <conditionalFormatting sqref="Q47">
    <cfRule type="cellIs" dxfId="143" priority="137" stopIfTrue="1" operator="greaterThan">
      <formula>0.03</formula>
    </cfRule>
    <cfRule type="cellIs" dxfId="142" priority="138" stopIfTrue="1" operator="lessThan">
      <formula>-0.03</formula>
    </cfRule>
  </conditionalFormatting>
  <conditionalFormatting sqref="R47">
    <cfRule type="cellIs" dxfId="141" priority="139" stopIfTrue="1" operator="greaterThan">
      <formula>0.03</formula>
    </cfRule>
    <cfRule type="cellIs" dxfId="140" priority="140" stopIfTrue="1" operator="lessThan">
      <formula>-0.03</formula>
    </cfRule>
  </conditionalFormatting>
  <conditionalFormatting sqref="R47:R52">
    <cfRule type="cellIs" dxfId="139" priority="141" stopIfTrue="1" operator="greaterThan">
      <formula>0</formula>
    </cfRule>
    <cfRule type="cellIs" dxfId="138" priority="142" stopIfTrue="1" operator="lessThan">
      <formula>0</formula>
    </cfRule>
  </conditionalFormatting>
  <conditionalFormatting sqref="Q47:Q48">
    <cfRule type="cellIs" dxfId="137" priority="143" stopIfTrue="1" operator="greaterThan">
      <formula>0</formula>
    </cfRule>
    <cfRule type="cellIs" dxfId="136" priority="144" operator="lessThan">
      <formula>0</formula>
    </cfRule>
  </conditionalFormatting>
  <conditionalFormatting sqref="Q49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Q49:Q50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Q51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Q51:Q52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S47">
    <cfRule type="cellIs" dxfId="127" priority="121" stopIfTrue="1" operator="greaterThan">
      <formula>0.03</formula>
    </cfRule>
    <cfRule type="cellIs" dxfId="126" priority="122" stopIfTrue="1" operator="lessThan">
      <formula>-0.03</formula>
    </cfRule>
  </conditionalFormatting>
  <conditionalFormatting sqref="T47">
    <cfRule type="cellIs" dxfId="125" priority="123" stopIfTrue="1" operator="greaterThan">
      <formula>0.03</formula>
    </cfRule>
    <cfRule type="cellIs" dxfId="124" priority="124" stopIfTrue="1" operator="lessThan">
      <formula>-0.03</formula>
    </cfRule>
  </conditionalFormatting>
  <conditionalFormatting sqref="T47:T52">
    <cfRule type="cellIs" dxfId="123" priority="125" stopIfTrue="1" operator="greaterThan">
      <formula>0</formula>
    </cfRule>
    <cfRule type="cellIs" dxfId="122" priority="126" stopIfTrue="1" operator="lessThan">
      <formula>0</formula>
    </cfRule>
  </conditionalFormatting>
  <conditionalFormatting sqref="S47:S48">
    <cfRule type="cellIs" dxfId="121" priority="127" stopIfTrue="1" operator="greaterThan">
      <formula>0</formula>
    </cfRule>
    <cfRule type="cellIs" dxfId="120" priority="128" operator="lessThan">
      <formula>0</formula>
    </cfRule>
  </conditionalFormatting>
  <conditionalFormatting sqref="S4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S49:S5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S5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S51:S5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U47">
    <cfRule type="cellIs" dxfId="111" priority="105" stopIfTrue="1" operator="greaterThan">
      <formula>0.03</formula>
    </cfRule>
    <cfRule type="cellIs" dxfId="110" priority="106" stopIfTrue="1" operator="lessThan">
      <formula>-0.03</formula>
    </cfRule>
  </conditionalFormatting>
  <conditionalFormatting sqref="V47">
    <cfRule type="cellIs" dxfId="109" priority="107" stopIfTrue="1" operator="greaterThan">
      <formula>0.03</formula>
    </cfRule>
    <cfRule type="cellIs" dxfId="108" priority="108" stopIfTrue="1" operator="lessThan">
      <formula>-0.03</formula>
    </cfRule>
  </conditionalFormatting>
  <conditionalFormatting sqref="V47:V52">
    <cfRule type="cellIs" dxfId="107" priority="109" stopIfTrue="1" operator="greaterThan">
      <formula>0</formula>
    </cfRule>
    <cfRule type="cellIs" dxfId="106" priority="110" stopIfTrue="1" operator="lessThan">
      <formula>0</formula>
    </cfRule>
  </conditionalFormatting>
  <conditionalFormatting sqref="U47:U48">
    <cfRule type="cellIs" dxfId="105" priority="111" stopIfTrue="1" operator="greaterThan">
      <formula>0</formula>
    </cfRule>
    <cfRule type="cellIs" dxfId="104" priority="112" operator="lessThan">
      <formula>0</formula>
    </cfRule>
  </conditionalFormatting>
  <conditionalFormatting sqref="U49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U49:U50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U51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U51:U52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W47">
    <cfRule type="cellIs" dxfId="95" priority="89" stopIfTrue="1" operator="greaterThan">
      <formula>0.03</formula>
    </cfRule>
    <cfRule type="cellIs" dxfId="94" priority="90" stopIfTrue="1" operator="lessThan">
      <formula>-0.03</formula>
    </cfRule>
  </conditionalFormatting>
  <conditionalFormatting sqref="X47">
    <cfRule type="cellIs" dxfId="93" priority="91" stopIfTrue="1" operator="greaterThan">
      <formula>0.03</formula>
    </cfRule>
    <cfRule type="cellIs" dxfId="92" priority="92" stopIfTrue="1" operator="lessThan">
      <formula>-0.03</formula>
    </cfRule>
  </conditionalFormatting>
  <conditionalFormatting sqref="X47:X52">
    <cfRule type="cellIs" dxfId="91" priority="93" stopIfTrue="1" operator="greaterThan">
      <formula>0</formula>
    </cfRule>
    <cfRule type="cellIs" dxfId="90" priority="94" stopIfTrue="1" operator="lessThan">
      <formula>0</formula>
    </cfRule>
  </conditionalFormatting>
  <conditionalFormatting sqref="W47:W48">
    <cfRule type="cellIs" dxfId="89" priority="95" stopIfTrue="1" operator="greaterThan">
      <formula>0</formula>
    </cfRule>
    <cfRule type="cellIs" dxfId="88" priority="96" operator="lessThan">
      <formula>0</formula>
    </cfRule>
  </conditionalFormatting>
  <conditionalFormatting sqref="W49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W49:W50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W51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W51:W52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Y47">
    <cfRule type="cellIs" dxfId="79" priority="73" stopIfTrue="1" operator="greaterThan">
      <formula>0.03</formula>
    </cfRule>
    <cfRule type="cellIs" dxfId="78" priority="74" stopIfTrue="1" operator="lessThan">
      <formula>-0.03</formula>
    </cfRule>
  </conditionalFormatting>
  <conditionalFormatting sqref="Z47">
    <cfRule type="cellIs" dxfId="77" priority="75" stopIfTrue="1" operator="greaterThan">
      <formula>0.03</formula>
    </cfRule>
    <cfRule type="cellIs" dxfId="76" priority="76" stopIfTrue="1" operator="lessThan">
      <formula>-0.03</formula>
    </cfRule>
  </conditionalFormatting>
  <conditionalFormatting sqref="Z47:Z52">
    <cfRule type="cellIs" dxfId="75" priority="77" stopIfTrue="1" operator="greaterThan">
      <formula>0</formula>
    </cfRule>
    <cfRule type="cellIs" dxfId="74" priority="78" stopIfTrue="1" operator="lessThan">
      <formula>0</formula>
    </cfRule>
  </conditionalFormatting>
  <conditionalFormatting sqref="Y47:Y48">
    <cfRule type="cellIs" dxfId="73" priority="79" stopIfTrue="1" operator="greaterThan">
      <formula>0</formula>
    </cfRule>
    <cfRule type="cellIs" dxfId="72" priority="80" operator="lessThan">
      <formula>0</formula>
    </cfRule>
  </conditionalFormatting>
  <conditionalFormatting sqref="Y49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Y49:Y50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Y51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Y51:Y52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A47">
    <cfRule type="cellIs" dxfId="63" priority="57" stopIfTrue="1" operator="greaterThan">
      <formula>0.03</formula>
    </cfRule>
    <cfRule type="cellIs" dxfId="62" priority="58" stopIfTrue="1" operator="lessThan">
      <formula>-0.03</formula>
    </cfRule>
  </conditionalFormatting>
  <conditionalFormatting sqref="AB47">
    <cfRule type="cellIs" dxfId="61" priority="59" stopIfTrue="1" operator="greaterThan">
      <formula>0.03</formula>
    </cfRule>
    <cfRule type="cellIs" dxfId="60" priority="60" stopIfTrue="1" operator="lessThan">
      <formula>-0.03</formula>
    </cfRule>
  </conditionalFormatting>
  <conditionalFormatting sqref="AB47:AB52">
    <cfRule type="cellIs" dxfId="59" priority="61" stopIfTrue="1" operator="greaterThan">
      <formula>0</formula>
    </cfRule>
    <cfRule type="cellIs" dxfId="58" priority="62" stopIfTrue="1" operator="lessThan">
      <formula>0</formula>
    </cfRule>
  </conditionalFormatting>
  <conditionalFormatting sqref="AA47:AA48">
    <cfRule type="cellIs" dxfId="57" priority="63" stopIfTrue="1" operator="greaterThan">
      <formula>0</formula>
    </cfRule>
    <cfRule type="cellIs" dxfId="56" priority="64" operator="lessThan">
      <formula>0</formula>
    </cfRule>
  </conditionalFormatting>
  <conditionalFormatting sqref="AA4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A49:AA5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A5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A51:AA5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C47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C47:AC48">
    <cfRule type="cellIs" dxfId="45" priority="47" stopIfTrue="1" operator="greaterThan">
      <formula>0</formula>
    </cfRule>
    <cfRule type="cellIs" dxfId="44" priority="48" operator="lessThan">
      <formula>0</formula>
    </cfRule>
  </conditionalFormatting>
  <conditionalFormatting sqref="AC49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C49:AC50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C51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C51:AC52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I47">
    <cfRule type="cellIs" dxfId="35" priority="29" stopIfTrue="1" operator="greaterThan">
      <formula>0.03</formula>
    </cfRule>
    <cfRule type="cellIs" dxfId="34" priority="30" stopIfTrue="1" operator="lessThan">
      <formula>-0.03</formula>
    </cfRule>
  </conditionalFormatting>
  <conditionalFormatting sqref="AJ47">
    <cfRule type="cellIs" dxfId="33" priority="31" stopIfTrue="1" operator="greaterThan">
      <formula>0.03</formula>
    </cfRule>
    <cfRule type="cellIs" dxfId="32" priority="32" stopIfTrue="1" operator="lessThan">
      <formula>-0.03</formula>
    </cfRule>
  </conditionalFormatting>
  <conditionalFormatting sqref="AJ47:AJ52">
    <cfRule type="cellIs" dxfId="31" priority="33" stopIfTrue="1" operator="greaterThan">
      <formula>0</formula>
    </cfRule>
    <cfRule type="cellIs" dxfId="30" priority="34" stopIfTrue="1" operator="lessThan">
      <formula>0</formula>
    </cfRule>
  </conditionalFormatting>
  <conditionalFormatting sqref="AI47:AI48">
    <cfRule type="cellIs" dxfId="29" priority="35" stopIfTrue="1" operator="greaterThan">
      <formula>0</formula>
    </cfRule>
    <cfRule type="cellIs" dxfId="28" priority="36" operator="lessThan">
      <formula>0</formula>
    </cfRule>
  </conditionalFormatting>
  <conditionalFormatting sqref="AI4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I49:AI5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I5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I51:AI5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K47">
    <cfRule type="cellIs" dxfId="19" priority="13" stopIfTrue="1" operator="greaterThan">
      <formula>0.03</formula>
    </cfRule>
    <cfRule type="cellIs" dxfId="18" priority="14" stopIfTrue="1" operator="lessThan">
      <formula>-0.03</formula>
    </cfRule>
  </conditionalFormatting>
  <conditionalFormatting sqref="AL47">
    <cfRule type="cellIs" dxfId="17" priority="15" stopIfTrue="1" operator="greaterThan">
      <formula>0.03</formula>
    </cfRule>
    <cfRule type="cellIs" dxfId="16" priority="16" stopIfTrue="1" operator="lessThan">
      <formula>-0.03</formula>
    </cfRule>
  </conditionalFormatting>
  <conditionalFormatting sqref="AL47:AL52">
    <cfRule type="cellIs" dxfId="15" priority="17" stopIfTrue="1" operator="greaterThan">
      <formula>0</formula>
    </cfRule>
    <cfRule type="cellIs" dxfId="14" priority="18" stopIfTrue="1" operator="lessThan">
      <formula>0</formula>
    </cfRule>
  </conditionalFormatting>
  <conditionalFormatting sqref="AK47:AK48">
    <cfRule type="cellIs" dxfId="13" priority="19" stopIfTrue="1" operator="greaterThan">
      <formula>0</formula>
    </cfRule>
    <cfRule type="cellIs" dxfId="12" priority="20" operator="lessThan">
      <formula>0</formula>
    </cfRule>
  </conditionalFormatting>
  <conditionalFormatting sqref="AK49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K49:AK50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K51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K51:AK52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D47:AH47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D47:AH52">
    <cfRule type="cellIs" dxfId="1" priority="3" stopIfTrue="1" operator="greaterThan">
      <formula>0</formula>
    </cfRule>
    <cfRule type="cellIs" dxfId="0" priority="4" stopIfTrue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AF289"/>
  <sheetViews>
    <sheetView workbookViewId="0">
      <selection activeCell="A2" sqref="A2:XFD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1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  <col min="29" max="29" width="20.83203125" bestFit="1" customWidth="1"/>
  </cols>
  <sheetData>
    <row r="1" spans="1:32" s="115" customFormat="1" x14ac:dyDescent="0.2">
      <c r="A1" s="114" t="s">
        <v>123</v>
      </c>
      <c r="B1" s="115" t="s">
        <v>124</v>
      </c>
      <c r="C1" s="115" t="s">
        <v>125</v>
      </c>
      <c r="D1" s="114" t="s">
        <v>126</v>
      </c>
      <c r="E1" s="114" t="s">
        <v>127</v>
      </c>
      <c r="F1" s="114" t="s">
        <v>128</v>
      </c>
      <c r="G1" s="114" t="s">
        <v>129</v>
      </c>
      <c r="H1" s="114" t="s">
        <v>130</v>
      </c>
      <c r="I1" s="114" t="s">
        <v>131</v>
      </c>
      <c r="J1" s="115" t="s">
        <v>132</v>
      </c>
      <c r="K1" s="114" t="s">
        <v>107</v>
      </c>
      <c r="L1" s="114" t="s">
        <v>133</v>
      </c>
      <c r="M1" s="114" t="s">
        <v>113</v>
      </c>
      <c r="N1" s="114" t="s">
        <v>134</v>
      </c>
      <c r="O1" s="114" t="s">
        <v>135</v>
      </c>
      <c r="P1" s="114" t="s">
        <v>136</v>
      </c>
      <c r="Q1" s="115" t="s">
        <v>137</v>
      </c>
      <c r="R1" s="114" t="s">
        <v>138</v>
      </c>
      <c r="S1" s="114" t="s">
        <v>139</v>
      </c>
      <c r="T1" s="114" t="s">
        <v>78</v>
      </c>
      <c r="U1" s="114" t="s">
        <v>140</v>
      </c>
      <c r="V1" s="114" t="s">
        <v>141</v>
      </c>
      <c r="W1" s="114" t="s">
        <v>142</v>
      </c>
      <c r="X1" s="114" t="s">
        <v>143</v>
      </c>
      <c r="Y1" s="114" t="s">
        <v>144</v>
      </c>
      <c r="Z1" s="114" t="s">
        <v>145</v>
      </c>
      <c r="AA1" s="160" t="s">
        <v>146</v>
      </c>
      <c r="AB1" s="160" t="s">
        <v>147</v>
      </c>
      <c r="AC1" s="160" t="s">
        <v>148</v>
      </c>
      <c r="AD1" s="160" t="s">
        <v>149</v>
      </c>
      <c r="AE1" s="161" t="s">
        <v>150</v>
      </c>
    </row>
    <row r="2" spans="1:32" x14ac:dyDescent="0.2">
      <c r="A2" t="s">
        <v>151</v>
      </c>
      <c r="B2" t="s">
        <v>152</v>
      </c>
      <c r="C2" t="s">
        <v>153</v>
      </c>
      <c r="D2">
        <v>0</v>
      </c>
      <c r="E2" t="s">
        <v>154</v>
      </c>
      <c r="F2" t="s">
        <v>53</v>
      </c>
      <c r="G2" t="s">
        <v>81</v>
      </c>
      <c r="H2">
        <v>60</v>
      </c>
      <c r="I2">
        <v>10</v>
      </c>
      <c r="J2" t="s">
        <v>81</v>
      </c>
      <c r="K2">
        <v>110</v>
      </c>
      <c r="L2">
        <v>19316.047644999999</v>
      </c>
      <c r="M2">
        <v>42.254586000000003</v>
      </c>
      <c r="N2">
        <v>48.434655999999997</v>
      </c>
      <c r="O2">
        <v>48.296669000000001</v>
      </c>
      <c r="P2">
        <v>28.980315000000001</v>
      </c>
      <c r="Q2">
        <v>20.206164999999999</v>
      </c>
      <c r="R2">
        <v>99.975223</v>
      </c>
      <c r="S2">
        <v>99.776416999999995</v>
      </c>
      <c r="T2">
        <v>42.782390999999997</v>
      </c>
      <c r="U2">
        <v>43.083765999999997</v>
      </c>
      <c r="V2">
        <v>42.201663000000003</v>
      </c>
      <c r="W2">
        <v>48.405569</v>
      </c>
      <c r="X2">
        <v>48.267780000000002</v>
      </c>
      <c r="Y2">
        <v>1.182131</v>
      </c>
      <c r="Z2">
        <v>29852.35</v>
      </c>
      <c r="AA2">
        <v>16.989999999999998</v>
      </c>
      <c r="AB2">
        <v>192188395711626</v>
      </c>
      <c r="AC2">
        <v>66518529052</v>
      </c>
      <c r="AD2">
        <v>78586950685463</v>
      </c>
      <c r="AE2">
        <v>46352341898</v>
      </c>
      <c r="AF2" t="s">
        <v>155</v>
      </c>
    </row>
    <row r="3" spans="1:32" x14ac:dyDescent="0.2">
      <c r="A3" t="s">
        <v>151</v>
      </c>
      <c r="B3" t="s">
        <v>152</v>
      </c>
      <c r="C3" t="s">
        <v>153</v>
      </c>
      <c r="D3">
        <v>0</v>
      </c>
      <c r="E3" t="s">
        <v>154</v>
      </c>
      <c r="F3" t="s">
        <v>53</v>
      </c>
      <c r="G3" t="s">
        <v>81</v>
      </c>
      <c r="H3">
        <v>60</v>
      </c>
      <c r="I3">
        <v>10</v>
      </c>
      <c r="J3" t="s">
        <v>81</v>
      </c>
      <c r="K3">
        <v>135</v>
      </c>
      <c r="L3">
        <v>7321.8424649999997</v>
      </c>
      <c r="M3">
        <v>41.352145999999998</v>
      </c>
      <c r="N3">
        <v>47.076518999999998</v>
      </c>
      <c r="O3">
        <v>46.747677000000003</v>
      </c>
      <c r="P3">
        <v>27.128861000000001</v>
      </c>
      <c r="Q3">
        <v>19.396974</v>
      </c>
      <c r="R3">
        <v>98.913037000000003</v>
      </c>
      <c r="S3">
        <v>96.923663000000005</v>
      </c>
      <c r="T3">
        <v>41.112436000000002</v>
      </c>
      <c r="U3">
        <v>42.122489000000002</v>
      </c>
      <c r="V3">
        <v>41.335082999999997</v>
      </c>
      <c r="W3">
        <v>47.059491000000001</v>
      </c>
      <c r="X3">
        <v>46.727311</v>
      </c>
      <c r="Y3">
        <v>1.2160200000000001</v>
      </c>
      <c r="Z3">
        <v>29474.12</v>
      </c>
      <c r="AA3">
        <v>14.58</v>
      </c>
      <c r="AB3">
        <v>182753975477489</v>
      </c>
      <c r="AC3">
        <v>54754034805</v>
      </c>
      <c r="AD3">
        <v>77588919556215</v>
      </c>
      <c r="AE3">
        <v>40057914355</v>
      </c>
      <c r="AF3" t="s">
        <v>156</v>
      </c>
    </row>
    <row r="4" spans="1:32" x14ac:dyDescent="0.2">
      <c r="A4" t="s">
        <v>151</v>
      </c>
      <c r="B4" t="s">
        <v>152</v>
      </c>
      <c r="C4" t="s">
        <v>153</v>
      </c>
      <c r="D4">
        <v>0</v>
      </c>
      <c r="E4" t="s">
        <v>154</v>
      </c>
      <c r="F4" t="s">
        <v>53</v>
      </c>
      <c r="G4" t="s">
        <v>81</v>
      </c>
      <c r="H4">
        <v>60</v>
      </c>
      <c r="I4">
        <v>10</v>
      </c>
      <c r="J4" t="s">
        <v>81</v>
      </c>
      <c r="K4">
        <v>160</v>
      </c>
      <c r="L4">
        <v>3151.7626989999999</v>
      </c>
      <c r="M4">
        <v>39.911853999999998</v>
      </c>
      <c r="N4">
        <v>45.30838</v>
      </c>
      <c r="O4">
        <v>44.716025000000002</v>
      </c>
      <c r="P4">
        <v>24.550184000000002</v>
      </c>
      <c r="Q4">
        <v>18.174600999999999</v>
      </c>
      <c r="R4">
        <v>93.043031999999997</v>
      </c>
      <c r="S4">
        <v>90.838218999999995</v>
      </c>
      <c r="T4">
        <v>38.544812</v>
      </c>
      <c r="U4">
        <v>40.819645000000001</v>
      </c>
      <c r="V4">
        <v>39.891973999999998</v>
      </c>
      <c r="W4">
        <v>45.288584</v>
      </c>
      <c r="X4">
        <v>44.692625</v>
      </c>
      <c r="Y4">
        <v>1.3076829999999999</v>
      </c>
      <c r="Z4">
        <v>17351.189999999999</v>
      </c>
      <c r="AA4">
        <v>10.28</v>
      </c>
      <c r="AB4">
        <v>112814968290345</v>
      </c>
      <c r="AC4">
        <v>43298703858</v>
      </c>
      <c r="AD4">
        <v>46076492219894</v>
      </c>
      <c r="AE4">
        <v>28236125235</v>
      </c>
      <c r="AF4" t="s">
        <v>157</v>
      </c>
    </row>
    <row r="5" spans="1:32" x14ac:dyDescent="0.2">
      <c r="A5" t="s">
        <v>151</v>
      </c>
      <c r="B5" t="s">
        <v>152</v>
      </c>
      <c r="C5" t="s">
        <v>153</v>
      </c>
      <c r="D5">
        <v>0</v>
      </c>
      <c r="E5" t="s">
        <v>154</v>
      </c>
      <c r="F5" t="s">
        <v>53</v>
      </c>
      <c r="G5" t="s">
        <v>81</v>
      </c>
      <c r="H5">
        <v>60</v>
      </c>
      <c r="I5">
        <v>10</v>
      </c>
      <c r="J5" t="s">
        <v>81</v>
      </c>
      <c r="K5">
        <v>185</v>
      </c>
      <c r="L5">
        <v>1558.563283</v>
      </c>
      <c r="M5">
        <v>37.686334000000002</v>
      </c>
      <c r="N5">
        <v>43.157136000000001</v>
      </c>
      <c r="O5">
        <v>42.356276000000001</v>
      </c>
      <c r="P5">
        <v>21.178778000000001</v>
      </c>
      <c r="Q5">
        <v>16.291595000000001</v>
      </c>
      <c r="R5">
        <v>82.259224000000003</v>
      </c>
      <c r="S5">
        <v>79.866024999999993</v>
      </c>
      <c r="T5">
        <v>35.114162</v>
      </c>
      <c r="U5">
        <v>38.994010000000003</v>
      </c>
      <c r="V5">
        <v>37.656528000000002</v>
      </c>
      <c r="W5">
        <v>43.139809999999997</v>
      </c>
      <c r="X5">
        <v>42.337586000000002</v>
      </c>
      <c r="Y5">
        <v>1.4313929999999999</v>
      </c>
      <c r="Z5">
        <v>11219.11</v>
      </c>
      <c r="AA5">
        <v>9.4499999999999993</v>
      </c>
      <c r="AB5">
        <v>73099044731833</v>
      </c>
      <c r="AC5">
        <v>35468303324</v>
      </c>
      <c r="AD5">
        <v>29955522763798</v>
      </c>
      <c r="AE5">
        <v>26060777324</v>
      </c>
      <c r="AF5" t="s">
        <v>158</v>
      </c>
    </row>
    <row r="6" spans="1:32" x14ac:dyDescent="0.2">
      <c r="A6" t="s">
        <v>151</v>
      </c>
      <c r="B6" t="s">
        <v>152</v>
      </c>
      <c r="C6" t="s">
        <v>153</v>
      </c>
      <c r="D6">
        <v>0</v>
      </c>
      <c r="E6" t="s">
        <v>154</v>
      </c>
      <c r="F6" t="s">
        <v>53</v>
      </c>
      <c r="G6" t="s">
        <v>81</v>
      </c>
      <c r="H6">
        <v>60</v>
      </c>
      <c r="I6">
        <v>10</v>
      </c>
      <c r="J6" t="s">
        <v>81</v>
      </c>
      <c r="K6">
        <v>210</v>
      </c>
      <c r="L6">
        <v>752.72173999999995</v>
      </c>
      <c r="M6">
        <v>34.721649999999997</v>
      </c>
      <c r="N6">
        <v>40.591742000000004</v>
      </c>
      <c r="O6">
        <v>39.814570000000003</v>
      </c>
      <c r="P6">
        <v>17.357610999999999</v>
      </c>
      <c r="Q6">
        <v>13.863599000000001</v>
      </c>
      <c r="R6">
        <v>64.588224999999994</v>
      </c>
      <c r="S6">
        <v>62.142929000000002</v>
      </c>
      <c r="T6">
        <v>31.229738000000001</v>
      </c>
      <c r="U6">
        <v>36.528820000000003</v>
      </c>
      <c r="V6">
        <v>34.684806000000002</v>
      </c>
      <c r="W6">
        <v>40.578642000000002</v>
      </c>
      <c r="X6">
        <v>39.803137999999997</v>
      </c>
      <c r="Y6">
        <v>1.5975330000000001</v>
      </c>
      <c r="Z6">
        <v>6597.19</v>
      </c>
      <c r="AA6">
        <v>7.95</v>
      </c>
      <c r="AB6">
        <v>44299497897992</v>
      </c>
      <c r="AC6">
        <v>29912767033</v>
      </c>
      <c r="AD6">
        <v>18864400863676</v>
      </c>
      <c r="AE6">
        <v>23657766720</v>
      </c>
      <c r="AF6" t="s">
        <v>159</v>
      </c>
    </row>
    <row r="7" spans="1:32" x14ac:dyDescent="0.2">
      <c r="A7" t="s">
        <v>151</v>
      </c>
      <c r="B7" t="s">
        <v>152</v>
      </c>
      <c r="C7" t="s">
        <v>153</v>
      </c>
      <c r="D7">
        <v>0</v>
      </c>
      <c r="E7" t="s">
        <v>154</v>
      </c>
      <c r="F7" t="s">
        <v>53</v>
      </c>
      <c r="G7" t="s">
        <v>81</v>
      </c>
      <c r="H7">
        <v>60</v>
      </c>
      <c r="I7">
        <v>10</v>
      </c>
      <c r="J7" t="s">
        <v>81</v>
      </c>
      <c r="K7">
        <v>235</v>
      </c>
      <c r="L7">
        <v>356.83700900000002</v>
      </c>
      <c r="M7">
        <v>31.436512</v>
      </c>
      <c r="N7">
        <v>38.143438000000003</v>
      </c>
      <c r="O7">
        <v>37.560319</v>
      </c>
      <c r="P7">
        <v>13.625291000000001</v>
      </c>
      <c r="Q7">
        <v>11.303608000000001</v>
      </c>
      <c r="R7">
        <v>42.393720999999999</v>
      </c>
      <c r="S7">
        <v>40.223129999999998</v>
      </c>
      <c r="T7">
        <v>27.446518999999999</v>
      </c>
      <c r="U7">
        <v>33.856622000000002</v>
      </c>
      <c r="V7">
        <v>31.397086000000002</v>
      </c>
      <c r="W7">
        <v>38.131638000000002</v>
      </c>
      <c r="X7">
        <v>37.550818</v>
      </c>
      <c r="Y7">
        <v>1.2679609999999999</v>
      </c>
      <c r="Z7">
        <v>3958.34</v>
      </c>
      <c r="AA7">
        <v>7.42</v>
      </c>
      <c r="AB7">
        <v>25023522239223</v>
      </c>
      <c r="AC7">
        <v>25957766562</v>
      </c>
      <c r="AD7">
        <v>10480011802120</v>
      </c>
      <c r="AE7">
        <v>20448214838</v>
      </c>
      <c r="AF7" t="s">
        <v>160</v>
      </c>
    </row>
    <row r="8" spans="1:32" x14ac:dyDescent="0.2">
      <c r="A8" t="s">
        <v>151</v>
      </c>
      <c r="B8" t="s">
        <v>152</v>
      </c>
      <c r="C8" t="s">
        <v>153</v>
      </c>
      <c r="D8">
        <v>0</v>
      </c>
      <c r="E8" t="s">
        <v>154</v>
      </c>
      <c r="F8" t="s">
        <v>53</v>
      </c>
      <c r="G8" t="s">
        <v>81</v>
      </c>
      <c r="H8">
        <v>60</v>
      </c>
      <c r="I8">
        <v>10</v>
      </c>
      <c r="J8" t="s">
        <v>82</v>
      </c>
      <c r="K8">
        <v>110</v>
      </c>
      <c r="L8">
        <v>9975.9108579999993</v>
      </c>
      <c r="M8">
        <v>41.439427999999999</v>
      </c>
      <c r="N8">
        <v>46.848897999999998</v>
      </c>
      <c r="O8">
        <v>46.812224999999998</v>
      </c>
      <c r="P8">
        <v>28.014402</v>
      </c>
      <c r="Q8">
        <v>19.740311999999999</v>
      </c>
      <c r="R8">
        <v>99.885791999999995</v>
      </c>
      <c r="S8">
        <v>97.830258999999998</v>
      </c>
      <c r="T8">
        <v>41.835456000000001</v>
      </c>
      <c r="U8">
        <v>42.269458999999998</v>
      </c>
      <c r="V8">
        <v>41.423315000000002</v>
      </c>
      <c r="W8">
        <v>46.835670999999998</v>
      </c>
      <c r="X8">
        <v>46.794857999999998</v>
      </c>
      <c r="Y8">
        <v>1.2753270000000001</v>
      </c>
      <c r="Z8">
        <v>18722.93</v>
      </c>
      <c r="AA8">
        <v>7.47</v>
      </c>
      <c r="AB8">
        <v>117942125729763</v>
      </c>
      <c r="AC8">
        <v>32690938248</v>
      </c>
      <c r="AD8">
        <v>49228700028750</v>
      </c>
      <c r="AE8">
        <v>20087007519</v>
      </c>
      <c r="AF8" t="s">
        <v>161</v>
      </c>
    </row>
    <row r="9" spans="1:32" x14ac:dyDescent="0.2">
      <c r="A9" t="s">
        <v>151</v>
      </c>
      <c r="B9" t="s">
        <v>152</v>
      </c>
      <c r="C9" t="s">
        <v>153</v>
      </c>
      <c r="D9">
        <v>0</v>
      </c>
      <c r="E9" t="s">
        <v>154</v>
      </c>
      <c r="F9" t="s">
        <v>53</v>
      </c>
      <c r="G9" t="s">
        <v>81</v>
      </c>
      <c r="H9">
        <v>60</v>
      </c>
      <c r="I9">
        <v>10</v>
      </c>
      <c r="J9" t="s">
        <v>82</v>
      </c>
      <c r="K9">
        <v>135</v>
      </c>
      <c r="L9">
        <v>4275.8472300000003</v>
      </c>
      <c r="M9">
        <v>40.445788</v>
      </c>
      <c r="N9">
        <v>45.664115000000002</v>
      </c>
      <c r="O9">
        <v>45.345528999999999</v>
      </c>
      <c r="P9">
        <v>25.897234999999998</v>
      </c>
      <c r="Q9">
        <v>18.797827000000002</v>
      </c>
      <c r="R9">
        <v>96.377109000000004</v>
      </c>
      <c r="S9">
        <v>93.758025000000004</v>
      </c>
      <c r="T9">
        <v>39.813467000000003</v>
      </c>
      <c r="U9">
        <v>41.316445000000002</v>
      </c>
      <c r="V9">
        <v>40.432017999999999</v>
      </c>
      <c r="W9">
        <v>45.651060999999999</v>
      </c>
      <c r="X9">
        <v>45.327080000000002</v>
      </c>
      <c r="Y9">
        <v>1.2895719999999999</v>
      </c>
      <c r="Z9">
        <v>18279.650000000001</v>
      </c>
      <c r="AA9">
        <v>6.4</v>
      </c>
      <c r="AB9">
        <v>116532553902792</v>
      </c>
      <c r="AC9">
        <v>27530376072</v>
      </c>
      <c r="AD9">
        <v>48033736740588</v>
      </c>
      <c r="AE9">
        <v>17374438790</v>
      </c>
      <c r="AF9" t="s">
        <v>162</v>
      </c>
    </row>
    <row r="10" spans="1:32" x14ac:dyDescent="0.2">
      <c r="A10" t="s">
        <v>151</v>
      </c>
      <c r="B10" t="s">
        <v>152</v>
      </c>
      <c r="C10" t="s">
        <v>153</v>
      </c>
      <c r="D10">
        <v>0</v>
      </c>
      <c r="E10" t="s">
        <v>154</v>
      </c>
      <c r="F10" t="s">
        <v>53</v>
      </c>
      <c r="G10" t="s">
        <v>81</v>
      </c>
      <c r="H10">
        <v>60</v>
      </c>
      <c r="I10">
        <v>10</v>
      </c>
      <c r="J10" t="s">
        <v>82</v>
      </c>
      <c r="K10">
        <v>160</v>
      </c>
      <c r="L10">
        <v>2057.3567969999999</v>
      </c>
      <c r="M10">
        <v>38.697042000000003</v>
      </c>
      <c r="N10">
        <v>43.967149999999997</v>
      </c>
      <c r="O10">
        <v>43.311860000000003</v>
      </c>
      <c r="P10">
        <v>22.845300000000002</v>
      </c>
      <c r="Q10">
        <v>17.230919</v>
      </c>
      <c r="R10">
        <v>87.928132000000005</v>
      </c>
      <c r="S10">
        <v>85.343147000000002</v>
      </c>
      <c r="T10">
        <v>36.757959</v>
      </c>
      <c r="U10">
        <v>39.841661000000002</v>
      </c>
      <c r="V10">
        <v>38.673876999999997</v>
      </c>
      <c r="W10">
        <v>43.952638</v>
      </c>
      <c r="X10">
        <v>43.294086</v>
      </c>
      <c r="Y10">
        <v>1.3982429999999999</v>
      </c>
      <c r="Z10">
        <v>12010.57</v>
      </c>
      <c r="AA10">
        <v>5.52</v>
      </c>
      <c r="AB10">
        <v>77604083538327</v>
      </c>
      <c r="AC10">
        <v>21950208858</v>
      </c>
      <c r="AD10">
        <v>31741880047402</v>
      </c>
      <c r="AE10">
        <v>15103444461</v>
      </c>
      <c r="AF10" t="s">
        <v>163</v>
      </c>
    </row>
    <row r="11" spans="1:32" x14ac:dyDescent="0.2">
      <c r="A11" t="s">
        <v>151</v>
      </c>
      <c r="B11" t="s">
        <v>152</v>
      </c>
      <c r="C11" t="s">
        <v>153</v>
      </c>
      <c r="D11">
        <v>0</v>
      </c>
      <c r="E11" t="s">
        <v>154</v>
      </c>
      <c r="F11" t="s">
        <v>53</v>
      </c>
      <c r="G11" t="s">
        <v>81</v>
      </c>
      <c r="H11">
        <v>60</v>
      </c>
      <c r="I11">
        <v>10</v>
      </c>
      <c r="J11" t="s">
        <v>82</v>
      </c>
      <c r="K11">
        <v>185</v>
      </c>
      <c r="L11">
        <v>1016.819488</v>
      </c>
      <c r="M11">
        <v>36.184103</v>
      </c>
      <c r="N11">
        <v>41.876714</v>
      </c>
      <c r="O11">
        <v>41.016756000000001</v>
      </c>
      <c r="P11">
        <v>19.236778999999999</v>
      </c>
      <c r="Q11">
        <v>15.076618</v>
      </c>
      <c r="R11">
        <v>73.885350000000003</v>
      </c>
      <c r="S11">
        <v>71.297017999999994</v>
      </c>
      <c r="T11">
        <v>33.121369000000001</v>
      </c>
      <c r="U11">
        <v>37.817056999999998</v>
      </c>
      <c r="V11">
        <v>36.152360000000002</v>
      </c>
      <c r="W11">
        <v>41.863934</v>
      </c>
      <c r="X11">
        <v>41.003104999999998</v>
      </c>
      <c r="Y11">
        <v>1.4770509999999999</v>
      </c>
      <c r="Z11">
        <v>8701.07</v>
      </c>
      <c r="AA11">
        <v>4.26</v>
      </c>
      <c r="AB11">
        <v>56283396620187</v>
      </c>
      <c r="AC11">
        <v>17026711776</v>
      </c>
      <c r="AD11">
        <v>23104824253270</v>
      </c>
      <c r="AE11">
        <v>11634604484</v>
      </c>
      <c r="AF11" t="s">
        <v>164</v>
      </c>
    </row>
    <row r="12" spans="1:32" x14ac:dyDescent="0.2">
      <c r="A12" t="s">
        <v>151</v>
      </c>
      <c r="B12" t="s">
        <v>152</v>
      </c>
      <c r="C12" t="s">
        <v>153</v>
      </c>
      <c r="D12">
        <v>0</v>
      </c>
      <c r="E12" t="s">
        <v>154</v>
      </c>
      <c r="F12" t="s">
        <v>53</v>
      </c>
      <c r="G12" t="s">
        <v>81</v>
      </c>
      <c r="H12">
        <v>60</v>
      </c>
      <c r="I12">
        <v>10</v>
      </c>
      <c r="J12" t="s">
        <v>82</v>
      </c>
      <c r="K12">
        <v>210</v>
      </c>
      <c r="L12">
        <v>484.17920500000002</v>
      </c>
      <c r="M12">
        <v>33.049041000000003</v>
      </c>
      <c r="N12">
        <v>39.456665999999998</v>
      </c>
      <c r="O12">
        <v>38.700412</v>
      </c>
      <c r="P12">
        <v>15.41578</v>
      </c>
      <c r="Q12">
        <v>12.538125000000001</v>
      </c>
      <c r="R12">
        <v>53.505583999999999</v>
      </c>
      <c r="S12">
        <v>51.102885999999998</v>
      </c>
      <c r="T12">
        <v>29.248801</v>
      </c>
      <c r="U12">
        <v>35.327779</v>
      </c>
      <c r="V12">
        <v>33.010055999999999</v>
      </c>
      <c r="W12">
        <v>39.446916999999999</v>
      </c>
      <c r="X12">
        <v>38.692253000000001</v>
      </c>
      <c r="Y12">
        <v>1.3890070000000001</v>
      </c>
      <c r="Z12">
        <v>3804.97</v>
      </c>
      <c r="AA12">
        <v>3.8</v>
      </c>
      <c r="AB12">
        <v>26652933173786</v>
      </c>
      <c r="AC12">
        <v>13682808963</v>
      </c>
      <c r="AD12">
        <v>10944895745351</v>
      </c>
      <c r="AE12">
        <v>11173668558</v>
      </c>
      <c r="AF12" t="s">
        <v>165</v>
      </c>
    </row>
    <row r="13" spans="1:32" x14ac:dyDescent="0.2">
      <c r="A13" t="s">
        <v>151</v>
      </c>
      <c r="B13" t="s">
        <v>152</v>
      </c>
      <c r="C13" t="s">
        <v>153</v>
      </c>
      <c r="D13">
        <v>0</v>
      </c>
      <c r="E13" t="s">
        <v>154</v>
      </c>
      <c r="F13" t="s">
        <v>53</v>
      </c>
      <c r="G13" t="s">
        <v>81</v>
      </c>
      <c r="H13">
        <v>60</v>
      </c>
      <c r="I13">
        <v>10</v>
      </c>
      <c r="J13" t="s">
        <v>82</v>
      </c>
      <c r="K13">
        <v>235</v>
      </c>
      <c r="L13">
        <v>221.933144</v>
      </c>
      <c r="M13">
        <v>29.775112</v>
      </c>
      <c r="N13">
        <v>37.064985999999998</v>
      </c>
      <c r="O13">
        <v>36.681499000000002</v>
      </c>
      <c r="P13">
        <v>11.877148</v>
      </c>
      <c r="Q13">
        <v>10.083652000000001</v>
      </c>
      <c r="R13">
        <v>30.128277000000001</v>
      </c>
      <c r="S13">
        <v>28.394614000000001</v>
      </c>
      <c r="T13">
        <v>25.652778000000001</v>
      </c>
      <c r="U13">
        <v>32.616923999999997</v>
      </c>
      <c r="V13">
        <v>29.737496</v>
      </c>
      <c r="W13">
        <v>37.059339000000001</v>
      </c>
      <c r="X13">
        <v>36.675798</v>
      </c>
      <c r="Y13">
        <v>1.2756529999999999</v>
      </c>
      <c r="Z13">
        <v>2279.12</v>
      </c>
      <c r="AA13">
        <v>2.91</v>
      </c>
      <c r="AB13">
        <v>14631577358386</v>
      </c>
      <c r="AC13">
        <v>11581848674</v>
      </c>
      <c r="AD13">
        <v>6024371004289</v>
      </c>
      <c r="AE13">
        <v>7938776976</v>
      </c>
      <c r="AF13" t="s">
        <v>166</v>
      </c>
    </row>
    <row r="14" spans="1:32" x14ac:dyDescent="0.2">
      <c r="A14" t="s">
        <v>151</v>
      </c>
      <c r="B14" t="s">
        <v>152</v>
      </c>
      <c r="C14" t="s">
        <v>153</v>
      </c>
      <c r="D14">
        <v>0</v>
      </c>
      <c r="E14" t="s">
        <v>154</v>
      </c>
      <c r="F14" t="s">
        <v>53</v>
      </c>
      <c r="G14" t="s">
        <v>81</v>
      </c>
      <c r="H14">
        <v>60</v>
      </c>
      <c r="I14">
        <v>10</v>
      </c>
      <c r="J14" t="s">
        <v>83</v>
      </c>
      <c r="K14">
        <v>110</v>
      </c>
      <c r="L14">
        <v>6715.2343039999996</v>
      </c>
      <c r="M14">
        <v>40.50761</v>
      </c>
      <c r="N14">
        <v>45.735132</v>
      </c>
      <c r="O14">
        <v>45.481319999999997</v>
      </c>
      <c r="P14">
        <v>27.186478000000001</v>
      </c>
      <c r="Q14">
        <v>19.238536</v>
      </c>
      <c r="R14">
        <v>97.597207999999995</v>
      </c>
      <c r="S14">
        <v>94.966237000000007</v>
      </c>
      <c r="T14">
        <v>40.781143</v>
      </c>
      <c r="U14">
        <v>41.574038000000002</v>
      </c>
      <c r="V14">
        <v>40.497678000000001</v>
      </c>
      <c r="W14">
        <v>45.726799</v>
      </c>
      <c r="X14">
        <v>45.467635000000001</v>
      </c>
      <c r="Y14">
        <v>1.320813</v>
      </c>
      <c r="Z14">
        <v>7976.71</v>
      </c>
      <c r="AA14">
        <v>4.93</v>
      </c>
      <c r="AB14">
        <v>60804556150199</v>
      </c>
      <c r="AC14">
        <v>20767023097</v>
      </c>
      <c r="AD14">
        <v>27413671365207</v>
      </c>
      <c r="AE14">
        <v>17363506346</v>
      </c>
      <c r="AF14" t="s">
        <v>167</v>
      </c>
    </row>
    <row r="15" spans="1:32" x14ac:dyDescent="0.2">
      <c r="A15" t="s">
        <v>151</v>
      </c>
      <c r="B15" t="s">
        <v>152</v>
      </c>
      <c r="C15" t="s">
        <v>153</v>
      </c>
      <c r="D15">
        <v>0</v>
      </c>
      <c r="E15" t="s">
        <v>154</v>
      </c>
      <c r="F15" t="s">
        <v>53</v>
      </c>
      <c r="G15" t="s">
        <v>81</v>
      </c>
      <c r="H15">
        <v>60</v>
      </c>
      <c r="I15">
        <v>10</v>
      </c>
      <c r="J15" t="s">
        <v>83</v>
      </c>
      <c r="K15">
        <v>135</v>
      </c>
      <c r="L15">
        <v>3128.8489970000001</v>
      </c>
      <c r="M15">
        <v>39.447963999999999</v>
      </c>
      <c r="N15">
        <v>44.651716999999998</v>
      </c>
      <c r="O15">
        <v>44.149498999999999</v>
      </c>
      <c r="P15">
        <v>24.805914999999999</v>
      </c>
      <c r="Q15">
        <v>18.166212999999999</v>
      </c>
      <c r="R15">
        <v>92.730374999999995</v>
      </c>
      <c r="S15">
        <v>89.863973999999999</v>
      </c>
      <c r="T15">
        <v>38.523581</v>
      </c>
      <c r="U15">
        <v>40.614725</v>
      </c>
      <c r="V15">
        <v>39.433886000000001</v>
      </c>
      <c r="W15">
        <v>44.641022999999997</v>
      </c>
      <c r="X15">
        <v>44.133561999999998</v>
      </c>
      <c r="Y15">
        <v>1.3973329999999999</v>
      </c>
      <c r="Z15">
        <v>10152.58</v>
      </c>
      <c r="AA15">
        <v>4.16</v>
      </c>
      <c r="AB15">
        <v>63706028105649</v>
      </c>
      <c r="AC15">
        <v>17044578193</v>
      </c>
      <c r="AD15">
        <v>26674396415458</v>
      </c>
      <c r="AE15">
        <v>11228514693</v>
      </c>
      <c r="AF15" t="s">
        <v>168</v>
      </c>
    </row>
    <row r="16" spans="1:32" x14ac:dyDescent="0.2">
      <c r="A16" t="s">
        <v>151</v>
      </c>
      <c r="B16" t="s">
        <v>152</v>
      </c>
      <c r="C16" t="s">
        <v>153</v>
      </c>
      <c r="D16">
        <v>0</v>
      </c>
      <c r="E16" t="s">
        <v>154</v>
      </c>
      <c r="F16" t="s">
        <v>53</v>
      </c>
      <c r="G16" t="s">
        <v>81</v>
      </c>
      <c r="H16">
        <v>60</v>
      </c>
      <c r="I16">
        <v>10</v>
      </c>
      <c r="J16" t="s">
        <v>83</v>
      </c>
      <c r="K16">
        <v>160</v>
      </c>
      <c r="L16">
        <v>1526.405902</v>
      </c>
      <c r="M16">
        <v>37.570687</v>
      </c>
      <c r="N16">
        <v>43.062097999999999</v>
      </c>
      <c r="O16">
        <v>42.262729999999998</v>
      </c>
      <c r="P16">
        <v>21.478037</v>
      </c>
      <c r="Q16">
        <v>16.390488999999999</v>
      </c>
      <c r="R16">
        <v>82.329164000000006</v>
      </c>
      <c r="S16">
        <v>79.565686999999997</v>
      </c>
      <c r="T16">
        <v>35.267096000000002</v>
      </c>
      <c r="U16">
        <v>39.054557000000003</v>
      </c>
      <c r="V16">
        <v>37.546242999999997</v>
      </c>
      <c r="W16">
        <v>43.05001</v>
      </c>
      <c r="X16">
        <v>42.244517000000002</v>
      </c>
      <c r="Y16">
        <v>1.479366</v>
      </c>
      <c r="Z16">
        <v>7380.94</v>
      </c>
      <c r="AA16">
        <v>3.75</v>
      </c>
      <c r="AB16">
        <v>45997738022532</v>
      </c>
      <c r="AC16">
        <v>13522705710</v>
      </c>
      <c r="AD16">
        <v>19470149824075</v>
      </c>
      <c r="AE16">
        <v>10288933257</v>
      </c>
      <c r="AF16" t="s">
        <v>169</v>
      </c>
    </row>
    <row r="17" spans="1:32" x14ac:dyDescent="0.2">
      <c r="A17" t="s">
        <v>151</v>
      </c>
      <c r="B17" t="s">
        <v>152</v>
      </c>
      <c r="C17" t="s">
        <v>153</v>
      </c>
      <c r="D17">
        <v>0</v>
      </c>
      <c r="E17" t="s">
        <v>154</v>
      </c>
      <c r="F17" t="s">
        <v>53</v>
      </c>
      <c r="G17" t="s">
        <v>81</v>
      </c>
      <c r="H17">
        <v>60</v>
      </c>
      <c r="I17">
        <v>10</v>
      </c>
      <c r="J17" t="s">
        <v>83</v>
      </c>
      <c r="K17">
        <v>185</v>
      </c>
      <c r="L17">
        <v>749.97002999999995</v>
      </c>
      <c r="M17">
        <v>34.983705</v>
      </c>
      <c r="N17">
        <v>40.947318000000003</v>
      </c>
      <c r="O17">
        <v>40.101398000000003</v>
      </c>
      <c r="P17">
        <v>17.808668999999998</v>
      </c>
      <c r="Q17">
        <v>14.139165999999999</v>
      </c>
      <c r="R17">
        <v>65.985090999999997</v>
      </c>
      <c r="S17">
        <v>63.424664999999997</v>
      </c>
      <c r="T17">
        <v>31.634159</v>
      </c>
      <c r="U17">
        <v>36.921059999999997</v>
      </c>
      <c r="V17">
        <v>34.951374999999999</v>
      </c>
      <c r="W17">
        <v>40.935442000000002</v>
      </c>
      <c r="X17">
        <v>40.090130000000002</v>
      </c>
      <c r="Y17">
        <v>1.498184</v>
      </c>
      <c r="Z17">
        <v>5645.15</v>
      </c>
      <c r="AA17">
        <v>2.78</v>
      </c>
      <c r="AB17">
        <v>36492785872137</v>
      </c>
      <c r="AC17">
        <v>10098565759</v>
      </c>
      <c r="AD17">
        <v>14931748044474</v>
      </c>
      <c r="AE17">
        <v>7548556726</v>
      </c>
      <c r="AF17" t="s">
        <v>170</v>
      </c>
    </row>
    <row r="18" spans="1:32" x14ac:dyDescent="0.2">
      <c r="A18" t="s">
        <v>151</v>
      </c>
      <c r="B18" t="s">
        <v>152</v>
      </c>
      <c r="C18" t="s">
        <v>153</v>
      </c>
      <c r="D18">
        <v>0</v>
      </c>
      <c r="E18" t="s">
        <v>154</v>
      </c>
      <c r="F18" t="s">
        <v>53</v>
      </c>
      <c r="G18" t="s">
        <v>81</v>
      </c>
      <c r="H18">
        <v>60</v>
      </c>
      <c r="I18">
        <v>10</v>
      </c>
      <c r="J18" t="s">
        <v>83</v>
      </c>
      <c r="K18">
        <v>210</v>
      </c>
      <c r="L18">
        <v>350.52209299999998</v>
      </c>
      <c r="M18">
        <v>31.855661999999999</v>
      </c>
      <c r="N18">
        <v>38.604961000000003</v>
      </c>
      <c r="O18">
        <v>37.969085</v>
      </c>
      <c r="P18">
        <v>14.073817</v>
      </c>
      <c r="Q18">
        <v>11.622982</v>
      </c>
      <c r="R18">
        <v>44.958990999999997</v>
      </c>
      <c r="S18">
        <v>42.681269</v>
      </c>
      <c r="T18">
        <v>27.903737</v>
      </c>
      <c r="U18">
        <v>34.473590999999999</v>
      </c>
      <c r="V18">
        <v>31.819634000000001</v>
      </c>
      <c r="W18">
        <v>38.596972000000001</v>
      </c>
      <c r="X18">
        <v>37.961893000000003</v>
      </c>
      <c r="Y18">
        <v>1.4761059999999999</v>
      </c>
      <c r="Z18">
        <v>4169.3100000000004</v>
      </c>
      <c r="AA18">
        <v>2.41</v>
      </c>
      <c r="AB18">
        <v>26647731435089</v>
      </c>
      <c r="AC18">
        <v>8153762991</v>
      </c>
      <c r="AD18">
        <v>11065771128954</v>
      </c>
      <c r="AE18">
        <v>6665451008</v>
      </c>
      <c r="AF18" t="s">
        <v>171</v>
      </c>
    </row>
    <row r="19" spans="1:32" x14ac:dyDescent="0.2">
      <c r="A19" t="s">
        <v>151</v>
      </c>
      <c r="B19" t="s">
        <v>152</v>
      </c>
      <c r="C19" t="s">
        <v>153</v>
      </c>
      <c r="D19">
        <v>0</v>
      </c>
      <c r="E19" t="s">
        <v>154</v>
      </c>
      <c r="F19" t="s">
        <v>53</v>
      </c>
      <c r="G19" t="s">
        <v>81</v>
      </c>
      <c r="H19">
        <v>60</v>
      </c>
      <c r="I19">
        <v>10</v>
      </c>
      <c r="J19" t="s">
        <v>83</v>
      </c>
      <c r="K19">
        <v>235</v>
      </c>
      <c r="L19">
        <v>157.41181900000001</v>
      </c>
      <c r="M19">
        <v>28.605204000000001</v>
      </c>
      <c r="N19">
        <v>36.351289999999999</v>
      </c>
      <c r="O19">
        <v>36.085889999999999</v>
      </c>
      <c r="P19">
        <v>10.672495</v>
      </c>
      <c r="Q19">
        <v>9.2433370000000004</v>
      </c>
      <c r="R19">
        <v>21.623569</v>
      </c>
      <c r="S19">
        <v>20.151147000000002</v>
      </c>
      <c r="T19">
        <v>24.446497999999998</v>
      </c>
      <c r="U19">
        <v>31.744423000000001</v>
      </c>
      <c r="V19">
        <v>28.567274999999999</v>
      </c>
      <c r="W19">
        <v>36.344209999999997</v>
      </c>
      <c r="X19">
        <v>36.081567999999997</v>
      </c>
      <c r="Y19">
        <v>1.2184219999999999</v>
      </c>
      <c r="Z19">
        <v>1316.27</v>
      </c>
      <c r="AA19">
        <v>1.77</v>
      </c>
      <c r="AB19">
        <v>10103406668838</v>
      </c>
      <c r="AC19">
        <v>6319788824</v>
      </c>
      <c r="AD19">
        <v>4552313134907</v>
      </c>
      <c r="AE19">
        <v>6341167117</v>
      </c>
      <c r="AF19" t="s">
        <v>172</v>
      </c>
    </row>
    <row r="20" spans="1:32" x14ac:dyDescent="0.2">
      <c r="A20" t="s">
        <v>151</v>
      </c>
      <c r="B20" t="s">
        <v>152</v>
      </c>
      <c r="C20" t="s">
        <v>153</v>
      </c>
      <c r="D20">
        <v>0</v>
      </c>
      <c r="E20" t="s">
        <v>154</v>
      </c>
      <c r="F20" t="s">
        <v>53</v>
      </c>
      <c r="G20" t="s">
        <v>81</v>
      </c>
      <c r="H20">
        <v>60</v>
      </c>
      <c r="I20">
        <v>10</v>
      </c>
      <c r="J20" t="s">
        <v>84</v>
      </c>
      <c r="K20">
        <v>110</v>
      </c>
      <c r="L20">
        <v>4008.68055</v>
      </c>
      <c r="M20">
        <v>38.253570000000003</v>
      </c>
      <c r="N20">
        <v>44.343201999999998</v>
      </c>
      <c r="O20">
        <v>43.649880000000003</v>
      </c>
      <c r="P20">
        <v>25.609234000000001</v>
      </c>
      <c r="Q20">
        <v>17.940534</v>
      </c>
      <c r="R20">
        <v>89.690875000000005</v>
      </c>
      <c r="S20">
        <v>86.998669000000007</v>
      </c>
      <c r="T20">
        <v>37.299076999999997</v>
      </c>
      <c r="U20">
        <v>40.298893</v>
      </c>
      <c r="V20">
        <v>38.247360999999998</v>
      </c>
      <c r="W20">
        <v>44.337102000000002</v>
      </c>
      <c r="X20">
        <v>43.639004999999997</v>
      </c>
      <c r="Y20">
        <v>1.399591</v>
      </c>
      <c r="Z20">
        <v>3863.05</v>
      </c>
      <c r="AA20">
        <v>2.4900000000000002</v>
      </c>
      <c r="AB20">
        <v>24672859915829</v>
      </c>
      <c r="AC20">
        <v>10662010376</v>
      </c>
      <c r="AD20">
        <v>10943947570911</v>
      </c>
      <c r="AE20">
        <v>7124169440</v>
      </c>
      <c r="AF20" t="s">
        <v>173</v>
      </c>
    </row>
    <row r="21" spans="1:32" x14ac:dyDescent="0.2">
      <c r="A21" t="s">
        <v>151</v>
      </c>
      <c r="B21" t="s">
        <v>152</v>
      </c>
      <c r="C21" t="s">
        <v>153</v>
      </c>
      <c r="D21">
        <v>0</v>
      </c>
      <c r="E21" t="s">
        <v>154</v>
      </c>
      <c r="F21" t="s">
        <v>53</v>
      </c>
      <c r="G21" t="s">
        <v>81</v>
      </c>
      <c r="H21">
        <v>60</v>
      </c>
      <c r="I21">
        <v>10</v>
      </c>
      <c r="J21" t="s">
        <v>84</v>
      </c>
      <c r="K21">
        <v>135</v>
      </c>
      <c r="L21">
        <v>2018.091447</v>
      </c>
      <c r="M21">
        <v>37.282662999999999</v>
      </c>
      <c r="N21">
        <v>43.329607000000003</v>
      </c>
      <c r="O21">
        <v>42.514474999999997</v>
      </c>
      <c r="P21">
        <v>22.919107</v>
      </c>
      <c r="Q21">
        <v>16.766680999999998</v>
      </c>
      <c r="R21">
        <v>82.914383999999998</v>
      </c>
      <c r="S21">
        <v>80.087534000000005</v>
      </c>
      <c r="T21">
        <v>35.392800000000001</v>
      </c>
      <c r="U21">
        <v>39.306254000000003</v>
      </c>
      <c r="V21">
        <v>37.270595999999998</v>
      </c>
      <c r="W21">
        <v>43.321643000000002</v>
      </c>
      <c r="X21">
        <v>42.501154</v>
      </c>
      <c r="Y21">
        <v>1.486124</v>
      </c>
      <c r="Z21">
        <v>3426.1</v>
      </c>
      <c r="AA21">
        <v>2.2000000000000002</v>
      </c>
      <c r="AB21">
        <v>20993795740566</v>
      </c>
      <c r="AC21">
        <v>8784947602</v>
      </c>
      <c r="AD21">
        <v>9030560787239</v>
      </c>
      <c r="AE21">
        <v>5862841417</v>
      </c>
      <c r="AF21" t="s">
        <v>174</v>
      </c>
    </row>
    <row r="22" spans="1:32" x14ac:dyDescent="0.2">
      <c r="A22" t="s">
        <v>151</v>
      </c>
      <c r="B22" t="s">
        <v>152</v>
      </c>
      <c r="C22" t="s">
        <v>153</v>
      </c>
      <c r="D22">
        <v>0</v>
      </c>
      <c r="E22" t="s">
        <v>154</v>
      </c>
      <c r="F22" t="s">
        <v>53</v>
      </c>
      <c r="G22" t="s">
        <v>81</v>
      </c>
      <c r="H22">
        <v>60</v>
      </c>
      <c r="I22">
        <v>10</v>
      </c>
      <c r="J22" t="s">
        <v>84</v>
      </c>
      <c r="K22">
        <v>160</v>
      </c>
      <c r="L22">
        <v>991.78851899999995</v>
      </c>
      <c r="M22">
        <v>35.533915</v>
      </c>
      <c r="N22">
        <v>41.795842</v>
      </c>
      <c r="O22">
        <v>40.839782999999997</v>
      </c>
      <c r="P22">
        <v>19.444068999999999</v>
      </c>
      <c r="Q22">
        <v>14.936921</v>
      </c>
      <c r="R22">
        <v>70.037852000000001</v>
      </c>
      <c r="S22">
        <v>67.267206999999999</v>
      </c>
      <c r="T22">
        <v>32.587156999999998</v>
      </c>
      <c r="U22">
        <v>37.726934999999997</v>
      </c>
      <c r="V22">
        <v>35.511574000000003</v>
      </c>
      <c r="W22">
        <v>41.783974000000001</v>
      </c>
      <c r="X22">
        <v>40.825290000000003</v>
      </c>
      <c r="Y22">
        <v>1.5481039999999999</v>
      </c>
      <c r="Z22">
        <v>2558.5500000000002</v>
      </c>
      <c r="AA22">
        <v>1.42</v>
      </c>
      <c r="AB22">
        <v>16537000599607</v>
      </c>
      <c r="AC22">
        <v>6636824027</v>
      </c>
      <c r="AD22">
        <v>6758864175026</v>
      </c>
      <c r="AE22">
        <v>3848276219</v>
      </c>
      <c r="AF22" t="s">
        <v>175</v>
      </c>
    </row>
    <row r="23" spans="1:32" x14ac:dyDescent="0.2">
      <c r="A23" t="s">
        <v>151</v>
      </c>
      <c r="B23" t="s">
        <v>152</v>
      </c>
      <c r="C23" t="s">
        <v>153</v>
      </c>
      <c r="D23">
        <v>0</v>
      </c>
      <c r="E23" t="s">
        <v>154</v>
      </c>
      <c r="F23" t="s">
        <v>53</v>
      </c>
      <c r="G23" t="s">
        <v>81</v>
      </c>
      <c r="H23">
        <v>60</v>
      </c>
      <c r="I23">
        <v>10</v>
      </c>
      <c r="J23" t="s">
        <v>84</v>
      </c>
      <c r="K23">
        <v>185</v>
      </c>
      <c r="L23">
        <v>483.22754200000003</v>
      </c>
      <c r="M23">
        <v>33.077303999999998</v>
      </c>
      <c r="N23">
        <v>39.763227999999998</v>
      </c>
      <c r="O23">
        <v>39.001254000000003</v>
      </c>
      <c r="P23">
        <v>15.794644</v>
      </c>
      <c r="Q23">
        <v>12.705037000000001</v>
      </c>
      <c r="R23">
        <v>51.713439999999999</v>
      </c>
      <c r="S23">
        <v>49.307558999999998</v>
      </c>
      <c r="T23">
        <v>29.357391</v>
      </c>
      <c r="U23">
        <v>35.590257000000001</v>
      </c>
      <c r="V23">
        <v>33.045641000000003</v>
      </c>
      <c r="W23">
        <v>39.753545000000003</v>
      </c>
      <c r="X23">
        <v>38.992691000000001</v>
      </c>
      <c r="Y23">
        <v>1.4739059999999999</v>
      </c>
      <c r="Z23">
        <v>2083.66</v>
      </c>
      <c r="AA23">
        <v>1.1599999999999999</v>
      </c>
      <c r="AB23">
        <v>13335316817157</v>
      </c>
      <c r="AC23">
        <v>4876405067</v>
      </c>
      <c r="AD23">
        <v>5527106865049</v>
      </c>
      <c r="AE23">
        <v>3152523527</v>
      </c>
      <c r="AF23" t="s">
        <v>176</v>
      </c>
    </row>
    <row r="24" spans="1:32" x14ac:dyDescent="0.2">
      <c r="A24" t="s">
        <v>151</v>
      </c>
      <c r="B24" t="s">
        <v>152</v>
      </c>
      <c r="C24" t="s">
        <v>153</v>
      </c>
      <c r="D24">
        <v>0</v>
      </c>
      <c r="E24" t="s">
        <v>154</v>
      </c>
      <c r="F24" t="s">
        <v>53</v>
      </c>
      <c r="G24" t="s">
        <v>81</v>
      </c>
      <c r="H24">
        <v>60</v>
      </c>
      <c r="I24">
        <v>10</v>
      </c>
      <c r="J24" t="s">
        <v>84</v>
      </c>
      <c r="K24">
        <v>210</v>
      </c>
      <c r="L24">
        <v>222.29094000000001</v>
      </c>
      <c r="M24">
        <v>30.088635</v>
      </c>
      <c r="N24">
        <v>37.426706000000003</v>
      </c>
      <c r="O24">
        <v>36.970275999999998</v>
      </c>
      <c r="P24">
        <v>12.212427999999999</v>
      </c>
      <c r="Q24">
        <v>10.324887</v>
      </c>
      <c r="R24">
        <v>30.827967999999998</v>
      </c>
      <c r="S24">
        <v>29.055154000000002</v>
      </c>
      <c r="T24">
        <v>25.985458999999999</v>
      </c>
      <c r="U24">
        <v>33.068350000000002</v>
      </c>
      <c r="V24">
        <v>30.053101999999999</v>
      </c>
      <c r="W24">
        <v>37.419694</v>
      </c>
      <c r="X24">
        <v>36.963182000000003</v>
      </c>
      <c r="Y24">
        <v>1.4721070000000001</v>
      </c>
      <c r="Z24">
        <v>1546.18</v>
      </c>
      <c r="AA24">
        <v>0.81</v>
      </c>
      <c r="AB24">
        <v>10228695208586</v>
      </c>
      <c r="AC24">
        <v>3617598986</v>
      </c>
      <c r="AD24">
        <v>4116007458723</v>
      </c>
      <c r="AE24">
        <v>2244874872</v>
      </c>
      <c r="AF24" t="s">
        <v>177</v>
      </c>
    </row>
    <row r="25" spans="1:32" x14ac:dyDescent="0.2">
      <c r="A25" t="s">
        <v>151</v>
      </c>
      <c r="B25" t="s">
        <v>152</v>
      </c>
      <c r="C25" t="s">
        <v>153</v>
      </c>
      <c r="D25">
        <v>0</v>
      </c>
      <c r="E25" t="s">
        <v>154</v>
      </c>
      <c r="F25" t="s">
        <v>53</v>
      </c>
      <c r="G25" t="s">
        <v>81</v>
      </c>
      <c r="H25">
        <v>60</v>
      </c>
      <c r="I25">
        <v>10</v>
      </c>
      <c r="J25" t="s">
        <v>84</v>
      </c>
      <c r="K25">
        <v>235</v>
      </c>
      <c r="L25">
        <v>99.009912999999997</v>
      </c>
      <c r="M25">
        <v>27.038384000000001</v>
      </c>
      <c r="N25">
        <v>35.591653999999998</v>
      </c>
      <c r="O25">
        <v>35.425584000000001</v>
      </c>
      <c r="P25">
        <v>9.1310479999999998</v>
      </c>
      <c r="Q25">
        <v>8.1699719999999996</v>
      </c>
      <c r="R25">
        <v>10.881299</v>
      </c>
      <c r="S25">
        <v>9.8199850000000009</v>
      </c>
      <c r="T25">
        <v>22.898741999999999</v>
      </c>
      <c r="U25">
        <v>30.680942999999999</v>
      </c>
      <c r="V25">
        <v>27.005693000000001</v>
      </c>
      <c r="W25">
        <v>35.586053</v>
      </c>
      <c r="X25">
        <v>35.418300000000002</v>
      </c>
      <c r="Y25">
        <v>1.24559</v>
      </c>
      <c r="Z25">
        <v>958.49</v>
      </c>
      <c r="AA25">
        <v>0.67</v>
      </c>
      <c r="AB25">
        <v>6240839282097</v>
      </c>
      <c r="AC25">
        <v>2571302148</v>
      </c>
      <c r="AD25">
        <v>2549726046900</v>
      </c>
      <c r="AE25">
        <v>1867652645</v>
      </c>
      <c r="AF25" t="s">
        <v>178</v>
      </c>
    </row>
    <row r="26" spans="1:32" x14ac:dyDescent="0.2">
      <c r="A26" t="s">
        <v>151</v>
      </c>
      <c r="B26" t="s">
        <v>152</v>
      </c>
      <c r="C26" t="s">
        <v>153</v>
      </c>
      <c r="D26">
        <v>0</v>
      </c>
      <c r="E26" t="s">
        <v>154</v>
      </c>
      <c r="F26" t="s">
        <v>53</v>
      </c>
      <c r="G26" t="s">
        <v>81</v>
      </c>
      <c r="H26">
        <v>60</v>
      </c>
      <c r="I26">
        <v>10</v>
      </c>
      <c r="J26" t="s">
        <v>85</v>
      </c>
      <c r="K26">
        <v>110</v>
      </c>
      <c r="L26">
        <v>2834.500884</v>
      </c>
      <c r="M26">
        <v>36.142913999999998</v>
      </c>
      <c r="N26">
        <v>43.292982000000002</v>
      </c>
      <c r="O26">
        <v>42.383290000000002</v>
      </c>
      <c r="P26">
        <v>24.397704000000001</v>
      </c>
      <c r="Q26">
        <v>16.332414</v>
      </c>
      <c r="R26">
        <v>78.224833000000004</v>
      </c>
      <c r="S26">
        <v>75.506817999999996</v>
      </c>
      <c r="T26">
        <v>33.605789999999999</v>
      </c>
      <c r="U26">
        <v>39.099457999999998</v>
      </c>
      <c r="V26">
        <v>36.138083999999999</v>
      </c>
      <c r="W26">
        <v>43.287404000000002</v>
      </c>
      <c r="X26">
        <v>42.373237000000003</v>
      </c>
      <c r="Y26">
        <v>1.458915</v>
      </c>
      <c r="Z26">
        <v>2419.4299999999998</v>
      </c>
      <c r="AA26">
        <v>1.42</v>
      </c>
      <c r="AB26">
        <v>18456640543245</v>
      </c>
      <c r="AC26">
        <v>6752831535</v>
      </c>
      <c r="AD26">
        <v>8287377924845</v>
      </c>
      <c r="AE26">
        <v>4905758578</v>
      </c>
      <c r="AF26" t="s">
        <v>179</v>
      </c>
    </row>
    <row r="27" spans="1:32" x14ac:dyDescent="0.2">
      <c r="A27" t="s">
        <v>151</v>
      </c>
      <c r="B27" t="s">
        <v>152</v>
      </c>
      <c r="C27" t="s">
        <v>153</v>
      </c>
      <c r="D27">
        <v>0</v>
      </c>
      <c r="E27" t="s">
        <v>154</v>
      </c>
      <c r="F27" t="s">
        <v>53</v>
      </c>
      <c r="G27" t="s">
        <v>81</v>
      </c>
      <c r="H27">
        <v>60</v>
      </c>
      <c r="I27">
        <v>10</v>
      </c>
      <c r="J27" t="s">
        <v>85</v>
      </c>
      <c r="K27">
        <v>135</v>
      </c>
      <c r="L27">
        <v>1454.0388840000001</v>
      </c>
      <c r="M27">
        <v>35.352530999999999</v>
      </c>
      <c r="N27">
        <v>42.354143999999998</v>
      </c>
      <c r="O27">
        <v>41.418396999999999</v>
      </c>
      <c r="P27">
        <v>21.483319999999999</v>
      </c>
      <c r="Q27">
        <v>15.29609</v>
      </c>
      <c r="R27">
        <v>70.367435</v>
      </c>
      <c r="S27">
        <v>67.591060999999996</v>
      </c>
      <c r="T27">
        <v>32.364958999999999</v>
      </c>
      <c r="U27">
        <v>38.169898000000003</v>
      </c>
      <c r="V27">
        <v>35.342970999999999</v>
      </c>
      <c r="W27">
        <v>42.346895000000004</v>
      </c>
      <c r="X27">
        <v>41.406748</v>
      </c>
      <c r="Y27">
        <v>1.5168010000000001</v>
      </c>
      <c r="Z27">
        <v>2005.89</v>
      </c>
      <c r="AA27">
        <v>1.04</v>
      </c>
      <c r="AB27">
        <v>13300965846643</v>
      </c>
      <c r="AC27">
        <v>5552395276</v>
      </c>
      <c r="AD27">
        <v>5674111362490</v>
      </c>
      <c r="AE27">
        <v>3011695051</v>
      </c>
      <c r="AF27" t="s">
        <v>180</v>
      </c>
    </row>
    <row r="28" spans="1:32" x14ac:dyDescent="0.2">
      <c r="A28" t="s">
        <v>151</v>
      </c>
      <c r="B28" t="s">
        <v>152</v>
      </c>
      <c r="C28" t="s">
        <v>153</v>
      </c>
      <c r="D28">
        <v>0</v>
      </c>
      <c r="E28" t="s">
        <v>154</v>
      </c>
      <c r="F28" t="s">
        <v>53</v>
      </c>
      <c r="G28" t="s">
        <v>81</v>
      </c>
      <c r="H28">
        <v>60</v>
      </c>
      <c r="I28">
        <v>10</v>
      </c>
      <c r="J28" t="s">
        <v>85</v>
      </c>
      <c r="K28">
        <v>160</v>
      </c>
      <c r="L28">
        <v>718.14462500000002</v>
      </c>
      <c r="M28">
        <v>33.858936</v>
      </c>
      <c r="N28">
        <v>40.889583000000002</v>
      </c>
      <c r="O28">
        <v>39.985021000000003</v>
      </c>
      <c r="P28">
        <v>17.95412</v>
      </c>
      <c r="Q28">
        <v>13.662889</v>
      </c>
      <c r="R28">
        <v>56.61065</v>
      </c>
      <c r="S28">
        <v>54.023228000000003</v>
      </c>
      <c r="T28">
        <v>30.308579999999999</v>
      </c>
      <c r="U28">
        <v>36.666024999999998</v>
      </c>
      <c r="V28">
        <v>33.839640000000003</v>
      </c>
      <c r="W28">
        <v>40.879714</v>
      </c>
      <c r="X28">
        <v>39.972799000000002</v>
      </c>
      <c r="Y28">
        <v>1.5712170000000001</v>
      </c>
      <c r="Z28">
        <v>1518.94</v>
      </c>
      <c r="AA28">
        <v>0.91</v>
      </c>
      <c r="AB28">
        <v>10007875762769</v>
      </c>
      <c r="AC28">
        <v>4291540864</v>
      </c>
      <c r="AD28">
        <v>4309179932583</v>
      </c>
      <c r="AE28">
        <v>2636647108</v>
      </c>
      <c r="AF28" t="s">
        <v>181</v>
      </c>
    </row>
    <row r="29" spans="1:32" x14ac:dyDescent="0.2">
      <c r="A29" t="s">
        <v>151</v>
      </c>
      <c r="B29" t="s">
        <v>152</v>
      </c>
      <c r="C29" t="s">
        <v>153</v>
      </c>
      <c r="D29">
        <v>0</v>
      </c>
      <c r="E29" t="s">
        <v>154</v>
      </c>
      <c r="F29" t="s">
        <v>53</v>
      </c>
      <c r="G29" t="s">
        <v>81</v>
      </c>
      <c r="H29">
        <v>60</v>
      </c>
      <c r="I29">
        <v>10</v>
      </c>
      <c r="J29" t="s">
        <v>85</v>
      </c>
      <c r="K29">
        <v>185</v>
      </c>
      <c r="L29">
        <v>349.706908</v>
      </c>
      <c r="M29">
        <v>31.645019999999999</v>
      </c>
      <c r="N29">
        <v>38.966380000000001</v>
      </c>
      <c r="O29">
        <v>38.235948999999998</v>
      </c>
      <c r="P29">
        <v>14.367918</v>
      </c>
      <c r="Q29">
        <v>11.620876000000001</v>
      </c>
      <c r="R29">
        <v>38.619543</v>
      </c>
      <c r="S29">
        <v>36.576749999999997</v>
      </c>
      <c r="T29">
        <v>27.656925999999999</v>
      </c>
      <c r="U29">
        <v>34.582076999999998</v>
      </c>
      <c r="V29">
        <v>31.615563999999999</v>
      </c>
      <c r="W29">
        <v>38.956049999999998</v>
      </c>
      <c r="X29">
        <v>38.226695999999997</v>
      </c>
      <c r="Y29">
        <v>1.610161</v>
      </c>
      <c r="Z29">
        <v>1228.67</v>
      </c>
      <c r="AA29">
        <v>0.56000000000000005</v>
      </c>
      <c r="AB29">
        <v>7801421535633</v>
      </c>
      <c r="AC29">
        <v>3085256784</v>
      </c>
      <c r="AD29">
        <v>3256797037603</v>
      </c>
      <c r="AE29">
        <v>1517493444</v>
      </c>
      <c r="AF29" t="s">
        <v>182</v>
      </c>
    </row>
    <row r="30" spans="1:32" x14ac:dyDescent="0.2">
      <c r="A30" t="s">
        <v>151</v>
      </c>
      <c r="B30" t="s">
        <v>152</v>
      </c>
      <c r="C30" t="s">
        <v>153</v>
      </c>
      <c r="D30">
        <v>0</v>
      </c>
      <c r="E30" t="s">
        <v>154</v>
      </c>
      <c r="F30" t="s">
        <v>53</v>
      </c>
      <c r="G30" t="s">
        <v>81</v>
      </c>
      <c r="H30">
        <v>60</v>
      </c>
      <c r="I30">
        <v>10</v>
      </c>
      <c r="J30" t="s">
        <v>85</v>
      </c>
      <c r="K30">
        <v>210</v>
      </c>
      <c r="L30">
        <v>161.46192300000001</v>
      </c>
      <c r="M30">
        <v>28.859276000000001</v>
      </c>
      <c r="N30">
        <v>36.713695999999999</v>
      </c>
      <c r="O30">
        <v>36.384298000000001</v>
      </c>
      <c r="P30">
        <v>11.004625000000001</v>
      </c>
      <c r="Q30">
        <v>9.4454089999999997</v>
      </c>
      <c r="R30">
        <v>20.364103</v>
      </c>
      <c r="S30">
        <v>18.966546000000001</v>
      </c>
      <c r="T30">
        <v>24.688559999999999</v>
      </c>
      <c r="U30">
        <v>32.144495999999997</v>
      </c>
      <c r="V30">
        <v>28.826115000000001</v>
      </c>
      <c r="W30">
        <v>36.703803999999998</v>
      </c>
      <c r="X30">
        <v>36.377397000000002</v>
      </c>
      <c r="Y30">
        <v>1.520594</v>
      </c>
      <c r="Z30">
        <v>937.93</v>
      </c>
      <c r="AA30">
        <v>0.54</v>
      </c>
      <c r="AB30">
        <v>5972422444165</v>
      </c>
      <c r="AC30">
        <v>2275941068</v>
      </c>
      <c r="AD30">
        <v>2495529410472</v>
      </c>
      <c r="AE30">
        <v>1466992300</v>
      </c>
      <c r="AF30" t="s">
        <v>183</v>
      </c>
    </row>
    <row r="31" spans="1:32" x14ac:dyDescent="0.2">
      <c r="A31" t="s">
        <v>151</v>
      </c>
      <c r="B31" t="s">
        <v>152</v>
      </c>
      <c r="C31" t="s">
        <v>153</v>
      </c>
      <c r="D31">
        <v>0</v>
      </c>
      <c r="E31" t="s">
        <v>154</v>
      </c>
      <c r="F31" t="s">
        <v>53</v>
      </c>
      <c r="G31" t="s">
        <v>81</v>
      </c>
      <c r="H31">
        <v>60</v>
      </c>
      <c r="I31">
        <v>10</v>
      </c>
      <c r="J31" t="s">
        <v>85</v>
      </c>
      <c r="K31">
        <v>235</v>
      </c>
      <c r="L31">
        <v>73.569507000000002</v>
      </c>
      <c r="M31">
        <v>25.91771</v>
      </c>
      <c r="N31">
        <v>34.930425</v>
      </c>
      <c r="O31">
        <v>34.983327000000003</v>
      </c>
      <c r="P31">
        <v>8.0820030000000003</v>
      </c>
      <c r="Q31">
        <v>7.4459860000000004</v>
      </c>
      <c r="R31">
        <v>2.3785720000000001</v>
      </c>
      <c r="S31">
        <v>1.985803</v>
      </c>
      <c r="T31">
        <v>21.824847999999999</v>
      </c>
      <c r="U31">
        <v>29.603332999999999</v>
      </c>
      <c r="V31">
        <v>25.883506000000001</v>
      </c>
      <c r="W31">
        <v>34.927090999999997</v>
      </c>
      <c r="X31">
        <v>34.974376999999997</v>
      </c>
      <c r="Y31">
        <v>1.245608</v>
      </c>
      <c r="Z31">
        <v>593.6</v>
      </c>
      <c r="AA31">
        <v>0.4</v>
      </c>
      <c r="AB31">
        <v>4010703247454</v>
      </c>
      <c r="AC31">
        <v>1568140031</v>
      </c>
      <c r="AD31">
        <v>1701269907631</v>
      </c>
      <c r="AE31">
        <v>1174536979</v>
      </c>
      <c r="AF31" t="s">
        <v>184</v>
      </c>
    </row>
    <row r="32" spans="1:32" x14ac:dyDescent="0.2">
      <c r="A32" t="s">
        <v>151</v>
      </c>
      <c r="B32" t="s">
        <v>152</v>
      </c>
      <c r="C32" t="s">
        <v>153</v>
      </c>
      <c r="D32">
        <v>0</v>
      </c>
      <c r="E32" t="s">
        <v>154</v>
      </c>
      <c r="F32" t="s">
        <v>53</v>
      </c>
      <c r="G32" t="s">
        <v>81</v>
      </c>
      <c r="H32">
        <v>60</v>
      </c>
      <c r="I32">
        <v>10</v>
      </c>
      <c r="J32" t="s">
        <v>86</v>
      </c>
      <c r="K32">
        <v>110</v>
      </c>
      <c r="L32">
        <v>1682.5119500000001</v>
      </c>
      <c r="M32">
        <v>33.167402000000003</v>
      </c>
      <c r="N32">
        <v>41.856405000000002</v>
      </c>
      <c r="O32">
        <v>40.924402000000001</v>
      </c>
      <c r="P32">
        <v>21.159305</v>
      </c>
      <c r="Q32">
        <v>13.751018</v>
      </c>
      <c r="R32">
        <v>52.298389999999998</v>
      </c>
      <c r="S32">
        <v>50.101627999999998</v>
      </c>
      <c r="T32">
        <v>29.163188999999999</v>
      </c>
      <c r="U32">
        <v>37.203713</v>
      </c>
      <c r="V32">
        <v>33.164048999999999</v>
      </c>
      <c r="W32">
        <v>41.851115999999998</v>
      </c>
      <c r="X32">
        <v>40.916108000000001</v>
      </c>
      <c r="Y32">
        <v>1.4876780000000001</v>
      </c>
      <c r="Z32">
        <v>1481.82</v>
      </c>
      <c r="AA32">
        <v>0.73</v>
      </c>
      <c r="AB32">
        <v>8701893922684</v>
      </c>
      <c r="AC32">
        <v>3357884481</v>
      </c>
      <c r="AD32">
        <v>3882875451760</v>
      </c>
      <c r="AE32">
        <v>1911585531</v>
      </c>
      <c r="AF32" t="s">
        <v>185</v>
      </c>
    </row>
    <row r="33" spans="1:32" x14ac:dyDescent="0.2">
      <c r="A33" t="s">
        <v>151</v>
      </c>
      <c r="B33" t="s">
        <v>152</v>
      </c>
      <c r="C33" t="s">
        <v>153</v>
      </c>
      <c r="D33">
        <v>0</v>
      </c>
      <c r="E33" t="s">
        <v>154</v>
      </c>
      <c r="F33" t="s">
        <v>53</v>
      </c>
      <c r="G33" t="s">
        <v>81</v>
      </c>
      <c r="H33">
        <v>60</v>
      </c>
      <c r="I33">
        <v>10</v>
      </c>
      <c r="J33" t="s">
        <v>86</v>
      </c>
      <c r="K33">
        <v>135</v>
      </c>
      <c r="L33">
        <v>881.77545499999997</v>
      </c>
      <c r="M33">
        <v>32.602888</v>
      </c>
      <c r="N33">
        <v>41.008412999999997</v>
      </c>
      <c r="O33">
        <v>40.086064</v>
      </c>
      <c r="P33">
        <v>18.636966999999999</v>
      </c>
      <c r="Q33">
        <v>12.990589</v>
      </c>
      <c r="R33">
        <v>44.659455999999999</v>
      </c>
      <c r="S33">
        <v>42.532470000000004</v>
      </c>
      <c r="T33">
        <v>28.509881</v>
      </c>
      <c r="U33">
        <v>36.379697999999998</v>
      </c>
      <c r="V33">
        <v>32.596384999999998</v>
      </c>
      <c r="W33">
        <v>41.001167000000002</v>
      </c>
      <c r="X33">
        <v>40.076740999999998</v>
      </c>
      <c r="Y33">
        <v>1.5532699999999999</v>
      </c>
      <c r="Z33">
        <v>1036.8900000000001</v>
      </c>
      <c r="AA33">
        <v>0.55000000000000004</v>
      </c>
      <c r="AB33">
        <v>6361059744423</v>
      </c>
      <c r="AC33">
        <v>2807456875</v>
      </c>
      <c r="AD33">
        <v>2721353327748</v>
      </c>
      <c r="AE33">
        <v>1454756561</v>
      </c>
      <c r="AF33" t="s">
        <v>186</v>
      </c>
    </row>
    <row r="34" spans="1:32" x14ac:dyDescent="0.2">
      <c r="A34" t="s">
        <v>151</v>
      </c>
      <c r="B34" t="s">
        <v>152</v>
      </c>
      <c r="C34" t="s">
        <v>153</v>
      </c>
      <c r="D34">
        <v>0</v>
      </c>
      <c r="E34" t="s">
        <v>154</v>
      </c>
      <c r="F34" t="s">
        <v>53</v>
      </c>
      <c r="G34" t="s">
        <v>81</v>
      </c>
      <c r="H34">
        <v>60</v>
      </c>
      <c r="I34">
        <v>10</v>
      </c>
      <c r="J34" t="s">
        <v>86</v>
      </c>
      <c r="K34">
        <v>160</v>
      </c>
      <c r="L34">
        <v>441.66049299999997</v>
      </c>
      <c r="M34">
        <v>31.466708000000001</v>
      </c>
      <c r="N34">
        <v>39.653177999999997</v>
      </c>
      <c r="O34">
        <v>38.819180000000003</v>
      </c>
      <c r="P34">
        <v>15.511334</v>
      </c>
      <c r="Q34">
        <v>11.742176000000001</v>
      </c>
      <c r="R34">
        <v>32.834761</v>
      </c>
      <c r="S34">
        <v>30.986329999999999</v>
      </c>
      <c r="T34">
        <v>27.270562000000002</v>
      </c>
      <c r="U34">
        <v>35.024515999999998</v>
      </c>
      <c r="V34">
        <v>31.451853</v>
      </c>
      <c r="W34">
        <v>39.643757000000001</v>
      </c>
      <c r="X34">
        <v>38.809179999999998</v>
      </c>
      <c r="Y34">
        <v>1.5919840000000001</v>
      </c>
      <c r="Z34">
        <v>743.28</v>
      </c>
      <c r="AA34">
        <v>0.38</v>
      </c>
      <c r="AB34">
        <v>4878387634624</v>
      </c>
      <c r="AC34">
        <v>2163686520</v>
      </c>
      <c r="AD34">
        <v>2102087382438</v>
      </c>
      <c r="AE34">
        <v>1094286683</v>
      </c>
      <c r="AF34" t="s">
        <v>187</v>
      </c>
    </row>
    <row r="35" spans="1:32" x14ac:dyDescent="0.2">
      <c r="A35" t="s">
        <v>151</v>
      </c>
      <c r="B35" t="s">
        <v>152</v>
      </c>
      <c r="C35" t="s">
        <v>153</v>
      </c>
      <c r="D35">
        <v>0</v>
      </c>
      <c r="E35" t="s">
        <v>154</v>
      </c>
      <c r="F35" t="s">
        <v>53</v>
      </c>
      <c r="G35" t="s">
        <v>81</v>
      </c>
      <c r="H35">
        <v>60</v>
      </c>
      <c r="I35">
        <v>10</v>
      </c>
      <c r="J35" t="s">
        <v>86</v>
      </c>
      <c r="K35">
        <v>185</v>
      </c>
      <c r="L35">
        <v>216.33750900000001</v>
      </c>
      <c r="M35">
        <v>29.620577999999998</v>
      </c>
      <c r="N35">
        <v>37.833748</v>
      </c>
      <c r="O35">
        <v>37.222659</v>
      </c>
      <c r="P35">
        <v>12.297753</v>
      </c>
      <c r="Q35">
        <v>10.079617000000001</v>
      </c>
      <c r="R35">
        <v>18.626291999999999</v>
      </c>
      <c r="S35">
        <v>17.343568999999999</v>
      </c>
      <c r="T35">
        <v>25.371862</v>
      </c>
      <c r="U35">
        <v>33.082402000000002</v>
      </c>
      <c r="V35">
        <v>29.595393999999999</v>
      </c>
      <c r="W35">
        <v>37.824693000000003</v>
      </c>
      <c r="X35">
        <v>37.215255999999997</v>
      </c>
      <c r="Y35">
        <v>1.6152679999999999</v>
      </c>
      <c r="Z35">
        <v>545.09</v>
      </c>
      <c r="AA35">
        <v>0.28000000000000003</v>
      </c>
      <c r="AB35">
        <v>3716653130021</v>
      </c>
      <c r="AC35">
        <v>1437933270</v>
      </c>
      <c r="AD35">
        <v>1546953646947</v>
      </c>
      <c r="AE35">
        <v>798011091</v>
      </c>
      <c r="AF35" t="s">
        <v>188</v>
      </c>
    </row>
    <row r="36" spans="1:32" x14ac:dyDescent="0.2">
      <c r="A36" t="s">
        <v>151</v>
      </c>
      <c r="B36" t="s">
        <v>152</v>
      </c>
      <c r="C36" t="s">
        <v>153</v>
      </c>
      <c r="D36">
        <v>0</v>
      </c>
      <c r="E36" t="s">
        <v>154</v>
      </c>
      <c r="F36" t="s">
        <v>53</v>
      </c>
      <c r="G36" t="s">
        <v>81</v>
      </c>
      <c r="H36">
        <v>60</v>
      </c>
      <c r="I36">
        <v>10</v>
      </c>
      <c r="J36" t="s">
        <v>86</v>
      </c>
      <c r="K36">
        <v>210</v>
      </c>
      <c r="L36">
        <v>101.462845</v>
      </c>
      <c r="M36">
        <v>27.131820999999999</v>
      </c>
      <c r="N36">
        <v>35.827644999999997</v>
      </c>
      <c r="O36">
        <v>35.593076000000003</v>
      </c>
      <c r="P36">
        <v>9.2815860000000008</v>
      </c>
      <c r="Q36">
        <v>8.2434270000000005</v>
      </c>
      <c r="R36">
        <v>5.3615079999999997</v>
      </c>
      <c r="S36">
        <v>4.7124509999999997</v>
      </c>
      <c r="T36">
        <v>22.962786000000001</v>
      </c>
      <c r="U36">
        <v>30.845033000000001</v>
      </c>
      <c r="V36">
        <v>27.099571000000001</v>
      </c>
      <c r="W36">
        <v>35.822482999999998</v>
      </c>
      <c r="X36">
        <v>35.587068000000002</v>
      </c>
      <c r="Y36">
        <v>1.5983830000000001</v>
      </c>
      <c r="Z36">
        <v>417.86</v>
      </c>
      <c r="AA36">
        <v>0.19</v>
      </c>
      <c r="AB36">
        <v>2735032241328</v>
      </c>
      <c r="AC36">
        <v>946487714</v>
      </c>
      <c r="AD36">
        <v>1109370744188</v>
      </c>
      <c r="AE36">
        <v>505756455</v>
      </c>
      <c r="AF36" t="s">
        <v>189</v>
      </c>
    </row>
    <row r="37" spans="1:32" x14ac:dyDescent="0.2">
      <c r="A37" t="s">
        <v>151</v>
      </c>
      <c r="B37" t="s">
        <v>152</v>
      </c>
      <c r="C37" t="s">
        <v>153</v>
      </c>
      <c r="D37">
        <v>0</v>
      </c>
      <c r="E37" t="s">
        <v>154</v>
      </c>
      <c r="F37" t="s">
        <v>53</v>
      </c>
      <c r="G37" t="s">
        <v>81</v>
      </c>
      <c r="H37">
        <v>60</v>
      </c>
      <c r="I37">
        <v>10</v>
      </c>
      <c r="J37" t="s">
        <v>86</v>
      </c>
      <c r="K37">
        <v>235</v>
      </c>
      <c r="L37">
        <v>48.354106999999999</v>
      </c>
      <c r="M37">
        <v>24.391721</v>
      </c>
      <c r="N37">
        <v>34.051827000000003</v>
      </c>
      <c r="O37">
        <v>34.242398000000001</v>
      </c>
      <c r="P37">
        <v>6.7671760000000001</v>
      </c>
      <c r="Q37">
        <v>6.5310370000000004</v>
      </c>
      <c r="R37">
        <v>0</v>
      </c>
      <c r="S37">
        <v>0</v>
      </c>
      <c r="T37">
        <v>20.409447</v>
      </c>
      <c r="U37">
        <v>28.206892</v>
      </c>
      <c r="V37">
        <v>24.354576999999999</v>
      </c>
      <c r="W37">
        <v>34.047786000000002</v>
      </c>
      <c r="X37">
        <v>34.239924000000002</v>
      </c>
      <c r="Y37">
        <v>1.2694209999999999</v>
      </c>
      <c r="Z37">
        <v>285.64999999999998</v>
      </c>
      <c r="AA37">
        <v>0.14000000000000001</v>
      </c>
      <c r="AB37">
        <v>1920297928251</v>
      </c>
      <c r="AC37">
        <v>645719512</v>
      </c>
      <c r="AD37">
        <v>765042631990</v>
      </c>
      <c r="AE37">
        <v>363176705</v>
      </c>
      <c r="AF37" t="s">
        <v>190</v>
      </c>
    </row>
    <row r="38" spans="1:32" x14ac:dyDescent="0.2">
      <c r="A38" t="s">
        <v>151</v>
      </c>
      <c r="B38" t="s">
        <v>152</v>
      </c>
      <c r="C38" t="s">
        <v>153</v>
      </c>
      <c r="D38">
        <v>0</v>
      </c>
      <c r="E38" t="s">
        <v>154</v>
      </c>
      <c r="F38" t="s">
        <v>191</v>
      </c>
      <c r="G38" t="s">
        <v>81</v>
      </c>
      <c r="H38">
        <v>60</v>
      </c>
      <c r="I38">
        <v>10</v>
      </c>
      <c r="J38" t="s">
        <v>81</v>
      </c>
      <c r="K38">
        <v>110</v>
      </c>
      <c r="L38">
        <v>18521.120725000001</v>
      </c>
      <c r="M38">
        <v>42.682087000000003</v>
      </c>
      <c r="N38">
        <v>48.556469</v>
      </c>
      <c r="O38">
        <v>51.973007000000003</v>
      </c>
      <c r="P38">
        <v>28.065725</v>
      </c>
      <c r="Q38">
        <v>19.920584000000002</v>
      </c>
      <c r="R38">
        <v>94.612509000000003</v>
      </c>
      <c r="S38">
        <v>92.828951000000004</v>
      </c>
      <c r="T38">
        <v>42.886510000000001</v>
      </c>
      <c r="U38">
        <v>43.543357</v>
      </c>
      <c r="V38">
        <v>42.63832</v>
      </c>
      <c r="W38">
        <v>48.539247000000003</v>
      </c>
      <c r="X38">
        <v>51.958964000000002</v>
      </c>
      <c r="Y38">
        <v>0.31819599999999998</v>
      </c>
      <c r="Z38">
        <v>26234.74</v>
      </c>
      <c r="AA38">
        <v>18.579999999999998</v>
      </c>
      <c r="AB38">
        <v>164760364920586</v>
      </c>
      <c r="AC38">
        <v>78181026578</v>
      </c>
      <c r="AD38">
        <v>68569592039760</v>
      </c>
      <c r="AE38">
        <v>51248065779</v>
      </c>
      <c r="AF38" t="s">
        <v>192</v>
      </c>
    </row>
    <row r="39" spans="1:32" x14ac:dyDescent="0.2">
      <c r="A39" t="s">
        <v>151</v>
      </c>
      <c r="B39" t="s">
        <v>152</v>
      </c>
      <c r="C39" t="s">
        <v>153</v>
      </c>
      <c r="D39">
        <v>0</v>
      </c>
      <c r="E39" t="s">
        <v>154</v>
      </c>
      <c r="F39" t="s">
        <v>191</v>
      </c>
      <c r="G39" t="s">
        <v>81</v>
      </c>
      <c r="H39">
        <v>60</v>
      </c>
      <c r="I39">
        <v>10</v>
      </c>
      <c r="J39" t="s">
        <v>81</v>
      </c>
      <c r="K39">
        <v>135</v>
      </c>
      <c r="L39">
        <v>6030.2282329999998</v>
      </c>
      <c r="M39">
        <v>41.920582000000003</v>
      </c>
      <c r="N39">
        <v>47.736638999999997</v>
      </c>
      <c r="O39">
        <v>50.839393000000001</v>
      </c>
      <c r="P39">
        <v>25.320893999999999</v>
      </c>
      <c r="Q39">
        <v>18.936278999999999</v>
      </c>
      <c r="R39">
        <v>88.846593999999996</v>
      </c>
      <c r="S39">
        <v>86.965075999999996</v>
      </c>
      <c r="T39">
        <v>41.138705999999999</v>
      </c>
      <c r="U39">
        <v>42.786676999999997</v>
      </c>
      <c r="V39">
        <v>41.907798999999997</v>
      </c>
      <c r="W39">
        <v>47.727854999999998</v>
      </c>
      <c r="X39">
        <v>50.826524999999997</v>
      </c>
      <c r="Y39">
        <v>0.29741699999999999</v>
      </c>
      <c r="Z39">
        <v>19609.27</v>
      </c>
      <c r="AA39">
        <v>12.61</v>
      </c>
      <c r="AB39">
        <v>154651323261097</v>
      </c>
      <c r="AC39">
        <v>65125364082</v>
      </c>
      <c r="AD39">
        <v>66986559937981</v>
      </c>
      <c r="AE39">
        <v>45638003204</v>
      </c>
      <c r="AF39" t="s">
        <v>193</v>
      </c>
    </row>
    <row r="40" spans="1:32" x14ac:dyDescent="0.2">
      <c r="A40" t="s">
        <v>151</v>
      </c>
      <c r="B40" t="s">
        <v>152</v>
      </c>
      <c r="C40" t="s">
        <v>153</v>
      </c>
      <c r="D40">
        <v>0</v>
      </c>
      <c r="E40" t="s">
        <v>154</v>
      </c>
      <c r="F40" t="s">
        <v>191</v>
      </c>
      <c r="G40" t="s">
        <v>81</v>
      </c>
      <c r="H40">
        <v>60</v>
      </c>
      <c r="I40">
        <v>10</v>
      </c>
      <c r="J40" t="s">
        <v>81</v>
      </c>
      <c r="K40">
        <v>160</v>
      </c>
      <c r="L40">
        <v>2625.1201110000002</v>
      </c>
      <c r="M40">
        <v>40.692649000000003</v>
      </c>
      <c r="N40">
        <v>46.505834999999998</v>
      </c>
      <c r="O40">
        <v>49.184958999999999</v>
      </c>
      <c r="P40">
        <v>21.867834999999999</v>
      </c>
      <c r="Q40">
        <v>17.515378999999999</v>
      </c>
      <c r="R40">
        <v>78.255679000000001</v>
      </c>
      <c r="S40">
        <v>76.364259000000004</v>
      </c>
      <c r="T40">
        <v>38.761397000000002</v>
      </c>
      <c r="U40">
        <v>41.639999000000003</v>
      </c>
      <c r="V40">
        <v>40.662989000000003</v>
      </c>
      <c r="W40">
        <v>46.493023999999998</v>
      </c>
      <c r="X40">
        <v>49.163868999999998</v>
      </c>
      <c r="Y40">
        <v>0.27431</v>
      </c>
      <c r="Z40">
        <v>13636.79</v>
      </c>
      <c r="AA40">
        <v>12.54</v>
      </c>
      <c r="AB40">
        <v>85125718748475</v>
      </c>
      <c r="AC40">
        <v>51171375317</v>
      </c>
      <c r="AD40">
        <v>35799497009289</v>
      </c>
      <c r="AE40">
        <v>34858409198</v>
      </c>
      <c r="AF40" t="s">
        <v>194</v>
      </c>
    </row>
    <row r="41" spans="1:32" x14ac:dyDescent="0.2">
      <c r="A41" t="s">
        <v>151</v>
      </c>
      <c r="B41" t="s">
        <v>152</v>
      </c>
      <c r="C41" t="s">
        <v>153</v>
      </c>
      <c r="D41">
        <v>0</v>
      </c>
      <c r="E41" t="s">
        <v>154</v>
      </c>
      <c r="F41" t="s">
        <v>191</v>
      </c>
      <c r="G41" t="s">
        <v>81</v>
      </c>
      <c r="H41">
        <v>60</v>
      </c>
      <c r="I41">
        <v>10</v>
      </c>
      <c r="J41" t="s">
        <v>81</v>
      </c>
      <c r="K41">
        <v>185</v>
      </c>
      <c r="L41">
        <v>1268.67471</v>
      </c>
      <c r="M41">
        <v>38.851531999999999</v>
      </c>
      <c r="N41">
        <v>44.785048000000003</v>
      </c>
      <c r="O41">
        <v>46.995638999999997</v>
      </c>
      <c r="P41">
        <v>18.220129</v>
      </c>
      <c r="Q41">
        <v>15.666244000000001</v>
      </c>
      <c r="R41">
        <v>62.308014999999997</v>
      </c>
      <c r="S41">
        <v>60.407715000000003</v>
      </c>
      <c r="T41">
        <v>35.964435999999999</v>
      </c>
      <c r="U41">
        <v>39.983860999999997</v>
      </c>
      <c r="V41">
        <v>38.796042</v>
      </c>
      <c r="W41">
        <v>44.768349000000001</v>
      </c>
      <c r="X41">
        <v>46.967346999999997</v>
      </c>
      <c r="Y41">
        <v>0.30627500000000002</v>
      </c>
      <c r="Z41">
        <v>8436.6299999999992</v>
      </c>
      <c r="AA41">
        <v>10.31</v>
      </c>
      <c r="AB41">
        <v>51129471663592</v>
      </c>
      <c r="AC41">
        <v>41774101003</v>
      </c>
      <c r="AD41">
        <v>22219955232511</v>
      </c>
      <c r="AE41">
        <v>28388295773</v>
      </c>
      <c r="AF41" t="s">
        <v>195</v>
      </c>
    </row>
    <row r="42" spans="1:32" x14ac:dyDescent="0.2">
      <c r="A42" t="s">
        <v>151</v>
      </c>
      <c r="B42" t="s">
        <v>152</v>
      </c>
      <c r="C42" t="s">
        <v>153</v>
      </c>
      <c r="D42">
        <v>0</v>
      </c>
      <c r="E42" t="s">
        <v>154</v>
      </c>
      <c r="F42" t="s">
        <v>191</v>
      </c>
      <c r="G42" t="s">
        <v>81</v>
      </c>
      <c r="H42">
        <v>60</v>
      </c>
      <c r="I42">
        <v>10</v>
      </c>
      <c r="J42" t="s">
        <v>81</v>
      </c>
      <c r="K42">
        <v>210</v>
      </c>
      <c r="L42">
        <v>607.71105799999998</v>
      </c>
      <c r="M42">
        <v>36.278942999999998</v>
      </c>
      <c r="N42">
        <v>42.529457999999998</v>
      </c>
      <c r="O42">
        <v>44.205725999999999</v>
      </c>
      <c r="P42">
        <v>14.489988</v>
      </c>
      <c r="Q42">
        <v>13.403736</v>
      </c>
      <c r="R42">
        <v>41.915930000000003</v>
      </c>
      <c r="S42">
        <v>40.190283999999998</v>
      </c>
      <c r="T42">
        <v>32.785184000000001</v>
      </c>
      <c r="U42">
        <v>37.648332000000003</v>
      </c>
      <c r="V42">
        <v>36.200688999999997</v>
      </c>
      <c r="W42">
        <v>42.505530999999998</v>
      </c>
      <c r="X42">
        <v>44.163490000000003</v>
      </c>
      <c r="Y42">
        <v>0.38738299999999998</v>
      </c>
      <c r="Z42">
        <v>5179.3900000000003</v>
      </c>
      <c r="AA42">
        <v>8.49</v>
      </c>
      <c r="AB42">
        <v>32751150304006</v>
      </c>
      <c r="AC42">
        <v>34831605443</v>
      </c>
      <c r="AD42">
        <v>14734968300134</v>
      </c>
      <c r="AE42">
        <v>25259546354</v>
      </c>
      <c r="AF42" t="s">
        <v>196</v>
      </c>
    </row>
    <row r="43" spans="1:32" x14ac:dyDescent="0.2">
      <c r="A43" t="s">
        <v>151</v>
      </c>
      <c r="B43" t="s">
        <v>152</v>
      </c>
      <c r="C43" t="s">
        <v>153</v>
      </c>
      <c r="D43">
        <v>0</v>
      </c>
      <c r="E43" t="s">
        <v>154</v>
      </c>
      <c r="F43" t="s">
        <v>191</v>
      </c>
      <c r="G43" t="s">
        <v>81</v>
      </c>
      <c r="H43">
        <v>60</v>
      </c>
      <c r="I43">
        <v>10</v>
      </c>
      <c r="J43" t="s">
        <v>81</v>
      </c>
      <c r="K43">
        <v>235</v>
      </c>
      <c r="L43">
        <v>296.73464999999999</v>
      </c>
      <c r="M43">
        <v>33.29027</v>
      </c>
      <c r="N43">
        <v>39.909168999999999</v>
      </c>
      <c r="O43">
        <v>40.990637</v>
      </c>
      <c r="P43">
        <v>11.127345</v>
      </c>
      <c r="Q43">
        <v>11.080954999999999</v>
      </c>
      <c r="R43">
        <v>22.122273</v>
      </c>
      <c r="S43">
        <v>20.922214</v>
      </c>
      <c r="T43">
        <v>29.560597000000001</v>
      </c>
      <c r="U43">
        <v>34.851194999999997</v>
      </c>
      <c r="V43">
        <v>33.200963000000002</v>
      </c>
      <c r="W43">
        <v>39.881819999999998</v>
      </c>
      <c r="X43">
        <v>40.940379</v>
      </c>
      <c r="Y43">
        <v>0.56718400000000002</v>
      </c>
      <c r="Z43">
        <v>3311.65</v>
      </c>
      <c r="AA43">
        <v>7.57</v>
      </c>
      <c r="AB43">
        <v>21820477772238</v>
      </c>
      <c r="AC43">
        <v>30672904260</v>
      </c>
      <c r="AD43">
        <v>8856519739397</v>
      </c>
      <c r="AE43">
        <v>20847988690</v>
      </c>
      <c r="AF43" t="s">
        <v>197</v>
      </c>
    </row>
    <row r="44" spans="1:32" x14ac:dyDescent="0.2">
      <c r="A44" t="s">
        <v>151</v>
      </c>
      <c r="B44" t="s">
        <v>152</v>
      </c>
      <c r="C44" t="s">
        <v>153</v>
      </c>
      <c r="D44">
        <v>0</v>
      </c>
      <c r="E44" t="s">
        <v>154</v>
      </c>
      <c r="F44" t="s">
        <v>191</v>
      </c>
      <c r="G44" t="s">
        <v>81</v>
      </c>
      <c r="H44">
        <v>60</v>
      </c>
      <c r="I44">
        <v>10</v>
      </c>
      <c r="J44" t="s">
        <v>82</v>
      </c>
      <c r="K44">
        <v>110</v>
      </c>
      <c r="L44">
        <v>8916.7202030000008</v>
      </c>
      <c r="M44">
        <v>42.268324</v>
      </c>
      <c r="N44">
        <v>48.128095000000002</v>
      </c>
      <c r="O44">
        <v>51.420119</v>
      </c>
      <c r="P44">
        <v>26.594695000000002</v>
      </c>
      <c r="Q44">
        <v>19.393139999999999</v>
      </c>
      <c r="R44">
        <v>92.083670999999995</v>
      </c>
      <c r="S44">
        <v>90.059962999999996</v>
      </c>
      <c r="T44">
        <v>41.951774999999998</v>
      </c>
      <c r="U44">
        <v>43.139026999999999</v>
      </c>
      <c r="V44">
        <v>42.255716999999997</v>
      </c>
      <c r="W44">
        <v>48.117713999999999</v>
      </c>
      <c r="X44">
        <v>51.408250000000002</v>
      </c>
      <c r="Y44">
        <v>0.34142099999999997</v>
      </c>
      <c r="Z44">
        <v>11096.73</v>
      </c>
      <c r="AA44">
        <v>8.56</v>
      </c>
      <c r="AB44">
        <v>67325522352053</v>
      </c>
      <c r="AC44">
        <v>34862556454</v>
      </c>
      <c r="AD44">
        <v>29076570703025</v>
      </c>
      <c r="AE44">
        <v>23500903674</v>
      </c>
      <c r="AF44" t="s">
        <v>198</v>
      </c>
    </row>
    <row r="45" spans="1:32" x14ac:dyDescent="0.2">
      <c r="A45" t="s">
        <v>151</v>
      </c>
      <c r="B45" t="s">
        <v>152</v>
      </c>
      <c r="C45" t="s">
        <v>153</v>
      </c>
      <c r="D45">
        <v>0</v>
      </c>
      <c r="E45" t="s">
        <v>154</v>
      </c>
      <c r="F45" t="s">
        <v>191</v>
      </c>
      <c r="G45" t="s">
        <v>81</v>
      </c>
      <c r="H45">
        <v>60</v>
      </c>
      <c r="I45">
        <v>10</v>
      </c>
      <c r="J45" t="s">
        <v>82</v>
      </c>
      <c r="K45">
        <v>135</v>
      </c>
      <c r="L45">
        <v>3570.9447479999999</v>
      </c>
      <c r="M45">
        <v>41.354933000000003</v>
      </c>
      <c r="N45">
        <v>47.201213000000003</v>
      </c>
      <c r="O45">
        <v>50.126637000000002</v>
      </c>
      <c r="P45">
        <v>23.615926999999999</v>
      </c>
      <c r="Q45">
        <v>18.267596999999999</v>
      </c>
      <c r="R45">
        <v>84.563249999999996</v>
      </c>
      <c r="S45">
        <v>82.426996000000003</v>
      </c>
      <c r="T45">
        <v>39.974392999999999</v>
      </c>
      <c r="U45">
        <v>42.273389999999999</v>
      </c>
      <c r="V45">
        <v>41.336446000000002</v>
      </c>
      <c r="W45">
        <v>47.191175999999999</v>
      </c>
      <c r="X45">
        <v>50.109577999999999</v>
      </c>
      <c r="Y45">
        <v>0.35049000000000002</v>
      </c>
      <c r="Z45">
        <v>10441.74</v>
      </c>
      <c r="AA45">
        <v>7.51</v>
      </c>
      <c r="AB45">
        <v>63433719687894</v>
      </c>
      <c r="AC45">
        <v>30227879824</v>
      </c>
      <c r="AD45">
        <v>27329311587157</v>
      </c>
      <c r="AE45">
        <v>20865192500</v>
      </c>
      <c r="AF45" t="s">
        <v>199</v>
      </c>
    </row>
    <row r="46" spans="1:32" x14ac:dyDescent="0.2">
      <c r="A46" t="s">
        <v>151</v>
      </c>
      <c r="B46" t="s">
        <v>152</v>
      </c>
      <c r="C46" t="s">
        <v>153</v>
      </c>
      <c r="D46">
        <v>0</v>
      </c>
      <c r="E46" t="s">
        <v>154</v>
      </c>
      <c r="F46" t="s">
        <v>191</v>
      </c>
      <c r="G46" t="s">
        <v>81</v>
      </c>
      <c r="H46">
        <v>60</v>
      </c>
      <c r="I46">
        <v>10</v>
      </c>
      <c r="J46" t="s">
        <v>82</v>
      </c>
      <c r="K46">
        <v>160</v>
      </c>
      <c r="L46">
        <v>1651.7046029999999</v>
      </c>
      <c r="M46">
        <v>39.830064999999998</v>
      </c>
      <c r="N46">
        <v>45.76782</v>
      </c>
      <c r="O46">
        <v>48.228062000000001</v>
      </c>
      <c r="P46">
        <v>20.023308</v>
      </c>
      <c r="Q46">
        <v>16.634347000000002</v>
      </c>
      <c r="R46">
        <v>71.315693999999993</v>
      </c>
      <c r="S46">
        <v>69.233760000000004</v>
      </c>
      <c r="T46">
        <v>37.375746999999997</v>
      </c>
      <c r="U46">
        <v>40.905410000000003</v>
      </c>
      <c r="V46">
        <v>39.788882000000001</v>
      </c>
      <c r="W46">
        <v>45.752068000000001</v>
      </c>
      <c r="X46">
        <v>48.200310999999999</v>
      </c>
      <c r="Y46">
        <v>0.33993099999999998</v>
      </c>
      <c r="Z46">
        <v>5782.93</v>
      </c>
      <c r="AA46">
        <v>5.73</v>
      </c>
      <c r="AB46">
        <v>38915457697745</v>
      </c>
      <c r="AC46">
        <v>24032168276</v>
      </c>
      <c r="AD46">
        <v>16351998232446</v>
      </c>
      <c r="AE46">
        <v>17032177497</v>
      </c>
      <c r="AF46" t="s">
        <v>200</v>
      </c>
    </row>
    <row r="47" spans="1:32" x14ac:dyDescent="0.2">
      <c r="A47" t="s">
        <v>151</v>
      </c>
      <c r="B47" t="s">
        <v>152</v>
      </c>
      <c r="C47" t="s">
        <v>153</v>
      </c>
      <c r="D47">
        <v>0</v>
      </c>
      <c r="E47" t="s">
        <v>154</v>
      </c>
      <c r="F47" t="s">
        <v>191</v>
      </c>
      <c r="G47" t="s">
        <v>81</v>
      </c>
      <c r="H47">
        <v>60</v>
      </c>
      <c r="I47">
        <v>10</v>
      </c>
      <c r="J47" t="s">
        <v>82</v>
      </c>
      <c r="K47">
        <v>185</v>
      </c>
      <c r="L47">
        <v>790.34565399999997</v>
      </c>
      <c r="M47">
        <v>37.679878000000002</v>
      </c>
      <c r="N47">
        <v>43.913891999999997</v>
      </c>
      <c r="O47">
        <v>45.950862999999998</v>
      </c>
      <c r="P47">
        <v>16.386778</v>
      </c>
      <c r="Q47">
        <v>14.625908000000001</v>
      </c>
      <c r="R47">
        <v>52.949190000000002</v>
      </c>
      <c r="S47">
        <v>51.059997000000003</v>
      </c>
      <c r="T47">
        <v>34.463774000000001</v>
      </c>
      <c r="U47">
        <v>39.024996000000002</v>
      </c>
      <c r="V47">
        <v>37.610888000000003</v>
      </c>
      <c r="W47">
        <v>43.894804999999998</v>
      </c>
      <c r="X47">
        <v>45.915954999999997</v>
      </c>
      <c r="Y47">
        <v>0.367039</v>
      </c>
      <c r="Z47">
        <v>4009.5</v>
      </c>
      <c r="AA47">
        <v>4.55</v>
      </c>
      <c r="AB47">
        <v>25374274200876</v>
      </c>
      <c r="AC47">
        <v>19317957335</v>
      </c>
      <c r="AD47">
        <v>10571707891209</v>
      </c>
      <c r="AE47">
        <v>12554111753</v>
      </c>
      <c r="AF47" t="s">
        <v>201</v>
      </c>
    </row>
    <row r="48" spans="1:32" x14ac:dyDescent="0.2">
      <c r="A48" t="s">
        <v>151</v>
      </c>
      <c r="B48" t="s">
        <v>152</v>
      </c>
      <c r="C48" t="s">
        <v>153</v>
      </c>
      <c r="D48">
        <v>0</v>
      </c>
      <c r="E48" t="s">
        <v>154</v>
      </c>
      <c r="F48" t="s">
        <v>191</v>
      </c>
      <c r="G48" t="s">
        <v>81</v>
      </c>
      <c r="H48">
        <v>60</v>
      </c>
      <c r="I48">
        <v>10</v>
      </c>
      <c r="J48" t="s">
        <v>82</v>
      </c>
      <c r="K48">
        <v>210</v>
      </c>
      <c r="L48">
        <v>376.65227099999998</v>
      </c>
      <c r="M48">
        <v>34.894846000000001</v>
      </c>
      <c r="N48">
        <v>41.699803000000003</v>
      </c>
      <c r="O48">
        <v>43.164327</v>
      </c>
      <c r="P48">
        <v>12.859327</v>
      </c>
      <c r="Q48">
        <v>12.346332</v>
      </c>
      <c r="R48">
        <v>31.308674</v>
      </c>
      <c r="S48">
        <v>29.881620000000002</v>
      </c>
      <c r="T48">
        <v>31.286840999999999</v>
      </c>
      <c r="U48">
        <v>36.57826</v>
      </c>
      <c r="V48">
        <v>34.806184000000002</v>
      </c>
      <c r="W48">
        <v>41.675322999999999</v>
      </c>
      <c r="X48">
        <v>43.123573999999998</v>
      </c>
      <c r="Y48">
        <v>0.47295300000000001</v>
      </c>
      <c r="Z48">
        <v>2698.05</v>
      </c>
      <c r="AA48">
        <v>4.18</v>
      </c>
      <c r="AB48">
        <v>16846878283190</v>
      </c>
      <c r="AC48">
        <v>16176999097</v>
      </c>
      <c r="AD48">
        <v>7108547345855</v>
      </c>
      <c r="AE48">
        <v>11583094307</v>
      </c>
      <c r="AF48" t="s">
        <v>202</v>
      </c>
    </row>
    <row r="49" spans="1:32" x14ac:dyDescent="0.2">
      <c r="A49" t="s">
        <v>151</v>
      </c>
      <c r="B49" t="s">
        <v>152</v>
      </c>
      <c r="C49" t="s">
        <v>153</v>
      </c>
      <c r="D49">
        <v>0</v>
      </c>
      <c r="E49" t="s">
        <v>154</v>
      </c>
      <c r="F49" t="s">
        <v>191</v>
      </c>
      <c r="G49" t="s">
        <v>81</v>
      </c>
      <c r="H49">
        <v>60</v>
      </c>
      <c r="I49">
        <v>10</v>
      </c>
      <c r="J49" t="s">
        <v>82</v>
      </c>
      <c r="K49">
        <v>235</v>
      </c>
      <c r="L49">
        <v>183.68954099999999</v>
      </c>
      <c r="M49">
        <v>31.854035</v>
      </c>
      <c r="N49">
        <v>39.006044000000003</v>
      </c>
      <c r="O49">
        <v>40.218353</v>
      </c>
      <c r="P49">
        <v>9.8161100000000001</v>
      </c>
      <c r="Q49">
        <v>10.151376000000001</v>
      </c>
      <c r="R49">
        <v>12.9041</v>
      </c>
      <c r="S49">
        <v>12.016762999999999</v>
      </c>
      <c r="T49">
        <v>28.140422000000001</v>
      </c>
      <c r="U49">
        <v>33.626800000000003</v>
      </c>
      <c r="V49">
        <v>31.760406</v>
      </c>
      <c r="W49">
        <v>38.972465999999997</v>
      </c>
      <c r="X49">
        <v>40.179957999999999</v>
      </c>
      <c r="Y49">
        <v>0.61751199999999995</v>
      </c>
      <c r="Z49">
        <v>1776.47</v>
      </c>
      <c r="AA49">
        <v>3.57</v>
      </c>
      <c r="AB49">
        <v>11053694953620</v>
      </c>
      <c r="AC49">
        <v>13581314846</v>
      </c>
      <c r="AD49">
        <v>4717289834964</v>
      </c>
      <c r="AE49">
        <v>9895318752</v>
      </c>
      <c r="AF49" t="s">
        <v>203</v>
      </c>
    </row>
    <row r="50" spans="1:32" x14ac:dyDescent="0.2">
      <c r="A50" t="s">
        <v>151</v>
      </c>
      <c r="B50" t="s">
        <v>152</v>
      </c>
      <c r="C50" t="s">
        <v>153</v>
      </c>
      <c r="D50">
        <v>0</v>
      </c>
      <c r="E50" t="s">
        <v>154</v>
      </c>
      <c r="F50" t="s">
        <v>191</v>
      </c>
      <c r="G50" t="s">
        <v>81</v>
      </c>
      <c r="H50">
        <v>60</v>
      </c>
      <c r="I50">
        <v>10</v>
      </c>
      <c r="J50" t="s">
        <v>83</v>
      </c>
      <c r="K50">
        <v>110</v>
      </c>
      <c r="L50">
        <v>5746.7504799999997</v>
      </c>
      <c r="M50">
        <v>41.923800999999997</v>
      </c>
      <c r="N50">
        <v>47.768473</v>
      </c>
      <c r="O50">
        <v>50.946359999999999</v>
      </c>
      <c r="P50">
        <v>25.418844</v>
      </c>
      <c r="Q50">
        <v>18.957155</v>
      </c>
      <c r="R50">
        <v>89.577792000000002</v>
      </c>
      <c r="S50">
        <v>87.373457000000002</v>
      </c>
      <c r="T50">
        <v>41.169085000000003</v>
      </c>
      <c r="U50">
        <v>42.812196</v>
      </c>
      <c r="V50">
        <v>41.912241999999999</v>
      </c>
      <c r="W50">
        <v>47.759247999999999</v>
      </c>
      <c r="X50">
        <v>50.932335999999999</v>
      </c>
      <c r="Y50">
        <v>0.38875500000000002</v>
      </c>
      <c r="Z50">
        <v>6230.54</v>
      </c>
      <c r="AA50">
        <v>5.01</v>
      </c>
      <c r="AB50">
        <v>37636573160394</v>
      </c>
      <c r="AC50">
        <v>20871033862</v>
      </c>
      <c r="AD50">
        <v>16330019348457</v>
      </c>
      <c r="AE50">
        <v>13581341680</v>
      </c>
      <c r="AF50" t="s">
        <v>204</v>
      </c>
    </row>
    <row r="51" spans="1:32" x14ac:dyDescent="0.2">
      <c r="A51" t="s">
        <v>151</v>
      </c>
      <c r="B51" t="s">
        <v>152</v>
      </c>
      <c r="C51" t="s">
        <v>153</v>
      </c>
      <c r="D51">
        <v>0</v>
      </c>
      <c r="E51" t="s">
        <v>154</v>
      </c>
      <c r="F51" t="s">
        <v>191</v>
      </c>
      <c r="G51" t="s">
        <v>81</v>
      </c>
      <c r="H51">
        <v>60</v>
      </c>
      <c r="I51">
        <v>10</v>
      </c>
      <c r="J51" t="s">
        <v>83</v>
      </c>
      <c r="K51">
        <v>135</v>
      </c>
      <c r="L51">
        <v>2584.8994080000002</v>
      </c>
      <c r="M51">
        <v>40.850439999999999</v>
      </c>
      <c r="N51">
        <v>46.725251999999998</v>
      </c>
      <c r="O51">
        <v>49.516488000000003</v>
      </c>
      <c r="P51">
        <v>22.305174999999998</v>
      </c>
      <c r="Q51">
        <v>17.710319999999999</v>
      </c>
      <c r="R51">
        <v>80.617649999999998</v>
      </c>
      <c r="S51">
        <v>78.310169999999999</v>
      </c>
      <c r="T51">
        <v>39.041919999999998</v>
      </c>
      <c r="U51">
        <v>41.824793999999997</v>
      </c>
      <c r="V51">
        <v>40.825507000000002</v>
      </c>
      <c r="W51">
        <v>46.713408000000001</v>
      </c>
      <c r="X51">
        <v>49.495865999999999</v>
      </c>
      <c r="Y51">
        <v>0.41343999999999997</v>
      </c>
      <c r="Z51">
        <v>6096.37</v>
      </c>
      <c r="AA51">
        <v>4.33</v>
      </c>
      <c r="AB51">
        <v>36829575789662</v>
      </c>
      <c r="AC51">
        <v>18126299860</v>
      </c>
      <c r="AD51">
        <v>15957119575858</v>
      </c>
      <c r="AE51">
        <v>11879891363</v>
      </c>
      <c r="AF51" t="s">
        <v>205</v>
      </c>
    </row>
    <row r="52" spans="1:32" x14ac:dyDescent="0.2">
      <c r="A52" t="s">
        <v>151</v>
      </c>
      <c r="B52" t="s">
        <v>152</v>
      </c>
      <c r="C52" t="s">
        <v>153</v>
      </c>
      <c r="D52">
        <v>0</v>
      </c>
      <c r="E52" t="s">
        <v>154</v>
      </c>
      <c r="F52" t="s">
        <v>191</v>
      </c>
      <c r="G52" t="s">
        <v>81</v>
      </c>
      <c r="H52">
        <v>60</v>
      </c>
      <c r="I52">
        <v>10</v>
      </c>
      <c r="J52" t="s">
        <v>83</v>
      </c>
      <c r="K52">
        <v>160</v>
      </c>
      <c r="L52">
        <v>1200.896334</v>
      </c>
      <c r="M52">
        <v>39.099992</v>
      </c>
      <c r="N52">
        <v>45.211458999999998</v>
      </c>
      <c r="O52">
        <v>47.555674000000003</v>
      </c>
      <c r="P52">
        <v>18.674412</v>
      </c>
      <c r="Q52">
        <v>15.932278999999999</v>
      </c>
      <c r="R52">
        <v>65.641824999999997</v>
      </c>
      <c r="S52">
        <v>63.446376000000001</v>
      </c>
      <c r="T52">
        <v>36.322091999999998</v>
      </c>
      <c r="U52">
        <v>40.309066000000001</v>
      </c>
      <c r="V52">
        <v>39.050327000000003</v>
      </c>
      <c r="W52">
        <v>45.194709000000003</v>
      </c>
      <c r="X52">
        <v>47.526518000000003</v>
      </c>
      <c r="Y52">
        <v>0.43268899999999999</v>
      </c>
      <c r="Z52">
        <v>3871.2</v>
      </c>
      <c r="AA52">
        <v>3.84</v>
      </c>
      <c r="AB52">
        <v>24248821443358</v>
      </c>
      <c r="AC52">
        <v>14331055276</v>
      </c>
      <c r="AD52">
        <v>10168475481730</v>
      </c>
      <c r="AE52">
        <v>10549304273</v>
      </c>
      <c r="AF52" t="s">
        <v>206</v>
      </c>
    </row>
    <row r="53" spans="1:32" x14ac:dyDescent="0.2">
      <c r="A53" t="s">
        <v>151</v>
      </c>
      <c r="B53" t="s">
        <v>152</v>
      </c>
      <c r="C53" t="s">
        <v>153</v>
      </c>
      <c r="D53">
        <v>0</v>
      </c>
      <c r="E53" t="s">
        <v>154</v>
      </c>
      <c r="F53" t="s">
        <v>191</v>
      </c>
      <c r="G53" t="s">
        <v>81</v>
      </c>
      <c r="H53">
        <v>60</v>
      </c>
      <c r="I53">
        <v>10</v>
      </c>
      <c r="J53" t="s">
        <v>83</v>
      </c>
      <c r="K53">
        <v>185</v>
      </c>
      <c r="L53">
        <v>572.30769199999997</v>
      </c>
      <c r="M53">
        <v>36.753950000000003</v>
      </c>
      <c r="N53">
        <v>43.329000999999998</v>
      </c>
      <c r="O53">
        <v>45.174342000000003</v>
      </c>
      <c r="P53">
        <v>15.112183</v>
      </c>
      <c r="Q53">
        <v>13.846507000000001</v>
      </c>
      <c r="R53">
        <v>45.696373000000001</v>
      </c>
      <c r="S53">
        <v>43.904566000000003</v>
      </c>
      <c r="T53">
        <v>33.366577999999997</v>
      </c>
      <c r="U53">
        <v>38.321632999999999</v>
      </c>
      <c r="V53">
        <v>36.677850999999997</v>
      </c>
      <c r="W53">
        <v>43.309198000000002</v>
      </c>
      <c r="X53">
        <v>45.138621999999998</v>
      </c>
      <c r="Y53">
        <v>0.470582</v>
      </c>
      <c r="Z53">
        <v>2749.5</v>
      </c>
      <c r="AA53">
        <v>2.91</v>
      </c>
      <c r="AB53">
        <v>16654553689562</v>
      </c>
      <c r="AC53">
        <v>11284216164</v>
      </c>
      <c r="AD53">
        <v>7238080848183</v>
      </c>
      <c r="AE53">
        <v>7996669836</v>
      </c>
      <c r="AF53" t="s">
        <v>207</v>
      </c>
    </row>
    <row r="54" spans="1:32" x14ac:dyDescent="0.2">
      <c r="A54" t="s">
        <v>151</v>
      </c>
      <c r="B54" t="s">
        <v>152</v>
      </c>
      <c r="C54" t="s">
        <v>153</v>
      </c>
      <c r="D54">
        <v>0</v>
      </c>
      <c r="E54" t="s">
        <v>154</v>
      </c>
      <c r="F54" t="s">
        <v>191</v>
      </c>
      <c r="G54" t="s">
        <v>81</v>
      </c>
      <c r="H54">
        <v>60</v>
      </c>
      <c r="I54">
        <v>10</v>
      </c>
      <c r="J54" t="s">
        <v>83</v>
      </c>
      <c r="K54">
        <v>210</v>
      </c>
      <c r="L54">
        <v>268.40236700000003</v>
      </c>
      <c r="M54">
        <v>33.857478999999998</v>
      </c>
      <c r="N54">
        <v>41.007497000000001</v>
      </c>
      <c r="O54">
        <v>42.425086999999998</v>
      </c>
      <c r="P54">
        <v>11.748642</v>
      </c>
      <c r="Q54">
        <v>11.594156999999999</v>
      </c>
      <c r="R54">
        <v>24.159614999999999</v>
      </c>
      <c r="S54">
        <v>22.966484000000001</v>
      </c>
      <c r="T54">
        <v>30.204637999999999</v>
      </c>
      <c r="U54">
        <v>35.754668000000002</v>
      </c>
      <c r="V54">
        <v>33.768434999999997</v>
      </c>
      <c r="W54">
        <v>40.985543999999997</v>
      </c>
      <c r="X54">
        <v>42.377319</v>
      </c>
      <c r="Y54">
        <v>0.56685700000000006</v>
      </c>
      <c r="Z54">
        <v>1794.84</v>
      </c>
      <c r="AA54">
        <v>2.4300000000000002</v>
      </c>
      <c r="AB54">
        <v>11240061147735</v>
      </c>
      <c r="AC54">
        <v>9294196009</v>
      </c>
      <c r="AD54">
        <v>4721332198905</v>
      </c>
      <c r="AE54">
        <v>6582142660</v>
      </c>
      <c r="AF54" t="s">
        <v>208</v>
      </c>
    </row>
    <row r="55" spans="1:32" x14ac:dyDescent="0.2">
      <c r="A55" t="s">
        <v>151</v>
      </c>
      <c r="B55" t="s">
        <v>152</v>
      </c>
      <c r="C55" t="s">
        <v>153</v>
      </c>
      <c r="D55">
        <v>0</v>
      </c>
      <c r="E55" t="s">
        <v>154</v>
      </c>
      <c r="F55" t="s">
        <v>191</v>
      </c>
      <c r="G55" t="s">
        <v>81</v>
      </c>
      <c r="H55">
        <v>60</v>
      </c>
      <c r="I55">
        <v>10</v>
      </c>
      <c r="J55" t="s">
        <v>83</v>
      </c>
      <c r="K55">
        <v>235</v>
      </c>
      <c r="L55">
        <v>130.09759500000001</v>
      </c>
      <c r="M55">
        <v>30.792562</v>
      </c>
      <c r="N55">
        <v>38.629508000000001</v>
      </c>
      <c r="O55">
        <v>39.517598</v>
      </c>
      <c r="P55">
        <v>8.9397520000000004</v>
      </c>
      <c r="Q55">
        <v>9.5049580000000002</v>
      </c>
      <c r="R55">
        <v>6.8845850000000004</v>
      </c>
      <c r="S55">
        <v>6.2600910000000001</v>
      </c>
      <c r="T55">
        <v>27.113357000000001</v>
      </c>
      <c r="U55">
        <v>32.909441999999999</v>
      </c>
      <c r="V55">
        <v>30.700859000000001</v>
      </c>
      <c r="W55">
        <v>38.598443000000003</v>
      </c>
      <c r="X55">
        <v>39.470371999999998</v>
      </c>
      <c r="Y55">
        <v>0.71860599999999997</v>
      </c>
      <c r="Z55">
        <v>1123.0899999999999</v>
      </c>
      <c r="AA55">
        <v>1.8</v>
      </c>
      <c r="AB55">
        <v>7242046871164</v>
      </c>
      <c r="AC55">
        <v>7770638305</v>
      </c>
      <c r="AD55">
        <v>2970138534788</v>
      </c>
      <c r="AE55">
        <v>4953308860</v>
      </c>
      <c r="AF55" t="s">
        <v>209</v>
      </c>
    </row>
    <row r="56" spans="1:32" x14ac:dyDescent="0.2">
      <c r="A56" t="s">
        <v>151</v>
      </c>
      <c r="B56" t="s">
        <v>152</v>
      </c>
      <c r="C56" t="s">
        <v>153</v>
      </c>
      <c r="D56">
        <v>0</v>
      </c>
      <c r="E56" t="s">
        <v>154</v>
      </c>
      <c r="F56" t="s">
        <v>191</v>
      </c>
      <c r="G56" t="s">
        <v>81</v>
      </c>
      <c r="H56">
        <v>60</v>
      </c>
      <c r="I56">
        <v>10</v>
      </c>
      <c r="J56" t="s">
        <v>84</v>
      </c>
      <c r="K56">
        <v>110</v>
      </c>
      <c r="L56">
        <v>3409.409052</v>
      </c>
      <c r="M56">
        <v>41.289104000000002</v>
      </c>
      <c r="N56">
        <v>47.152033000000003</v>
      </c>
      <c r="O56">
        <v>50.139923000000003</v>
      </c>
      <c r="P56">
        <v>23.678522999999998</v>
      </c>
      <c r="Q56">
        <v>18.231898999999999</v>
      </c>
      <c r="R56">
        <v>84.249579999999995</v>
      </c>
      <c r="S56">
        <v>81.826133999999996</v>
      </c>
      <c r="T56">
        <v>39.873561000000002</v>
      </c>
      <c r="U56">
        <v>42.254475999999997</v>
      </c>
      <c r="V56">
        <v>41.272953000000001</v>
      </c>
      <c r="W56">
        <v>47.140830000000001</v>
      </c>
      <c r="X56">
        <v>50.121232999999997</v>
      </c>
      <c r="Y56">
        <v>0.42872700000000002</v>
      </c>
      <c r="Z56">
        <v>3875.68</v>
      </c>
      <c r="AA56">
        <v>2.15</v>
      </c>
      <c r="AB56">
        <v>23408570449436</v>
      </c>
      <c r="AC56">
        <v>10480599778</v>
      </c>
      <c r="AD56">
        <v>10141850050125</v>
      </c>
      <c r="AE56">
        <v>5798947092</v>
      </c>
      <c r="AF56" t="s">
        <v>210</v>
      </c>
    </row>
    <row r="57" spans="1:32" x14ac:dyDescent="0.2">
      <c r="A57" t="s">
        <v>151</v>
      </c>
      <c r="B57" t="s">
        <v>152</v>
      </c>
      <c r="C57" t="s">
        <v>153</v>
      </c>
      <c r="D57">
        <v>0</v>
      </c>
      <c r="E57" t="s">
        <v>154</v>
      </c>
      <c r="F57" t="s">
        <v>191</v>
      </c>
      <c r="G57" t="s">
        <v>81</v>
      </c>
      <c r="H57">
        <v>60</v>
      </c>
      <c r="I57">
        <v>10</v>
      </c>
      <c r="J57" t="s">
        <v>84</v>
      </c>
      <c r="K57">
        <v>135</v>
      </c>
      <c r="L57">
        <v>1642.033044</v>
      </c>
      <c r="M57">
        <v>39.955171999999997</v>
      </c>
      <c r="N57">
        <v>45.953972999999998</v>
      </c>
      <c r="O57">
        <v>48.541513000000002</v>
      </c>
      <c r="P57">
        <v>20.385335000000001</v>
      </c>
      <c r="Q57">
        <v>16.788971</v>
      </c>
      <c r="R57">
        <v>72.834117000000006</v>
      </c>
      <c r="S57">
        <v>70.401306000000005</v>
      </c>
      <c r="T57">
        <v>37.569009999999999</v>
      </c>
      <c r="U57">
        <v>41.075507000000002</v>
      </c>
      <c r="V57">
        <v>39.919431000000003</v>
      </c>
      <c r="W57">
        <v>45.939798000000003</v>
      </c>
      <c r="X57">
        <v>48.514969000000001</v>
      </c>
      <c r="Y57">
        <v>0.47117300000000001</v>
      </c>
      <c r="Z57">
        <v>2954.8</v>
      </c>
      <c r="AA57">
        <v>1.79</v>
      </c>
      <c r="AB57">
        <v>18482321162957</v>
      </c>
      <c r="AC57">
        <v>9070850721</v>
      </c>
      <c r="AD57">
        <v>7732967476262</v>
      </c>
      <c r="AE57">
        <v>4874913787</v>
      </c>
      <c r="AF57" t="s">
        <v>211</v>
      </c>
    </row>
    <row r="58" spans="1:32" x14ac:dyDescent="0.2">
      <c r="A58" t="s">
        <v>151</v>
      </c>
      <c r="B58" t="s">
        <v>152</v>
      </c>
      <c r="C58" t="s">
        <v>153</v>
      </c>
      <c r="D58">
        <v>0</v>
      </c>
      <c r="E58" t="s">
        <v>154</v>
      </c>
      <c r="F58" t="s">
        <v>191</v>
      </c>
      <c r="G58" t="s">
        <v>81</v>
      </c>
      <c r="H58">
        <v>60</v>
      </c>
      <c r="I58">
        <v>10</v>
      </c>
      <c r="J58" t="s">
        <v>84</v>
      </c>
      <c r="K58">
        <v>160</v>
      </c>
      <c r="L58">
        <v>764.363022</v>
      </c>
      <c r="M58">
        <v>37.889375999999999</v>
      </c>
      <c r="N58">
        <v>44.267471999999998</v>
      </c>
      <c r="O58">
        <v>46.326360000000001</v>
      </c>
      <c r="P58">
        <v>16.74061</v>
      </c>
      <c r="Q58">
        <v>14.842943999999999</v>
      </c>
      <c r="R58">
        <v>55.153810999999997</v>
      </c>
      <c r="S58">
        <v>53.020713999999998</v>
      </c>
      <c r="T58">
        <v>34.731397000000001</v>
      </c>
      <c r="U58">
        <v>39.311388000000001</v>
      </c>
      <c r="V58">
        <v>37.827888000000002</v>
      </c>
      <c r="W58">
        <v>44.247064000000002</v>
      </c>
      <c r="X58">
        <v>46.288598</v>
      </c>
      <c r="Y58">
        <v>0.50460499999999997</v>
      </c>
      <c r="Z58">
        <v>2132.33</v>
      </c>
      <c r="AA58">
        <v>1.48</v>
      </c>
      <c r="AB58">
        <v>13343874574527</v>
      </c>
      <c r="AC58">
        <v>7071219863</v>
      </c>
      <c r="AD58">
        <v>5588644422738</v>
      </c>
      <c r="AE58">
        <v>4000244394</v>
      </c>
      <c r="AF58" t="s">
        <v>212</v>
      </c>
    </row>
    <row r="59" spans="1:32" x14ac:dyDescent="0.2">
      <c r="A59" t="s">
        <v>151</v>
      </c>
      <c r="B59" t="s">
        <v>152</v>
      </c>
      <c r="C59" t="s">
        <v>153</v>
      </c>
      <c r="D59">
        <v>0</v>
      </c>
      <c r="E59" t="s">
        <v>154</v>
      </c>
      <c r="F59" t="s">
        <v>191</v>
      </c>
      <c r="G59" t="s">
        <v>81</v>
      </c>
      <c r="H59">
        <v>60</v>
      </c>
      <c r="I59">
        <v>10</v>
      </c>
      <c r="J59" t="s">
        <v>84</v>
      </c>
      <c r="K59">
        <v>185</v>
      </c>
      <c r="L59">
        <v>363.78267899999997</v>
      </c>
      <c r="M59">
        <v>35.291961999999998</v>
      </c>
      <c r="N59">
        <v>42.278796</v>
      </c>
      <c r="O59">
        <v>43.849457999999998</v>
      </c>
      <c r="P59">
        <v>13.326306000000001</v>
      </c>
      <c r="Q59">
        <v>12.699236000000001</v>
      </c>
      <c r="R59">
        <v>33.954790000000003</v>
      </c>
      <c r="S59">
        <v>32.457614</v>
      </c>
      <c r="T59">
        <v>31.735320999999999</v>
      </c>
      <c r="U59">
        <v>37.090018000000001</v>
      </c>
      <c r="V59">
        <v>35.206139999999998</v>
      </c>
      <c r="W59">
        <v>42.257444</v>
      </c>
      <c r="X59">
        <v>43.805497000000003</v>
      </c>
      <c r="Y59">
        <v>0.59323899999999996</v>
      </c>
      <c r="Z59">
        <v>1556.01</v>
      </c>
      <c r="AA59">
        <v>1.18</v>
      </c>
      <c r="AB59">
        <v>9628881103053</v>
      </c>
      <c r="AC59">
        <v>5334454744</v>
      </c>
      <c r="AD59">
        <v>4089308136407</v>
      </c>
      <c r="AE59">
        <v>3176600771</v>
      </c>
      <c r="AF59" t="s">
        <v>213</v>
      </c>
    </row>
    <row r="60" spans="1:32" x14ac:dyDescent="0.2">
      <c r="A60" t="s">
        <v>151</v>
      </c>
      <c r="B60" t="s">
        <v>152</v>
      </c>
      <c r="C60" t="s">
        <v>153</v>
      </c>
      <c r="D60">
        <v>0</v>
      </c>
      <c r="E60" t="s">
        <v>154</v>
      </c>
      <c r="F60" t="s">
        <v>191</v>
      </c>
      <c r="G60" t="s">
        <v>81</v>
      </c>
      <c r="H60">
        <v>60</v>
      </c>
      <c r="I60">
        <v>10</v>
      </c>
      <c r="J60" t="s">
        <v>84</v>
      </c>
      <c r="K60">
        <v>210</v>
      </c>
      <c r="L60">
        <v>168.52562800000001</v>
      </c>
      <c r="M60">
        <v>32.287385999999998</v>
      </c>
      <c r="N60">
        <v>39.959228000000003</v>
      </c>
      <c r="O60">
        <v>41.154578000000001</v>
      </c>
      <c r="P60">
        <v>10.257864</v>
      </c>
      <c r="Q60">
        <v>10.519814999999999</v>
      </c>
      <c r="R60">
        <v>14.618036999999999</v>
      </c>
      <c r="S60">
        <v>13.773439</v>
      </c>
      <c r="T60">
        <v>28.616576999999999</v>
      </c>
      <c r="U60">
        <v>34.419516999999999</v>
      </c>
      <c r="V60">
        <v>32.195895999999998</v>
      </c>
      <c r="W60">
        <v>39.929087000000003</v>
      </c>
      <c r="X60">
        <v>41.111021000000001</v>
      </c>
      <c r="Y60">
        <v>0.669126</v>
      </c>
      <c r="Z60">
        <v>1008.38</v>
      </c>
      <c r="AA60">
        <v>0.91</v>
      </c>
      <c r="AB60">
        <v>6718482624647</v>
      </c>
      <c r="AC60">
        <v>4268743062</v>
      </c>
      <c r="AD60">
        <v>2848348492435</v>
      </c>
      <c r="AE60">
        <v>2659186201</v>
      </c>
      <c r="AF60" t="s">
        <v>214</v>
      </c>
    </row>
    <row r="61" spans="1:32" x14ac:dyDescent="0.2">
      <c r="A61" t="s">
        <v>151</v>
      </c>
      <c r="B61" t="s">
        <v>152</v>
      </c>
      <c r="C61" t="s">
        <v>153</v>
      </c>
      <c r="D61">
        <v>0</v>
      </c>
      <c r="E61" t="s">
        <v>154</v>
      </c>
      <c r="F61" t="s">
        <v>191</v>
      </c>
      <c r="G61" t="s">
        <v>81</v>
      </c>
      <c r="H61">
        <v>60</v>
      </c>
      <c r="I61">
        <v>10</v>
      </c>
      <c r="J61" t="s">
        <v>84</v>
      </c>
      <c r="K61">
        <v>235</v>
      </c>
      <c r="L61">
        <v>81.370936999999998</v>
      </c>
      <c r="M61">
        <v>29.274193</v>
      </c>
      <c r="N61">
        <v>37.512279999999997</v>
      </c>
      <c r="O61">
        <v>38.298240999999997</v>
      </c>
      <c r="P61">
        <v>7.8252990000000002</v>
      </c>
      <c r="Q61">
        <v>8.6486129999999992</v>
      </c>
      <c r="R61">
        <v>2.545334</v>
      </c>
      <c r="S61">
        <v>2.3048660000000001</v>
      </c>
      <c r="T61">
        <v>25.639800000000001</v>
      </c>
      <c r="U61">
        <v>31.615832999999999</v>
      </c>
      <c r="V61">
        <v>29.186813999999998</v>
      </c>
      <c r="W61">
        <v>37.483767999999998</v>
      </c>
      <c r="X61">
        <v>38.240285999999998</v>
      </c>
      <c r="Y61">
        <v>0.85744100000000001</v>
      </c>
      <c r="Z61">
        <v>631.69000000000005</v>
      </c>
      <c r="AA61">
        <v>0.81</v>
      </c>
      <c r="AB61">
        <v>4192818181752</v>
      </c>
      <c r="AC61">
        <v>3535980997</v>
      </c>
      <c r="AD61">
        <v>1787190368293</v>
      </c>
      <c r="AE61">
        <v>2394549715</v>
      </c>
      <c r="AF61" t="s">
        <v>215</v>
      </c>
    </row>
    <row r="62" spans="1:32" x14ac:dyDescent="0.2">
      <c r="A62" t="s">
        <v>151</v>
      </c>
      <c r="B62" t="s">
        <v>152</v>
      </c>
      <c r="C62" t="s">
        <v>153</v>
      </c>
      <c r="D62">
        <v>0</v>
      </c>
      <c r="E62" t="s">
        <v>154</v>
      </c>
      <c r="F62" t="s">
        <v>191</v>
      </c>
      <c r="G62" t="s">
        <v>81</v>
      </c>
      <c r="H62">
        <v>60</v>
      </c>
      <c r="I62">
        <v>10</v>
      </c>
      <c r="J62" t="s">
        <v>85</v>
      </c>
      <c r="K62">
        <v>110</v>
      </c>
      <c r="L62">
        <v>2442.8138020000001</v>
      </c>
      <c r="M62">
        <v>40.639873999999999</v>
      </c>
      <c r="N62">
        <v>46.612043</v>
      </c>
      <c r="O62">
        <v>49.446224000000001</v>
      </c>
      <c r="P62">
        <v>22.297044</v>
      </c>
      <c r="Q62">
        <v>17.547090000000001</v>
      </c>
      <c r="R62">
        <v>77.769786999999994</v>
      </c>
      <c r="S62">
        <v>75.258182000000005</v>
      </c>
      <c r="T62">
        <v>38.665129999999998</v>
      </c>
      <c r="U62">
        <v>41.739168999999997</v>
      </c>
      <c r="V62">
        <v>40.617165999999997</v>
      </c>
      <c r="W62">
        <v>46.598514000000002</v>
      </c>
      <c r="X62">
        <v>49.422573</v>
      </c>
      <c r="Y62">
        <v>0.46675299999999997</v>
      </c>
      <c r="Z62">
        <v>2894</v>
      </c>
      <c r="AA62">
        <v>1.43</v>
      </c>
      <c r="AB62">
        <v>17024750877930</v>
      </c>
      <c r="AC62">
        <v>6549673222</v>
      </c>
      <c r="AD62">
        <v>7555658450717</v>
      </c>
      <c r="AE62">
        <v>3850116226</v>
      </c>
      <c r="AF62" t="s">
        <v>216</v>
      </c>
    </row>
    <row r="63" spans="1:32" x14ac:dyDescent="0.2">
      <c r="A63" t="s">
        <v>151</v>
      </c>
      <c r="B63" t="s">
        <v>152</v>
      </c>
      <c r="C63" t="s">
        <v>153</v>
      </c>
      <c r="D63">
        <v>0</v>
      </c>
      <c r="E63" t="s">
        <v>154</v>
      </c>
      <c r="F63" t="s">
        <v>191</v>
      </c>
      <c r="G63" t="s">
        <v>81</v>
      </c>
      <c r="H63">
        <v>60</v>
      </c>
      <c r="I63">
        <v>10</v>
      </c>
      <c r="J63" t="s">
        <v>85</v>
      </c>
      <c r="K63">
        <v>135</v>
      </c>
      <c r="L63">
        <v>1199.9409820000001</v>
      </c>
      <c r="M63">
        <v>39.162089999999999</v>
      </c>
      <c r="N63">
        <v>45.347755999999997</v>
      </c>
      <c r="O63">
        <v>47.779836000000003</v>
      </c>
      <c r="P63">
        <v>18.970680000000002</v>
      </c>
      <c r="Q63">
        <v>16.025552000000001</v>
      </c>
      <c r="R63">
        <v>65.128291000000004</v>
      </c>
      <c r="S63">
        <v>62.660027999999997</v>
      </c>
      <c r="T63">
        <v>36.386051000000002</v>
      </c>
      <c r="U63">
        <v>40.441724999999998</v>
      </c>
      <c r="V63">
        <v>39.119413000000002</v>
      </c>
      <c r="W63">
        <v>45.330382999999998</v>
      </c>
      <c r="X63">
        <v>47.749870000000001</v>
      </c>
      <c r="Y63">
        <v>0.51974399999999998</v>
      </c>
      <c r="Z63">
        <v>1915.14</v>
      </c>
      <c r="AA63">
        <v>1.22</v>
      </c>
      <c r="AB63">
        <v>11854833564004</v>
      </c>
      <c r="AC63">
        <v>5692292505</v>
      </c>
      <c r="AD63">
        <v>5388592489690</v>
      </c>
      <c r="AE63">
        <v>3551508556</v>
      </c>
      <c r="AF63" t="s">
        <v>217</v>
      </c>
    </row>
    <row r="64" spans="1:32" x14ac:dyDescent="0.2">
      <c r="A64" t="s">
        <v>151</v>
      </c>
      <c r="B64" t="s">
        <v>152</v>
      </c>
      <c r="C64" t="s">
        <v>153</v>
      </c>
      <c r="D64">
        <v>0</v>
      </c>
      <c r="E64" t="s">
        <v>154</v>
      </c>
      <c r="F64" t="s">
        <v>191</v>
      </c>
      <c r="G64" t="s">
        <v>81</v>
      </c>
      <c r="H64">
        <v>60</v>
      </c>
      <c r="I64">
        <v>10</v>
      </c>
      <c r="J64" t="s">
        <v>85</v>
      </c>
      <c r="K64">
        <v>160</v>
      </c>
      <c r="L64">
        <v>563.49927000000002</v>
      </c>
      <c r="M64">
        <v>36.932301000000002</v>
      </c>
      <c r="N64">
        <v>43.625931999999999</v>
      </c>
      <c r="O64">
        <v>45.525046000000003</v>
      </c>
      <c r="P64">
        <v>15.405925999999999</v>
      </c>
      <c r="Q64">
        <v>14.028822999999999</v>
      </c>
      <c r="R64">
        <v>46.299165000000002</v>
      </c>
      <c r="S64">
        <v>44.312527000000003</v>
      </c>
      <c r="T64">
        <v>33.57376</v>
      </c>
      <c r="U64">
        <v>38.536323000000003</v>
      </c>
      <c r="V64">
        <v>36.863728000000002</v>
      </c>
      <c r="W64">
        <v>43.606819999999999</v>
      </c>
      <c r="X64">
        <v>45.489603000000002</v>
      </c>
      <c r="Y64">
        <v>0.58449300000000004</v>
      </c>
      <c r="Z64">
        <v>1375.56</v>
      </c>
      <c r="AA64">
        <v>0.79</v>
      </c>
      <c r="AB64">
        <v>8561264455156</v>
      </c>
      <c r="AC64">
        <v>4435799090</v>
      </c>
      <c r="AD64">
        <v>3604433893447</v>
      </c>
      <c r="AE64">
        <v>2155955515</v>
      </c>
      <c r="AF64" t="s">
        <v>218</v>
      </c>
    </row>
    <row r="65" spans="1:32" x14ac:dyDescent="0.2">
      <c r="A65" t="s">
        <v>151</v>
      </c>
      <c r="B65" t="s">
        <v>152</v>
      </c>
      <c r="C65" t="s">
        <v>153</v>
      </c>
      <c r="D65">
        <v>0</v>
      </c>
      <c r="E65" t="s">
        <v>154</v>
      </c>
      <c r="F65" t="s">
        <v>191</v>
      </c>
      <c r="G65" t="s">
        <v>81</v>
      </c>
      <c r="H65">
        <v>60</v>
      </c>
      <c r="I65">
        <v>10</v>
      </c>
      <c r="J65" t="s">
        <v>85</v>
      </c>
      <c r="K65">
        <v>185</v>
      </c>
      <c r="L65">
        <v>266.74248799999998</v>
      </c>
      <c r="M65">
        <v>34.233263999999998</v>
      </c>
      <c r="N65">
        <v>41.582534000000003</v>
      </c>
      <c r="O65">
        <v>42.996977000000001</v>
      </c>
      <c r="P65">
        <v>12.176731999999999</v>
      </c>
      <c r="Q65">
        <v>11.913821</v>
      </c>
      <c r="R65">
        <v>25.818528000000001</v>
      </c>
      <c r="S65">
        <v>24.551777000000001</v>
      </c>
      <c r="T65">
        <v>30.610605</v>
      </c>
      <c r="U65">
        <v>36.207642999999997</v>
      </c>
      <c r="V65">
        <v>34.148372000000002</v>
      </c>
      <c r="W65">
        <v>41.561044000000003</v>
      </c>
      <c r="X65">
        <v>42.957512999999999</v>
      </c>
      <c r="Y65">
        <v>0.71262499999999995</v>
      </c>
      <c r="Z65">
        <v>1047.7</v>
      </c>
      <c r="AA65">
        <v>0.66</v>
      </c>
      <c r="AB65">
        <v>6156331322880</v>
      </c>
      <c r="AC65">
        <v>3207806741</v>
      </c>
      <c r="AD65">
        <v>2750989794451</v>
      </c>
      <c r="AE65">
        <v>1773662026</v>
      </c>
      <c r="AF65" t="s">
        <v>219</v>
      </c>
    </row>
    <row r="66" spans="1:32" x14ac:dyDescent="0.2">
      <c r="A66" t="s">
        <v>151</v>
      </c>
      <c r="B66" t="s">
        <v>152</v>
      </c>
      <c r="C66" t="s">
        <v>153</v>
      </c>
      <c r="D66">
        <v>0</v>
      </c>
      <c r="E66" t="s">
        <v>154</v>
      </c>
      <c r="F66" t="s">
        <v>191</v>
      </c>
      <c r="G66" t="s">
        <v>81</v>
      </c>
      <c r="H66">
        <v>60</v>
      </c>
      <c r="I66">
        <v>10</v>
      </c>
      <c r="J66" t="s">
        <v>85</v>
      </c>
      <c r="K66">
        <v>210</v>
      </c>
      <c r="L66">
        <v>124.524091</v>
      </c>
      <c r="M66">
        <v>31.207440999999999</v>
      </c>
      <c r="N66">
        <v>39.306821999999997</v>
      </c>
      <c r="O66">
        <v>40.323737999999999</v>
      </c>
      <c r="P66">
        <v>9.3067209999999996</v>
      </c>
      <c r="Q66">
        <v>9.8221950000000007</v>
      </c>
      <c r="R66">
        <v>7.5506099999999998</v>
      </c>
      <c r="S66">
        <v>7.0025589999999998</v>
      </c>
      <c r="T66">
        <v>27.551869</v>
      </c>
      <c r="U66">
        <v>33.470827</v>
      </c>
      <c r="V66">
        <v>31.120293</v>
      </c>
      <c r="W66">
        <v>39.28058</v>
      </c>
      <c r="X66">
        <v>40.254727000000003</v>
      </c>
      <c r="Y66">
        <v>0.81094599999999994</v>
      </c>
      <c r="Z66">
        <v>733.98</v>
      </c>
      <c r="AA66">
        <v>0.53</v>
      </c>
      <c r="AB66">
        <v>4244918139090</v>
      </c>
      <c r="AC66">
        <v>2467170491</v>
      </c>
      <c r="AD66">
        <v>1929069464604</v>
      </c>
      <c r="AE66">
        <v>1421432952</v>
      </c>
      <c r="AF66" t="s">
        <v>220</v>
      </c>
    </row>
    <row r="67" spans="1:32" x14ac:dyDescent="0.2">
      <c r="A67" t="s">
        <v>151</v>
      </c>
      <c r="B67" t="s">
        <v>152</v>
      </c>
      <c r="C67" t="s">
        <v>153</v>
      </c>
      <c r="D67">
        <v>0</v>
      </c>
      <c r="E67" t="s">
        <v>154</v>
      </c>
      <c r="F67" t="s">
        <v>191</v>
      </c>
      <c r="G67" t="s">
        <v>81</v>
      </c>
      <c r="H67">
        <v>60</v>
      </c>
      <c r="I67">
        <v>10</v>
      </c>
      <c r="J67" t="s">
        <v>85</v>
      </c>
      <c r="K67">
        <v>235</v>
      </c>
      <c r="L67">
        <v>61.577807</v>
      </c>
      <c r="M67">
        <v>28.174464</v>
      </c>
      <c r="N67">
        <v>36.966307</v>
      </c>
      <c r="O67">
        <v>37.681739999999998</v>
      </c>
      <c r="P67">
        <v>7.1253630000000001</v>
      </c>
      <c r="Q67">
        <v>8.0891439999999992</v>
      </c>
      <c r="R67">
        <v>0.46010299999999998</v>
      </c>
      <c r="S67">
        <v>0.380575</v>
      </c>
      <c r="T67">
        <v>24.586888999999999</v>
      </c>
      <c r="U67">
        <v>30.679082000000001</v>
      </c>
      <c r="V67">
        <v>28.090761000000001</v>
      </c>
      <c r="W67">
        <v>36.931384000000001</v>
      </c>
      <c r="X67">
        <v>37.628590000000003</v>
      </c>
      <c r="Y67">
        <v>0.99809400000000004</v>
      </c>
      <c r="Z67">
        <v>434.16</v>
      </c>
      <c r="AA67">
        <v>0.41</v>
      </c>
      <c r="AB67">
        <v>2746178556926</v>
      </c>
      <c r="AC67">
        <v>1968649769</v>
      </c>
      <c r="AD67">
        <v>1228431119833</v>
      </c>
      <c r="AE67">
        <v>1187877868</v>
      </c>
      <c r="AF67" t="s">
        <v>221</v>
      </c>
    </row>
    <row r="68" spans="1:32" x14ac:dyDescent="0.2">
      <c r="A68" t="s">
        <v>151</v>
      </c>
      <c r="B68" t="s">
        <v>152</v>
      </c>
      <c r="C68" t="s">
        <v>153</v>
      </c>
      <c r="D68">
        <v>0</v>
      </c>
      <c r="E68" t="s">
        <v>154</v>
      </c>
      <c r="F68" t="s">
        <v>191</v>
      </c>
      <c r="G68" t="s">
        <v>81</v>
      </c>
      <c r="H68">
        <v>60</v>
      </c>
      <c r="I68">
        <v>10</v>
      </c>
      <c r="J68" t="s">
        <v>86</v>
      </c>
      <c r="K68">
        <v>110</v>
      </c>
      <c r="L68">
        <v>1505.594713</v>
      </c>
      <c r="M68">
        <v>39.345936999999999</v>
      </c>
      <c r="N68">
        <v>45.739424999999997</v>
      </c>
      <c r="O68">
        <v>48.329017</v>
      </c>
      <c r="P68">
        <v>20.132152000000001</v>
      </c>
      <c r="Q68">
        <v>16.33765</v>
      </c>
      <c r="R68">
        <v>62.296011</v>
      </c>
      <c r="S68">
        <v>59.963310999999997</v>
      </c>
      <c r="T68">
        <v>36.525294000000002</v>
      </c>
      <c r="U68">
        <v>40.837521000000002</v>
      </c>
      <c r="V68">
        <v>39.308427999999999</v>
      </c>
      <c r="W68">
        <v>45.721238</v>
      </c>
      <c r="X68">
        <v>48.298569999999998</v>
      </c>
      <c r="Y68">
        <v>0.488174</v>
      </c>
      <c r="Z68">
        <v>1506.47</v>
      </c>
      <c r="AA68">
        <v>0.69</v>
      </c>
      <c r="AB68">
        <v>8997626907909</v>
      </c>
      <c r="AC68">
        <v>3488402017</v>
      </c>
      <c r="AD68">
        <v>3933423217901</v>
      </c>
      <c r="AE68">
        <v>1827678362</v>
      </c>
      <c r="AF68" t="s">
        <v>222</v>
      </c>
    </row>
    <row r="69" spans="1:32" x14ac:dyDescent="0.2">
      <c r="A69" t="s">
        <v>151</v>
      </c>
      <c r="B69" t="s">
        <v>152</v>
      </c>
      <c r="C69" t="s">
        <v>153</v>
      </c>
      <c r="D69">
        <v>0</v>
      </c>
      <c r="E69" t="s">
        <v>154</v>
      </c>
      <c r="F69" t="s">
        <v>191</v>
      </c>
      <c r="G69" t="s">
        <v>81</v>
      </c>
      <c r="H69">
        <v>60</v>
      </c>
      <c r="I69">
        <v>10</v>
      </c>
      <c r="J69" t="s">
        <v>86</v>
      </c>
      <c r="K69">
        <v>135</v>
      </c>
      <c r="L69">
        <v>755.01974900000005</v>
      </c>
      <c r="M69">
        <v>37.759394999999998</v>
      </c>
      <c r="N69">
        <v>44.364758999999999</v>
      </c>
      <c r="O69">
        <v>46.542045999999999</v>
      </c>
      <c r="P69">
        <v>16.903175000000001</v>
      </c>
      <c r="Q69">
        <v>14.800165</v>
      </c>
      <c r="R69">
        <v>49.078662000000001</v>
      </c>
      <c r="S69">
        <v>46.828569000000002</v>
      </c>
      <c r="T69">
        <v>34.490270000000002</v>
      </c>
      <c r="U69">
        <v>39.370027999999998</v>
      </c>
      <c r="V69">
        <v>37.705120000000001</v>
      </c>
      <c r="W69">
        <v>44.344845999999997</v>
      </c>
      <c r="X69">
        <v>46.509059999999998</v>
      </c>
      <c r="Y69">
        <v>0.57028299999999998</v>
      </c>
      <c r="Z69">
        <v>1055.3800000000001</v>
      </c>
      <c r="AA69">
        <v>0.54</v>
      </c>
      <c r="AB69">
        <v>6505489758535</v>
      </c>
      <c r="AC69">
        <v>2937692269</v>
      </c>
      <c r="AD69">
        <v>2759176232825</v>
      </c>
      <c r="AE69">
        <v>1461906593</v>
      </c>
      <c r="AF69" t="s">
        <v>223</v>
      </c>
    </row>
    <row r="70" spans="1:32" x14ac:dyDescent="0.2">
      <c r="A70" t="s">
        <v>151</v>
      </c>
      <c r="B70" t="s">
        <v>152</v>
      </c>
      <c r="C70" t="s">
        <v>153</v>
      </c>
      <c r="D70">
        <v>0</v>
      </c>
      <c r="E70" t="s">
        <v>154</v>
      </c>
      <c r="F70" t="s">
        <v>191</v>
      </c>
      <c r="G70" t="s">
        <v>81</v>
      </c>
      <c r="H70">
        <v>60</v>
      </c>
      <c r="I70">
        <v>10</v>
      </c>
      <c r="J70" t="s">
        <v>86</v>
      </c>
      <c r="K70">
        <v>160</v>
      </c>
      <c r="L70">
        <v>358.692385</v>
      </c>
      <c r="M70">
        <v>35.394809000000002</v>
      </c>
      <c r="N70">
        <v>42.556598999999999</v>
      </c>
      <c r="O70">
        <v>44.189174000000001</v>
      </c>
      <c r="P70">
        <v>13.577154999999999</v>
      </c>
      <c r="Q70">
        <v>12.822461000000001</v>
      </c>
      <c r="R70">
        <v>30.508918999999999</v>
      </c>
      <c r="S70">
        <v>28.907145</v>
      </c>
      <c r="T70">
        <v>31.823422999999998</v>
      </c>
      <c r="U70">
        <v>37.280101999999999</v>
      </c>
      <c r="V70">
        <v>35.318204000000001</v>
      </c>
      <c r="W70">
        <v>42.533507</v>
      </c>
      <c r="X70">
        <v>44.141953999999998</v>
      </c>
      <c r="Y70">
        <v>0.693052</v>
      </c>
      <c r="Z70">
        <v>750.55</v>
      </c>
      <c r="AA70">
        <v>0.49</v>
      </c>
      <c r="AB70">
        <v>4586467233067</v>
      </c>
      <c r="AC70">
        <v>2322793098</v>
      </c>
      <c r="AD70">
        <v>1963416345266</v>
      </c>
      <c r="AE70">
        <v>1335986208</v>
      </c>
      <c r="AF70" t="s">
        <v>224</v>
      </c>
    </row>
    <row r="71" spans="1:32" x14ac:dyDescent="0.2">
      <c r="A71" t="s">
        <v>151</v>
      </c>
      <c r="B71" t="s">
        <v>152</v>
      </c>
      <c r="C71" t="s">
        <v>153</v>
      </c>
      <c r="D71">
        <v>0</v>
      </c>
      <c r="E71" t="s">
        <v>154</v>
      </c>
      <c r="F71" t="s">
        <v>191</v>
      </c>
      <c r="G71" t="s">
        <v>81</v>
      </c>
      <c r="H71">
        <v>60</v>
      </c>
      <c r="I71">
        <v>10</v>
      </c>
      <c r="J71" t="s">
        <v>86</v>
      </c>
      <c r="K71">
        <v>185</v>
      </c>
      <c r="L71">
        <v>169.94574700000001</v>
      </c>
      <c r="M71">
        <v>32.581204999999997</v>
      </c>
      <c r="N71">
        <v>40.473163999999997</v>
      </c>
      <c r="O71">
        <v>41.647553000000002</v>
      </c>
      <c r="P71">
        <v>10.574897</v>
      </c>
      <c r="Q71">
        <v>10.762967</v>
      </c>
      <c r="R71">
        <v>12.388636999999999</v>
      </c>
      <c r="S71">
        <v>11.579338</v>
      </c>
      <c r="T71">
        <v>28.923476999999998</v>
      </c>
      <c r="U71">
        <v>34.781452000000002</v>
      </c>
      <c r="V71">
        <v>32.496445000000001</v>
      </c>
      <c r="W71">
        <v>40.447232999999997</v>
      </c>
      <c r="X71">
        <v>41.592891000000002</v>
      </c>
      <c r="Y71">
        <v>0.82234799999999997</v>
      </c>
      <c r="Z71">
        <v>490.9</v>
      </c>
      <c r="AA71">
        <v>0.26</v>
      </c>
      <c r="AB71">
        <v>3147123440358</v>
      </c>
      <c r="AC71">
        <v>1533984681</v>
      </c>
      <c r="AD71">
        <v>1287600030595</v>
      </c>
      <c r="AE71">
        <v>698060205</v>
      </c>
      <c r="AF71" t="s">
        <v>225</v>
      </c>
    </row>
    <row r="72" spans="1:32" x14ac:dyDescent="0.2">
      <c r="A72" t="s">
        <v>151</v>
      </c>
      <c r="B72" t="s">
        <v>152</v>
      </c>
      <c r="C72" t="s">
        <v>153</v>
      </c>
      <c r="D72">
        <v>0</v>
      </c>
      <c r="E72" t="s">
        <v>154</v>
      </c>
      <c r="F72" t="s">
        <v>191</v>
      </c>
      <c r="G72" t="s">
        <v>81</v>
      </c>
      <c r="H72">
        <v>60</v>
      </c>
      <c r="I72">
        <v>10</v>
      </c>
      <c r="J72" t="s">
        <v>86</v>
      </c>
      <c r="K72">
        <v>210</v>
      </c>
      <c r="L72">
        <v>79.364328</v>
      </c>
      <c r="M72">
        <v>29.566416</v>
      </c>
      <c r="N72">
        <v>37.935093999999999</v>
      </c>
      <c r="O72">
        <v>38.964080000000003</v>
      </c>
      <c r="P72">
        <v>8.0827840000000002</v>
      </c>
      <c r="Q72">
        <v>8.8733830000000005</v>
      </c>
      <c r="R72">
        <v>1.2380599999999999</v>
      </c>
      <c r="S72">
        <v>1.1146959999999999</v>
      </c>
      <c r="T72">
        <v>25.950877999999999</v>
      </c>
      <c r="U72">
        <v>31.940293</v>
      </c>
      <c r="V72">
        <v>29.480585999999999</v>
      </c>
      <c r="W72">
        <v>37.894202999999997</v>
      </c>
      <c r="X72">
        <v>38.893844999999999</v>
      </c>
      <c r="Y72">
        <v>1.0231030000000001</v>
      </c>
      <c r="Z72">
        <v>256.77999999999997</v>
      </c>
      <c r="AA72">
        <v>0.18</v>
      </c>
      <c r="AB72">
        <v>2080653093776</v>
      </c>
      <c r="AC72">
        <v>1137414657</v>
      </c>
      <c r="AD72">
        <v>882157918689</v>
      </c>
      <c r="AE72">
        <v>599034758</v>
      </c>
      <c r="AF72" t="s">
        <v>226</v>
      </c>
    </row>
    <row r="73" spans="1:32" x14ac:dyDescent="0.2">
      <c r="A73" t="s">
        <v>151</v>
      </c>
      <c r="B73" t="s">
        <v>152</v>
      </c>
      <c r="C73" t="s">
        <v>153</v>
      </c>
      <c r="D73">
        <v>0</v>
      </c>
      <c r="E73" t="s">
        <v>154</v>
      </c>
      <c r="F73" t="s">
        <v>191</v>
      </c>
      <c r="G73" t="s">
        <v>81</v>
      </c>
      <c r="H73">
        <v>60</v>
      </c>
      <c r="I73">
        <v>10</v>
      </c>
      <c r="J73" t="s">
        <v>86</v>
      </c>
      <c r="K73">
        <v>235</v>
      </c>
      <c r="L73">
        <v>40.877276999999999</v>
      </c>
      <c r="M73">
        <v>26.563267</v>
      </c>
      <c r="N73">
        <v>35.683363999999997</v>
      </c>
      <c r="O73">
        <v>36.337822000000003</v>
      </c>
      <c r="P73">
        <v>6.2209849999999998</v>
      </c>
      <c r="Q73">
        <v>7.3380080000000003</v>
      </c>
      <c r="R73">
        <v>3.1480000000000002E-3</v>
      </c>
      <c r="S73">
        <v>0</v>
      </c>
      <c r="T73">
        <v>23.031687999999999</v>
      </c>
      <c r="U73">
        <v>29.070753</v>
      </c>
      <c r="V73">
        <v>26.484565</v>
      </c>
      <c r="W73">
        <v>35.647841</v>
      </c>
      <c r="X73">
        <v>36.215206999999999</v>
      </c>
      <c r="Y73">
        <v>1.09117</v>
      </c>
      <c r="Z73">
        <v>177.76</v>
      </c>
      <c r="AA73">
        <v>0.13</v>
      </c>
      <c r="AB73">
        <v>1373320550105</v>
      </c>
      <c r="AC73">
        <v>823654865</v>
      </c>
      <c r="AD73">
        <v>610628802147</v>
      </c>
      <c r="AE73">
        <v>461783931</v>
      </c>
      <c r="AF73" t="s">
        <v>227</v>
      </c>
    </row>
    <row r="74" spans="1:32" x14ac:dyDescent="0.2">
      <c r="A74" t="s">
        <v>151</v>
      </c>
      <c r="B74" t="s">
        <v>152</v>
      </c>
      <c r="C74" t="s">
        <v>153</v>
      </c>
      <c r="D74">
        <v>0</v>
      </c>
      <c r="E74" t="s">
        <v>154</v>
      </c>
      <c r="F74" t="s">
        <v>55</v>
      </c>
      <c r="G74" t="s">
        <v>81</v>
      </c>
      <c r="H74">
        <v>60</v>
      </c>
      <c r="I74">
        <v>10</v>
      </c>
      <c r="J74" t="s">
        <v>81</v>
      </c>
      <c r="K74">
        <v>110</v>
      </c>
      <c r="L74">
        <v>27068.0458</v>
      </c>
      <c r="M74">
        <v>42.912044999999999</v>
      </c>
      <c r="N74">
        <v>48.489404999999998</v>
      </c>
      <c r="O74">
        <v>48.615082000000001</v>
      </c>
      <c r="P74">
        <v>31.849485999999999</v>
      </c>
      <c r="Q74">
        <v>22.571435000000001</v>
      </c>
      <c r="R74">
        <v>99.971027000000007</v>
      </c>
      <c r="S74">
        <v>99.962586000000002</v>
      </c>
      <c r="T74">
        <v>44.184421</v>
      </c>
      <c r="U74">
        <v>43.811939000000002</v>
      </c>
      <c r="V74">
        <v>42.818131000000001</v>
      </c>
      <c r="W74">
        <v>48.399073000000001</v>
      </c>
      <c r="X74">
        <v>48.514893999999998</v>
      </c>
      <c r="Y74">
        <v>1.5630000000000002E-2</v>
      </c>
      <c r="Z74">
        <v>25989.96</v>
      </c>
      <c r="AA74">
        <v>22.16</v>
      </c>
      <c r="AB74">
        <v>172743816662264</v>
      </c>
      <c r="AC74">
        <v>76562016148</v>
      </c>
      <c r="AD74">
        <v>73752877035550</v>
      </c>
      <c r="AE74">
        <v>64302285249</v>
      </c>
      <c r="AF74" t="s">
        <v>228</v>
      </c>
    </row>
    <row r="75" spans="1:32" x14ac:dyDescent="0.2">
      <c r="A75" t="s">
        <v>151</v>
      </c>
      <c r="B75" t="s">
        <v>152</v>
      </c>
      <c r="C75" t="s">
        <v>153</v>
      </c>
      <c r="D75">
        <v>0</v>
      </c>
      <c r="E75" t="s">
        <v>154</v>
      </c>
      <c r="F75" t="s">
        <v>55</v>
      </c>
      <c r="G75" t="s">
        <v>81</v>
      </c>
      <c r="H75">
        <v>60</v>
      </c>
      <c r="I75">
        <v>10</v>
      </c>
      <c r="J75" t="s">
        <v>81</v>
      </c>
      <c r="K75">
        <v>135</v>
      </c>
      <c r="L75">
        <v>12171.45808</v>
      </c>
      <c r="M75">
        <v>41.297716999999999</v>
      </c>
      <c r="N75">
        <v>46.318024000000001</v>
      </c>
      <c r="O75">
        <v>46.537371999999998</v>
      </c>
      <c r="P75">
        <v>28.435449999999999</v>
      </c>
      <c r="Q75">
        <v>20.559957000000001</v>
      </c>
      <c r="R75">
        <v>99.956761</v>
      </c>
      <c r="S75">
        <v>99.945106999999993</v>
      </c>
      <c r="T75">
        <v>40.810366999999999</v>
      </c>
      <c r="U75">
        <v>42.084316999999999</v>
      </c>
      <c r="V75">
        <v>41.231403</v>
      </c>
      <c r="W75">
        <v>46.235494000000003</v>
      </c>
      <c r="X75">
        <v>46.441327999999999</v>
      </c>
      <c r="Y75">
        <v>1.6285999999999998E-2</v>
      </c>
      <c r="Z75">
        <v>29292.14</v>
      </c>
      <c r="AA75">
        <v>16.25</v>
      </c>
      <c r="AB75">
        <v>185839618272146</v>
      </c>
      <c r="AC75">
        <v>67443406243</v>
      </c>
      <c r="AD75">
        <v>77205239386247</v>
      </c>
      <c r="AE75">
        <v>44110524710</v>
      </c>
      <c r="AF75" t="s">
        <v>229</v>
      </c>
    </row>
    <row r="76" spans="1:32" x14ac:dyDescent="0.2">
      <c r="A76" t="s">
        <v>151</v>
      </c>
      <c r="B76" t="s">
        <v>152</v>
      </c>
      <c r="C76" t="s">
        <v>153</v>
      </c>
      <c r="D76">
        <v>0</v>
      </c>
      <c r="E76" t="s">
        <v>154</v>
      </c>
      <c r="F76" t="s">
        <v>55</v>
      </c>
      <c r="G76" t="s">
        <v>81</v>
      </c>
      <c r="H76">
        <v>60</v>
      </c>
      <c r="I76">
        <v>10</v>
      </c>
      <c r="J76" t="s">
        <v>81</v>
      </c>
      <c r="K76">
        <v>160</v>
      </c>
      <c r="L76">
        <v>5659.4888190000001</v>
      </c>
      <c r="M76">
        <v>38.726495</v>
      </c>
      <c r="N76">
        <v>43.659829000000002</v>
      </c>
      <c r="O76">
        <v>44.010357999999997</v>
      </c>
      <c r="P76">
        <v>23.94511</v>
      </c>
      <c r="Q76">
        <v>17.653103000000002</v>
      </c>
      <c r="R76">
        <v>95.233098999999996</v>
      </c>
      <c r="S76">
        <v>93.232782</v>
      </c>
      <c r="T76">
        <v>36.508737000000004</v>
      </c>
      <c r="U76">
        <v>39.645726000000003</v>
      </c>
      <c r="V76">
        <v>38.651465999999999</v>
      </c>
      <c r="W76">
        <v>43.577325000000002</v>
      </c>
      <c r="X76">
        <v>43.913604999999997</v>
      </c>
      <c r="Y76">
        <v>1.7953E-2</v>
      </c>
      <c r="Z76">
        <v>20195.88</v>
      </c>
      <c r="AA76">
        <v>13.04</v>
      </c>
      <c r="AB76">
        <v>132856711262623</v>
      </c>
      <c r="AC76">
        <v>56351023538</v>
      </c>
      <c r="AD76">
        <v>53415593237349</v>
      </c>
      <c r="AE76">
        <v>35505066065</v>
      </c>
      <c r="AF76" t="s">
        <v>230</v>
      </c>
    </row>
    <row r="77" spans="1:32" x14ac:dyDescent="0.2">
      <c r="A77" t="s">
        <v>151</v>
      </c>
      <c r="B77" t="s">
        <v>152</v>
      </c>
      <c r="C77" t="s">
        <v>153</v>
      </c>
      <c r="D77">
        <v>0</v>
      </c>
      <c r="E77" t="s">
        <v>154</v>
      </c>
      <c r="F77" t="s">
        <v>55</v>
      </c>
      <c r="G77" t="s">
        <v>81</v>
      </c>
      <c r="H77">
        <v>60</v>
      </c>
      <c r="I77">
        <v>10</v>
      </c>
      <c r="J77" t="s">
        <v>81</v>
      </c>
      <c r="K77">
        <v>185</v>
      </c>
      <c r="L77">
        <v>2679.1583799999999</v>
      </c>
      <c r="M77">
        <v>35.620520999999997</v>
      </c>
      <c r="N77">
        <v>41.027512999999999</v>
      </c>
      <c r="O77">
        <v>41.379949000000003</v>
      </c>
      <c r="P77">
        <v>19.241266</v>
      </c>
      <c r="Q77">
        <v>14.405403</v>
      </c>
      <c r="R77">
        <v>77.361902000000001</v>
      </c>
      <c r="S77">
        <v>75.688812999999996</v>
      </c>
      <c r="T77">
        <v>32.238227999999999</v>
      </c>
      <c r="U77">
        <v>36.877825999999999</v>
      </c>
      <c r="V77">
        <v>35.539721999999998</v>
      </c>
      <c r="W77">
        <v>40.944788000000003</v>
      </c>
      <c r="X77">
        <v>41.282021</v>
      </c>
      <c r="Y77">
        <v>2.0119000000000001E-2</v>
      </c>
      <c r="Z77">
        <v>14968.05</v>
      </c>
      <c r="AA77">
        <v>11.3</v>
      </c>
      <c r="AB77">
        <v>91540509078754</v>
      </c>
      <c r="AC77">
        <v>45584435765</v>
      </c>
      <c r="AD77">
        <v>39489925707618</v>
      </c>
      <c r="AE77">
        <v>31006107181</v>
      </c>
      <c r="AF77" t="s">
        <v>231</v>
      </c>
    </row>
    <row r="78" spans="1:32" x14ac:dyDescent="0.2">
      <c r="A78" t="s">
        <v>151</v>
      </c>
      <c r="B78" t="s">
        <v>152</v>
      </c>
      <c r="C78" t="s">
        <v>153</v>
      </c>
      <c r="D78">
        <v>0</v>
      </c>
      <c r="E78" t="s">
        <v>154</v>
      </c>
      <c r="F78" t="s">
        <v>55</v>
      </c>
      <c r="G78" t="s">
        <v>81</v>
      </c>
      <c r="H78">
        <v>60</v>
      </c>
      <c r="I78">
        <v>10</v>
      </c>
      <c r="J78" t="s">
        <v>81</v>
      </c>
      <c r="K78">
        <v>210</v>
      </c>
      <c r="L78">
        <v>1200.9996160000001</v>
      </c>
      <c r="M78">
        <v>32.172339999999998</v>
      </c>
      <c r="N78">
        <v>38.397880000000001</v>
      </c>
      <c r="O78">
        <v>38.675283</v>
      </c>
      <c r="P78">
        <v>14.570024</v>
      </c>
      <c r="Q78">
        <v>11.101808999999999</v>
      </c>
      <c r="R78">
        <v>51.510767999999999</v>
      </c>
      <c r="S78">
        <v>50.421661</v>
      </c>
      <c r="T78">
        <v>28.122418</v>
      </c>
      <c r="U78">
        <v>33.841459999999998</v>
      </c>
      <c r="V78">
        <v>32.087589999999999</v>
      </c>
      <c r="W78">
        <v>38.318454000000003</v>
      </c>
      <c r="X78">
        <v>38.579839999999997</v>
      </c>
      <c r="Y78">
        <v>4.4216999999999999E-2</v>
      </c>
      <c r="Z78">
        <v>9471.1</v>
      </c>
      <c r="AA78">
        <v>9.82</v>
      </c>
      <c r="AB78">
        <v>58733218994063</v>
      </c>
      <c r="AC78">
        <v>37429345254</v>
      </c>
      <c r="AD78">
        <v>24827208903884</v>
      </c>
      <c r="AE78">
        <v>26915814762</v>
      </c>
      <c r="AF78" t="s">
        <v>232</v>
      </c>
    </row>
    <row r="79" spans="1:32" x14ac:dyDescent="0.2">
      <c r="A79" t="s">
        <v>151</v>
      </c>
      <c r="B79" t="s">
        <v>152</v>
      </c>
      <c r="C79" t="s">
        <v>153</v>
      </c>
      <c r="D79">
        <v>0</v>
      </c>
      <c r="E79" t="s">
        <v>154</v>
      </c>
      <c r="F79" t="s">
        <v>55</v>
      </c>
      <c r="G79" t="s">
        <v>81</v>
      </c>
      <c r="H79">
        <v>60</v>
      </c>
      <c r="I79">
        <v>10</v>
      </c>
      <c r="J79" t="s">
        <v>81</v>
      </c>
      <c r="K79">
        <v>235</v>
      </c>
      <c r="L79">
        <v>522.62199299999997</v>
      </c>
      <c r="M79">
        <v>28.892529</v>
      </c>
      <c r="N79">
        <v>35.933855999999999</v>
      </c>
      <c r="O79">
        <v>35.921061000000002</v>
      </c>
      <c r="P79">
        <v>10.471373</v>
      </c>
      <c r="Q79">
        <v>8.2251080000000005</v>
      </c>
      <c r="R79">
        <v>28.548651</v>
      </c>
      <c r="S79">
        <v>28.001732000000001</v>
      </c>
      <c r="T79">
        <v>24.575872</v>
      </c>
      <c r="U79">
        <v>30.847494999999999</v>
      </c>
      <c r="V79">
        <v>28.801566999999999</v>
      </c>
      <c r="W79">
        <v>35.853589999999997</v>
      </c>
      <c r="X79">
        <v>35.817993000000001</v>
      </c>
      <c r="Y79">
        <v>0.132442</v>
      </c>
      <c r="Z79">
        <v>6134.72</v>
      </c>
      <c r="AA79">
        <v>7.95</v>
      </c>
      <c r="AB79">
        <v>37412641953194</v>
      </c>
      <c r="AC79">
        <v>31063630065</v>
      </c>
      <c r="AD79">
        <v>16142376018432</v>
      </c>
      <c r="AE79">
        <v>21608335288</v>
      </c>
      <c r="AF79" t="s">
        <v>233</v>
      </c>
    </row>
    <row r="80" spans="1:32" x14ac:dyDescent="0.2">
      <c r="A80" t="s">
        <v>151</v>
      </c>
      <c r="B80" t="s">
        <v>152</v>
      </c>
      <c r="C80" t="s">
        <v>153</v>
      </c>
      <c r="D80">
        <v>0</v>
      </c>
      <c r="E80" t="s">
        <v>154</v>
      </c>
      <c r="F80" t="s">
        <v>55</v>
      </c>
      <c r="G80" t="s">
        <v>81</v>
      </c>
      <c r="H80">
        <v>60</v>
      </c>
      <c r="I80">
        <v>10</v>
      </c>
      <c r="J80" t="s">
        <v>82</v>
      </c>
      <c r="K80">
        <v>110</v>
      </c>
      <c r="L80">
        <v>16239.975409000001</v>
      </c>
      <c r="M80">
        <v>41.968153000000001</v>
      </c>
      <c r="N80">
        <v>47.089053999999997</v>
      </c>
      <c r="O80">
        <v>47.197789</v>
      </c>
      <c r="P80">
        <v>30.009336000000001</v>
      </c>
      <c r="Q80">
        <v>21.475193999999998</v>
      </c>
      <c r="R80">
        <v>99.962575999999999</v>
      </c>
      <c r="S80">
        <v>99.951813000000001</v>
      </c>
      <c r="T80">
        <v>42.292479999999998</v>
      </c>
      <c r="U80">
        <v>42.775230999999998</v>
      </c>
      <c r="V80">
        <v>41.898797000000002</v>
      </c>
      <c r="W80">
        <v>46.996600000000001</v>
      </c>
      <c r="X80">
        <v>47.088540000000002</v>
      </c>
      <c r="Y80">
        <v>1.7339E-2</v>
      </c>
      <c r="Z80">
        <v>13765.35</v>
      </c>
      <c r="AA80">
        <v>9.86</v>
      </c>
      <c r="AB80">
        <v>84852054229626</v>
      </c>
      <c r="AC80">
        <v>38256138804</v>
      </c>
      <c r="AD80">
        <v>36408054926445</v>
      </c>
      <c r="AE80">
        <v>26466946214</v>
      </c>
      <c r="AF80" t="s">
        <v>234</v>
      </c>
    </row>
    <row r="81" spans="1:32" x14ac:dyDescent="0.2">
      <c r="A81" t="s">
        <v>151</v>
      </c>
      <c r="B81" t="s">
        <v>152</v>
      </c>
      <c r="C81" t="s">
        <v>153</v>
      </c>
      <c r="D81">
        <v>0</v>
      </c>
      <c r="E81" t="s">
        <v>154</v>
      </c>
      <c r="F81" t="s">
        <v>55</v>
      </c>
      <c r="G81" t="s">
        <v>81</v>
      </c>
      <c r="H81">
        <v>60</v>
      </c>
      <c r="I81">
        <v>10</v>
      </c>
      <c r="J81" t="s">
        <v>82</v>
      </c>
      <c r="K81">
        <v>135</v>
      </c>
      <c r="L81">
        <v>7810.0791520000002</v>
      </c>
      <c r="M81">
        <v>40.002661000000003</v>
      </c>
      <c r="N81">
        <v>44.797981999999998</v>
      </c>
      <c r="O81">
        <v>45.081716</v>
      </c>
      <c r="P81">
        <v>26.172552</v>
      </c>
      <c r="Q81">
        <v>19.103285</v>
      </c>
      <c r="R81">
        <v>99.760264000000006</v>
      </c>
      <c r="S81">
        <v>98.851035999999993</v>
      </c>
      <c r="T81">
        <v>38.564801000000003</v>
      </c>
      <c r="U81">
        <v>40.810752999999998</v>
      </c>
      <c r="V81">
        <v>39.934069999999998</v>
      </c>
      <c r="W81">
        <v>44.706924000000001</v>
      </c>
      <c r="X81">
        <v>44.973042</v>
      </c>
      <c r="Y81">
        <v>1.9103999999999999E-2</v>
      </c>
      <c r="Z81">
        <v>15559.67</v>
      </c>
      <c r="AA81">
        <v>7.89</v>
      </c>
      <c r="AB81">
        <v>96241179431144</v>
      </c>
      <c r="AC81">
        <v>33349319362</v>
      </c>
      <c r="AD81">
        <v>40976315456357</v>
      </c>
      <c r="AE81">
        <v>21289969822</v>
      </c>
      <c r="AF81" t="s">
        <v>235</v>
      </c>
    </row>
    <row r="82" spans="1:32" x14ac:dyDescent="0.2">
      <c r="A82" t="s">
        <v>151</v>
      </c>
      <c r="B82" t="s">
        <v>152</v>
      </c>
      <c r="C82" t="s">
        <v>153</v>
      </c>
      <c r="D82">
        <v>0</v>
      </c>
      <c r="E82" t="s">
        <v>154</v>
      </c>
      <c r="F82" t="s">
        <v>55</v>
      </c>
      <c r="G82" t="s">
        <v>81</v>
      </c>
      <c r="H82">
        <v>60</v>
      </c>
      <c r="I82">
        <v>10</v>
      </c>
      <c r="J82" t="s">
        <v>82</v>
      </c>
      <c r="K82">
        <v>160</v>
      </c>
      <c r="L82">
        <v>3627.3621760000001</v>
      </c>
      <c r="M82">
        <v>37.127339999999997</v>
      </c>
      <c r="N82">
        <v>42.174720999999998</v>
      </c>
      <c r="O82">
        <v>42.605077000000001</v>
      </c>
      <c r="P82">
        <v>21.489235999999998</v>
      </c>
      <c r="Q82">
        <v>15.972303999999999</v>
      </c>
      <c r="R82">
        <v>88.023503000000005</v>
      </c>
      <c r="S82">
        <v>85.730086999999997</v>
      </c>
      <c r="T82">
        <v>34.232196000000002</v>
      </c>
      <c r="U82">
        <v>38.212418999999997</v>
      </c>
      <c r="V82">
        <v>37.048439000000002</v>
      </c>
      <c r="W82">
        <v>42.084009999999999</v>
      </c>
      <c r="X82">
        <v>42.491509999999998</v>
      </c>
      <c r="Y82">
        <v>2.2911999999999998E-2</v>
      </c>
      <c r="Z82">
        <v>11618.63</v>
      </c>
      <c r="AA82">
        <v>6.93</v>
      </c>
      <c r="AB82">
        <v>74275068146773</v>
      </c>
      <c r="AC82">
        <v>27719154182</v>
      </c>
      <c r="AD82">
        <v>30716198073836</v>
      </c>
      <c r="AE82">
        <v>18913358394</v>
      </c>
      <c r="AF82" t="s">
        <v>236</v>
      </c>
    </row>
    <row r="83" spans="1:32" x14ac:dyDescent="0.2">
      <c r="A83" t="s">
        <v>151</v>
      </c>
      <c r="B83" t="s">
        <v>152</v>
      </c>
      <c r="C83" t="s">
        <v>153</v>
      </c>
      <c r="D83">
        <v>0</v>
      </c>
      <c r="E83" t="s">
        <v>154</v>
      </c>
      <c r="F83" t="s">
        <v>55</v>
      </c>
      <c r="G83" t="s">
        <v>81</v>
      </c>
      <c r="H83">
        <v>60</v>
      </c>
      <c r="I83">
        <v>10</v>
      </c>
      <c r="J83" t="s">
        <v>82</v>
      </c>
      <c r="K83">
        <v>185</v>
      </c>
      <c r="L83">
        <v>1673.224007</v>
      </c>
      <c r="M83">
        <v>33.911658000000003</v>
      </c>
      <c r="N83">
        <v>39.684837999999999</v>
      </c>
      <c r="O83">
        <v>40.068285000000003</v>
      </c>
      <c r="P83">
        <v>16.859576000000001</v>
      </c>
      <c r="Q83">
        <v>12.736452</v>
      </c>
      <c r="R83">
        <v>66.340412999999998</v>
      </c>
      <c r="S83">
        <v>64.666172000000003</v>
      </c>
      <c r="T83">
        <v>30.135345000000001</v>
      </c>
      <c r="U83">
        <v>35.409497000000002</v>
      </c>
      <c r="V83">
        <v>33.828609999999998</v>
      </c>
      <c r="W83">
        <v>39.592847999999996</v>
      </c>
      <c r="X83">
        <v>39.954113</v>
      </c>
      <c r="Y83">
        <v>3.2654000000000002E-2</v>
      </c>
      <c r="Z83">
        <v>8631.3799999999992</v>
      </c>
      <c r="AA83">
        <v>5.53</v>
      </c>
      <c r="AB83">
        <v>55450424214059</v>
      </c>
      <c r="AC83">
        <v>22303047250</v>
      </c>
      <c r="AD83">
        <v>22889124392895</v>
      </c>
      <c r="AE83">
        <v>15029488738</v>
      </c>
      <c r="AF83" t="s">
        <v>237</v>
      </c>
    </row>
    <row r="84" spans="1:32" x14ac:dyDescent="0.2">
      <c r="A84" t="s">
        <v>151</v>
      </c>
      <c r="B84" t="s">
        <v>152</v>
      </c>
      <c r="C84" t="s">
        <v>153</v>
      </c>
      <c r="D84">
        <v>0</v>
      </c>
      <c r="E84" t="s">
        <v>154</v>
      </c>
      <c r="F84" t="s">
        <v>55</v>
      </c>
      <c r="G84" t="s">
        <v>81</v>
      </c>
      <c r="H84">
        <v>60</v>
      </c>
      <c r="I84">
        <v>10</v>
      </c>
      <c r="J84" t="s">
        <v>82</v>
      </c>
      <c r="K84">
        <v>210</v>
      </c>
      <c r="L84">
        <v>717.88642100000004</v>
      </c>
      <c r="M84">
        <v>30.504411999999999</v>
      </c>
      <c r="N84">
        <v>37.374243999999997</v>
      </c>
      <c r="O84">
        <v>37.465685000000001</v>
      </c>
      <c r="P84">
        <v>12.412424</v>
      </c>
      <c r="Q84">
        <v>9.5907579999999992</v>
      </c>
      <c r="R84">
        <v>40.341935999999997</v>
      </c>
      <c r="S84">
        <v>39.392482000000001</v>
      </c>
      <c r="T84">
        <v>26.286808000000001</v>
      </c>
      <c r="U84">
        <v>32.439106000000002</v>
      </c>
      <c r="V84">
        <v>30.417151</v>
      </c>
      <c r="W84">
        <v>37.290759999999999</v>
      </c>
      <c r="X84">
        <v>37.359071</v>
      </c>
      <c r="Y84">
        <v>8.5956000000000005E-2</v>
      </c>
      <c r="Z84">
        <v>5685.09</v>
      </c>
      <c r="AA84">
        <v>4.03</v>
      </c>
      <c r="AB84">
        <v>35702861277406</v>
      </c>
      <c r="AC84">
        <v>17218095480</v>
      </c>
      <c r="AD84">
        <v>14930824668072</v>
      </c>
      <c r="AE84">
        <v>10934688389</v>
      </c>
      <c r="AF84" t="s">
        <v>238</v>
      </c>
    </row>
    <row r="85" spans="1:32" x14ac:dyDescent="0.2">
      <c r="A85" t="s">
        <v>151</v>
      </c>
      <c r="B85" t="s">
        <v>152</v>
      </c>
      <c r="C85" t="s">
        <v>153</v>
      </c>
      <c r="D85">
        <v>0</v>
      </c>
      <c r="E85" t="s">
        <v>154</v>
      </c>
      <c r="F85" t="s">
        <v>55</v>
      </c>
      <c r="G85" t="s">
        <v>81</v>
      </c>
      <c r="H85">
        <v>60</v>
      </c>
      <c r="I85">
        <v>10</v>
      </c>
      <c r="J85" t="s">
        <v>82</v>
      </c>
      <c r="K85">
        <v>235</v>
      </c>
      <c r="L85">
        <v>300.09498200000002</v>
      </c>
      <c r="M85">
        <v>27.373709000000002</v>
      </c>
      <c r="N85">
        <v>35.083443000000003</v>
      </c>
      <c r="O85">
        <v>34.898783000000002</v>
      </c>
      <c r="P85">
        <v>8.6130879999999994</v>
      </c>
      <c r="Q85">
        <v>6.9821400000000002</v>
      </c>
      <c r="R85">
        <v>20.034320000000001</v>
      </c>
      <c r="S85">
        <v>19.725764000000002</v>
      </c>
      <c r="T85">
        <v>23.051632999999999</v>
      </c>
      <c r="U85">
        <v>29.565581000000002</v>
      </c>
      <c r="V85">
        <v>27.286959</v>
      </c>
      <c r="W85">
        <v>35.004551999999997</v>
      </c>
      <c r="X85">
        <v>34.791393999999997</v>
      </c>
      <c r="Y85">
        <v>0.16855500000000001</v>
      </c>
      <c r="Z85">
        <v>3291.67</v>
      </c>
      <c r="AA85">
        <v>3.39</v>
      </c>
      <c r="AB85">
        <v>21739651629402</v>
      </c>
      <c r="AC85">
        <v>14485370580</v>
      </c>
      <c r="AD85">
        <v>9281549186285</v>
      </c>
      <c r="AE85">
        <v>9839802399</v>
      </c>
      <c r="AF85" t="s">
        <v>239</v>
      </c>
    </row>
    <row r="86" spans="1:32" x14ac:dyDescent="0.2">
      <c r="A86" t="s">
        <v>151</v>
      </c>
      <c r="B86" t="s">
        <v>152</v>
      </c>
      <c r="C86" t="s">
        <v>153</v>
      </c>
      <c r="D86">
        <v>0</v>
      </c>
      <c r="E86" t="s">
        <v>154</v>
      </c>
      <c r="F86" t="s">
        <v>55</v>
      </c>
      <c r="G86" t="s">
        <v>81</v>
      </c>
      <c r="H86">
        <v>60</v>
      </c>
      <c r="I86">
        <v>10</v>
      </c>
      <c r="J86" t="s">
        <v>83</v>
      </c>
      <c r="K86">
        <v>110</v>
      </c>
      <c r="L86">
        <v>11750.616153000001</v>
      </c>
      <c r="M86">
        <v>40.897649000000001</v>
      </c>
      <c r="N86">
        <v>45.781644999999997</v>
      </c>
      <c r="O86">
        <v>45.947451000000001</v>
      </c>
      <c r="P86">
        <v>28.413004000000001</v>
      </c>
      <c r="Q86">
        <v>20.393930000000001</v>
      </c>
      <c r="R86">
        <v>99.951196999999993</v>
      </c>
      <c r="S86">
        <v>99.936411000000007</v>
      </c>
      <c r="T86">
        <v>40.573963999999997</v>
      </c>
      <c r="U86">
        <v>41.755085999999999</v>
      </c>
      <c r="V86">
        <v>40.820433999999999</v>
      </c>
      <c r="W86">
        <v>45.680517000000002</v>
      </c>
      <c r="X86">
        <v>45.813077999999997</v>
      </c>
      <c r="Y86">
        <v>1.7923999999999999E-2</v>
      </c>
      <c r="Z86">
        <v>8443.77</v>
      </c>
      <c r="AA86">
        <v>5.59</v>
      </c>
      <c r="AB86">
        <v>54789476043940</v>
      </c>
      <c r="AC86">
        <v>24153632804</v>
      </c>
      <c r="AD86">
        <v>23944756894182</v>
      </c>
      <c r="AE86">
        <v>16013138173</v>
      </c>
      <c r="AF86" t="s">
        <v>240</v>
      </c>
    </row>
    <row r="87" spans="1:32" x14ac:dyDescent="0.2">
      <c r="A87" t="s">
        <v>151</v>
      </c>
      <c r="B87" t="s">
        <v>152</v>
      </c>
      <c r="C87" t="s">
        <v>153</v>
      </c>
      <c r="D87">
        <v>0</v>
      </c>
      <c r="E87" t="s">
        <v>154</v>
      </c>
      <c r="F87" t="s">
        <v>55</v>
      </c>
      <c r="G87" t="s">
        <v>81</v>
      </c>
      <c r="H87">
        <v>60</v>
      </c>
      <c r="I87">
        <v>10</v>
      </c>
      <c r="J87" t="s">
        <v>83</v>
      </c>
      <c r="K87">
        <v>135</v>
      </c>
      <c r="L87">
        <v>5738.4990390000003</v>
      </c>
      <c r="M87">
        <v>38.798670999999999</v>
      </c>
      <c r="N87">
        <v>43.565463999999999</v>
      </c>
      <c r="O87">
        <v>43.910915000000003</v>
      </c>
      <c r="P87">
        <v>24.399121999999998</v>
      </c>
      <c r="Q87">
        <v>17.864554999999999</v>
      </c>
      <c r="R87">
        <v>97.425044</v>
      </c>
      <c r="S87">
        <v>94.588117999999994</v>
      </c>
      <c r="T87">
        <v>36.781880999999998</v>
      </c>
      <c r="U87">
        <v>39.708089999999999</v>
      </c>
      <c r="V87">
        <v>38.723281</v>
      </c>
      <c r="W87">
        <v>43.466937999999999</v>
      </c>
      <c r="X87">
        <v>43.781339000000003</v>
      </c>
      <c r="Y87">
        <v>2.1184000000000001E-2</v>
      </c>
      <c r="Z87">
        <v>10174.25</v>
      </c>
      <c r="AA87">
        <v>4.7699999999999996</v>
      </c>
      <c r="AB87">
        <v>64235319739790</v>
      </c>
      <c r="AC87">
        <v>20306157094</v>
      </c>
      <c r="AD87">
        <v>26736250293192</v>
      </c>
      <c r="AE87">
        <v>12800240373</v>
      </c>
      <c r="AF87" t="s">
        <v>241</v>
      </c>
    </row>
    <row r="88" spans="1:32" x14ac:dyDescent="0.2">
      <c r="A88" t="s">
        <v>151</v>
      </c>
      <c r="B88" t="s">
        <v>152</v>
      </c>
      <c r="C88" t="s">
        <v>153</v>
      </c>
      <c r="D88">
        <v>0</v>
      </c>
      <c r="E88" t="s">
        <v>154</v>
      </c>
      <c r="F88" t="s">
        <v>55</v>
      </c>
      <c r="G88" t="s">
        <v>81</v>
      </c>
      <c r="H88">
        <v>60</v>
      </c>
      <c r="I88">
        <v>10</v>
      </c>
      <c r="J88" t="s">
        <v>83</v>
      </c>
      <c r="K88">
        <v>160</v>
      </c>
      <c r="L88">
        <v>2637.78314</v>
      </c>
      <c r="M88">
        <v>35.848624999999998</v>
      </c>
      <c r="N88">
        <v>41.098182000000001</v>
      </c>
      <c r="O88">
        <v>41.537585</v>
      </c>
      <c r="P88">
        <v>19.708997</v>
      </c>
      <c r="Q88">
        <v>14.698808</v>
      </c>
      <c r="R88">
        <v>81.287796999999998</v>
      </c>
      <c r="S88">
        <v>78.714448000000004</v>
      </c>
      <c r="T88">
        <v>32.561295000000001</v>
      </c>
      <c r="U88">
        <v>37.102635999999997</v>
      </c>
      <c r="V88">
        <v>35.76473</v>
      </c>
      <c r="W88">
        <v>40.999065000000002</v>
      </c>
      <c r="X88">
        <v>41.410454000000001</v>
      </c>
      <c r="Y88">
        <v>2.6522E-2</v>
      </c>
      <c r="Z88">
        <v>7460.21</v>
      </c>
      <c r="AA88">
        <v>3.89</v>
      </c>
      <c r="AB88">
        <v>49829374119608</v>
      </c>
      <c r="AC88">
        <v>16727012081</v>
      </c>
      <c r="AD88">
        <v>21161933804829</v>
      </c>
      <c r="AE88">
        <v>11288908589</v>
      </c>
      <c r="AF88" t="s">
        <v>242</v>
      </c>
    </row>
    <row r="89" spans="1:32" x14ac:dyDescent="0.2">
      <c r="A89" t="s">
        <v>151</v>
      </c>
      <c r="B89" t="s">
        <v>152</v>
      </c>
      <c r="C89" t="s">
        <v>153</v>
      </c>
      <c r="D89">
        <v>0</v>
      </c>
      <c r="E89" t="s">
        <v>154</v>
      </c>
      <c r="F89" t="s">
        <v>55</v>
      </c>
      <c r="G89" t="s">
        <v>81</v>
      </c>
      <c r="H89">
        <v>60</v>
      </c>
      <c r="I89">
        <v>10</v>
      </c>
      <c r="J89" t="s">
        <v>83</v>
      </c>
      <c r="K89">
        <v>185</v>
      </c>
      <c r="L89">
        <v>1191.774379</v>
      </c>
      <c r="M89">
        <v>32.624178000000001</v>
      </c>
      <c r="N89">
        <v>38.803806999999999</v>
      </c>
      <c r="O89">
        <v>39.134152999999998</v>
      </c>
      <c r="P89">
        <v>15.189924</v>
      </c>
      <c r="Q89">
        <v>11.533485000000001</v>
      </c>
      <c r="R89">
        <v>57.060847000000003</v>
      </c>
      <c r="S89">
        <v>55.503749999999997</v>
      </c>
      <c r="T89">
        <v>28.638334</v>
      </c>
      <c r="U89">
        <v>34.316625000000002</v>
      </c>
      <c r="V89">
        <v>32.537854000000003</v>
      </c>
      <c r="W89">
        <v>38.709412999999998</v>
      </c>
      <c r="X89">
        <v>39.015248</v>
      </c>
      <c r="Y89">
        <v>5.9429000000000003E-2</v>
      </c>
      <c r="Z89">
        <v>6018.47</v>
      </c>
      <c r="AA89">
        <v>3.54</v>
      </c>
      <c r="AB89">
        <v>37301299622851</v>
      </c>
      <c r="AC89">
        <v>13246601940</v>
      </c>
      <c r="AD89">
        <v>15912099662702</v>
      </c>
      <c r="AE89">
        <v>9576679727</v>
      </c>
      <c r="AF89" t="s">
        <v>243</v>
      </c>
    </row>
    <row r="90" spans="1:32" x14ac:dyDescent="0.2">
      <c r="A90" t="s">
        <v>151</v>
      </c>
      <c r="B90" t="s">
        <v>152</v>
      </c>
      <c r="C90" t="s">
        <v>153</v>
      </c>
      <c r="D90">
        <v>0</v>
      </c>
      <c r="E90" t="s">
        <v>154</v>
      </c>
      <c r="F90" t="s">
        <v>55</v>
      </c>
      <c r="G90" t="s">
        <v>81</v>
      </c>
      <c r="H90">
        <v>60</v>
      </c>
      <c r="I90">
        <v>10</v>
      </c>
      <c r="J90" t="s">
        <v>83</v>
      </c>
      <c r="K90">
        <v>210</v>
      </c>
      <c r="L90">
        <v>495.0385</v>
      </c>
      <c r="M90">
        <v>29.317775999999999</v>
      </c>
      <c r="N90">
        <v>36.613157999999999</v>
      </c>
      <c r="O90">
        <v>36.656072000000002</v>
      </c>
      <c r="P90">
        <v>10.954777999999999</v>
      </c>
      <c r="Q90">
        <v>8.5714159999999993</v>
      </c>
      <c r="R90">
        <v>32.524462</v>
      </c>
      <c r="S90">
        <v>31.767893000000001</v>
      </c>
      <c r="T90">
        <v>25.031524000000001</v>
      </c>
      <c r="U90">
        <v>31.406735000000001</v>
      </c>
      <c r="V90">
        <v>29.228166000000002</v>
      </c>
      <c r="W90">
        <v>36.532062000000003</v>
      </c>
      <c r="X90">
        <v>36.539749999999998</v>
      </c>
      <c r="Y90">
        <v>0.13351299999999999</v>
      </c>
      <c r="Z90">
        <v>3990.67</v>
      </c>
      <c r="AA90">
        <v>2.14</v>
      </c>
      <c r="AB90">
        <v>25021547736565</v>
      </c>
      <c r="AC90">
        <v>9791844595</v>
      </c>
      <c r="AD90">
        <v>10503560123495</v>
      </c>
      <c r="AE90">
        <v>5803339619</v>
      </c>
      <c r="AF90" t="s">
        <v>244</v>
      </c>
    </row>
    <row r="91" spans="1:32" x14ac:dyDescent="0.2">
      <c r="A91" t="s">
        <v>151</v>
      </c>
      <c r="B91" t="s">
        <v>152</v>
      </c>
      <c r="C91" t="s">
        <v>153</v>
      </c>
      <c r="D91">
        <v>0</v>
      </c>
      <c r="E91" t="s">
        <v>154</v>
      </c>
      <c r="F91" t="s">
        <v>55</v>
      </c>
      <c r="G91" t="s">
        <v>81</v>
      </c>
      <c r="H91">
        <v>60</v>
      </c>
      <c r="I91">
        <v>10</v>
      </c>
      <c r="J91" t="s">
        <v>83</v>
      </c>
      <c r="K91">
        <v>235</v>
      </c>
      <c r="L91">
        <v>198.20794599999999</v>
      </c>
      <c r="M91">
        <v>26.330698000000002</v>
      </c>
      <c r="N91">
        <v>34.425685000000001</v>
      </c>
      <c r="O91">
        <v>34.186554000000001</v>
      </c>
      <c r="P91">
        <v>7.3957540000000002</v>
      </c>
      <c r="Q91">
        <v>6.1872170000000004</v>
      </c>
      <c r="R91">
        <v>15.025397</v>
      </c>
      <c r="S91">
        <v>14.884292</v>
      </c>
      <c r="T91">
        <v>22.041974</v>
      </c>
      <c r="U91">
        <v>28.610741000000001</v>
      </c>
      <c r="V91">
        <v>26.242974</v>
      </c>
      <c r="W91">
        <v>34.334994000000002</v>
      </c>
      <c r="X91">
        <v>34.076484000000001</v>
      </c>
      <c r="Y91">
        <v>0.20788599999999999</v>
      </c>
      <c r="Z91">
        <v>2323.81</v>
      </c>
      <c r="AA91">
        <v>2.13</v>
      </c>
      <c r="AB91">
        <v>14470567789739</v>
      </c>
      <c r="AC91">
        <v>8184697586</v>
      </c>
      <c r="AD91">
        <v>6083426482195</v>
      </c>
      <c r="AE91">
        <v>5702998430</v>
      </c>
      <c r="AF91" t="s">
        <v>245</v>
      </c>
    </row>
    <row r="92" spans="1:32" x14ac:dyDescent="0.2">
      <c r="A92" t="s">
        <v>151</v>
      </c>
      <c r="B92" t="s">
        <v>152</v>
      </c>
      <c r="C92" t="s">
        <v>153</v>
      </c>
      <c r="D92">
        <v>0</v>
      </c>
      <c r="E92" t="s">
        <v>154</v>
      </c>
      <c r="F92" t="s">
        <v>55</v>
      </c>
      <c r="G92" t="s">
        <v>81</v>
      </c>
      <c r="H92">
        <v>60</v>
      </c>
      <c r="I92">
        <v>10</v>
      </c>
      <c r="J92" t="s">
        <v>84</v>
      </c>
      <c r="K92">
        <v>110</v>
      </c>
      <c r="L92">
        <v>7361.3180670000002</v>
      </c>
      <c r="M92">
        <v>38.353641000000003</v>
      </c>
      <c r="N92">
        <v>43.659905000000002</v>
      </c>
      <c r="O92">
        <v>43.982830999999997</v>
      </c>
      <c r="P92">
        <v>25.793873999999999</v>
      </c>
      <c r="Q92">
        <v>18.114614</v>
      </c>
      <c r="R92">
        <v>97.278039000000007</v>
      </c>
      <c r="S92">
        <v>94.486705000000001</v>
      </c>
      <c r="T92">
        <v>36.709310000000002</v>
      </c>
      <c r="U92">
        <v>39.747939000000002</v>
      </c>
      <c r="V92">
        <v>38.198068999999997</v>
      </c>
      <c r="W92">
        <v>43.542845999999997</v>
      </c>
      <c r="X92">
        <v>43.810473000000002</v>
      </c>
      <c r="Y92">
        <v>1.5573999999999999E-2</v>
      </c>
      <c r="Z92">
        <v>6661.79</v>
      </c>
      <c r="AA92">
        <v>2.95</v>
      </c>
      <c r="AB92">
        <v>39438171205418</v>
      </c>
      <c r="AC92">
        <v>12889475410</v>
      </c>
      <c r="AD92">
        <v>17504755008071</v>
      </c>
      <c r="AE92">
        <v>7833678643</v>
      </c>
      <c r="AF92" t="s">
        <v>246</v>
      </c>
    </row>
    <row r="93" spans="1:32" x14ac:dyDescent="0.2">
      <c r="A93" t="s">
        <v>151</v>
      </c>
      <c r="B93" t="s">
        <v>152</v>
      </c>
      <c r="C93" t="s">
        <v>153</v>
      </c>
      <c r="D93">
        <v>0</v>
      </c>
      <c r="E93" t="s">
        <v>154</v>
      </c>
      <c r="F93" t="s">
        <v>55</v>
      </c>
      <c r="G93" t="s">
        <v>81</v>
      </c>
      <c r="H93">
        <v>60</v>
      </c>
      <c r="I93">
        <v>10</v>
      </c>
      <c r="J93" t="s">
        <v>84</v>
      </c>
      <c r="K93">
        <v>135</v>
      </c>
      <c r="L93">
        <v>3618.6385919999998</v>
      </c>
      <c r="M93">
        <v>36.528646000000002</v>
      </c>
      <c r="N93">
        <v>41.761077999999998</v>
      </c>
      <c r="O93">
        <v>42.143039000000002</v>
      </c>
      <c r="P93">
        <v>21.753146000000001</v>
      </c>
      <c r="Q93">
        <v>15.763953000000001</v>
      </c>
      <c r="R93">
        <v>86.724800999999999</v>
      </c>
      <c r="S93">
        <v>83.875324000000006</v>
      </c>
      <c r="T93">
        <v>33.701839</v>
      </c>
      <c r="U93">
        <v>37.859152000000002</v>
      </c>
      <c r="V93">
        <v>36.411940000000001</v>
      </c>
      <c r="W93">
        <v>41.652709999999999</v>
      </c>
      <c r="X93">
        <v>41.994135</v>
      </c>
      <c r="Y93">
        <v>2.2497E-2</v>
      </c>
      <c r="Z93">
        <v>5466.6</v>
      </c>
      <c r="AA93">
        <v>2.21</v>
      </c>
      <c r="AB93">
        <v>36745942385486</v>
      </c>
      <c r="AC93">
        <v>10403365823</v>
      </c>
      <c r="AD93">
        <v>15427247032219</v>
      </c>
      <c r="AE93">
        <v>6290311986</v>
      </c>
      <c r="AF93" t="s">
        <v>247</v>
      </c>
    </row>
    <row r="94" spans="1:32" x14ac:dyDescent="0.2">
      <c r="A94" t="s">
        <v>151</v>
      </c>
      <c r="B94" t="s">
        <v>152</v>
      </c>
      <c r="C94" t="s">
        <v>153</v>
      </c>
      <c r="D94">
        <v>0</v>
      </c>
      <c r="E94" t="s">
        <v>154</v>
      </c>
      <c r="F94" t="s">
        <v>55</v>
      </c>
      <c r="G94" t="s">
        <v>81</v>
      </c>
      <c r="H94">
        <v>60</v>
      </c>
      <c r="I94">
        <v>10</v>
      </c>
      <c r="J94" t="s">
        <v>84</v>
      </c>
      <c r="K94">
        <v>160</v>
      </c>
      <c r="L94">
        <v>1651.236148</v>
      </c>
      <c r="M94">
        <v>33.850048999999999</v>
      </c>
      <c r="N94">
        <v>39.610639999999997</v>
      </c>
      <c r="O94">
        <v>39.986956999999997</v>
      </c>
      <c r="P94">
        <v>17.205037000000001</v>
      </c>
      <c r="Q94">
        <v>12.822334</v>
      </c>
      <c r="R94">
        <v>67.391030999999998</v>
      </c>
      <c r="S94">
        <v>65.050253999999995</v>
      </c>
      <c r="T94">
        <v>30.113289999999999</v>
      </c>
      <c r="U94">
        <v>35.421197999999997</v>
      </c>
      <c r="V94">
        <v>33.752595999999997</v>
      </c>
      <c r="W94">
        <v>39.506607000000002</v>
      </c>
      <c r="X94">
        <v>39.845292999999998</v>
      </c>
      <c r="Y94">
        <v>3.9121000000000003E-2</v>
      </c>
      <c r="Z94">
        <v>4557.41</v>
      </c>
      <c r="AA94">
        <v>1.83</v>
      </c>
      <c r="AB94">
        <v>29241709976682</v>
      </c>
      <c r="AC94">
        <v>8386733414</v>
      </c>
      <c r="AD94">
        <v>11977465484964</v>
      </c>
      <c r="AE94">
        <v>4851344283</v>
      </c>
      <c r="AF94" t="s">
        <v>248</v>
      </c>
    </row>
    <row r="95" spans="1:32" x14ac:dyDescent="0.2">
      <c r="A95" t="s">
        <v>151</v>
      </c>
      <c r="B95" t="s">
        <v>152</v>
      </c>
      <c r="C95" t="s">
        <v>153</v>
      </c>
      <c r="D95">
        <v>0</v>
      </c>
      <c r="E95" t="s">
        <v>154</v>
      </c>
      <c r="F95" t="s">
        <v>55</v>
      </c>
      <c r="G95" t="s">
        <v>81</v>
      </c>
      <c r="H95">
        <v>60</v>
      </c>
      <c r="I95">
        <v>10</v>
      </c>
      <c r="J95" t="s">
        <v>84</v>
      </c>
      <c r="K95">
        <v>185</v>
      </c>
      <c r="L95">
        <v>726.55098699999996</v>
      </c>
      <c r="M95">
        <v>30.818398999999999</v>
      </c>
      <c r="N95">
        <v>37.634616000000001</v>
      </c>
      <c r="O95">
        <v>37.800688000000001</v>
      </c>
      <c r="P95">
        <v>12.923344999999999</v>
      </c>
      <c r="Q95">
        <v>9.9090969999999992</v>
      </c>
      <c r="R95">
        <v>43.328274999999998</v>
      </c>
      <c r="S95">
        <v>42.034638000000001</v>
      </c>
      <c r="T95">
        <v>26.624786</v>
      </c>
      <c r="U95">
        <v>32.788500999999997</v>
      </c>
      <c r="V95">
        <v>30.726979</v>
      </c>
      <c r="W95">
        <v>37.535621999999996</v>
      </c>
      <c r="X95">
        <v>37.671542000000002</v>
      </c>
      <c r="Y95">
        <v>0.10455</v>
      </c>
      <c r="Z95">
        <v>3171.62</v>
      </c>
      <c r="AA95">
        <v>1.32</v>
      </c>
      <c r="AB95">
        <v>21545444200286</v>
      </c>
      <c r="AC95">
        <v>6323642824</v>
      </c>
      <c r="AD95">
        <v>9005237729536</v>
      </c>
      <c r="AE95">
        <v>3789354767</v>
      </c>
      <c r="AF95" t="s">
        <v>249</v>
      </c>
    </row>
    <row r="96" spans="1:32" x14ac:dyDescent="0.2">
      <c r="A96" t="s">
        <v>151</v>
      </c>
      <c r="B96" t="s">
        <v>152</v>
      </c>
      <c r="C96" t="s">
        <v>153</v>
      </c>
      <c r="D96">
        <v>0</v>
      </c>
      <c r="E96" t="s">
        <v>154</v>
      </c>
      <c r="F96" t="s">
        <v>55</v>
      </c>
      <c r="G96" t="s">
        <v>81</v>
      </c>
      <c r="H96">
        <v>60</v>
      </c>
      <c r="I96">
        <v>10</v>
      </c>
      <c r="J96" t="s">
        <v>84</v>
      </c>
      <c r="K96">
        <v>210</v>
      </c>
      <c r="L96">
        <v>290.00660900000003</v>
      </c>
      <c r="M96">
        <v>27.701582999999999</v>
      </c>
      <c r="N96">
        <v>35.620685000000002</v>
      </c>
      <c r="O96">
        <v>35.487079999999999</v>
      </c>
      <c r="P96">
        <v>9.0213649999999994</v>
      </c>
      <c r="Q96">
        <v>7.2565540000000004</v>
      </c>
      <c r="R96">
        <v>22.081389000000001</v>
      </c>
      <c r="S96">
        <v>21.674658000000001</v>
      </c>
      <c r="T96">
        <v>23.390561999999999</v>
      </c>
      <c r="U96">
        <v>29.991907999999999</v>
      </c>
      <c r="V96">
        <v>27.609012</v>
      </c>
      <c r="W96">
        <v>35.531626000000003</v>
      </c>
      <c r="X96">
        <v>35.369078000000002</v>
      </c>
      <c r="Y96">
        <v>0.20389099999999999</v>
      </c>
      <c r="Z96">
        <v>2382.5700000000002</v>
      </c>
      <c r="AA96">
        <v>0.98</v>
      </c>
      <c r="AB96">
        <v>15097620329533</v>
      </c>
      <c r="AC96">
        <v>4555289183</v>
      </c>
      <c r="AD96">
        <v>6293273554333</v>
      </c>
      <c r="AE96">
        <v>2632776764</v>
      </c>
      <c r="AF96" t="s">
        <v>250</v>
      </c>
    </row>
    <row r="97" spans="1:32" x14ac:dyDescent="0.2">
      <c r="A97" t="s">
        <v>151</v>
      </c>
      <c r="B97" t="s">
        <v>152</v>
      </c>
      <c r="C97" t="s">
        <v>153</v>
      </c>
      <c r="D97">
        <v>0</v>
      </c>
      <c r="E97" t="s">
        <v>154</v>
      </c>
      <c r="F97" t="s">
        <v>55</v>
      </c>
      <c r="G97" t="s">
        <v>81</v>
      </c>
      <c r="H97">
        <v>60</v>
      </c>
      <c r="I97">
        <v>10</v>
      </c>
      <c r="J97" t="s">
        <v>84</v>
      </c>
      <c r="K97">
        <v>235</v>
      </c>
      <c r="L97">
        <v>113.12257</v>
      </c>
      <c r="M97">
        <v>24.920067</v>
      </c>
      <c r="N97">
        <v>33.570428</v>
      </c>
      <c r="O97">
        <v>33.162734999999998</v>
      </c>
      <c r="P97">
        <v>5.8559140000000003</v>
      </c>
      <c r="Q97">
        <v>5.1977070000000003</v>
      </c>
      <c r="R97">
        <v>9.9207020000000004</v>
      </c>
      <c r="S97">
        <v>9.9489990000000006</v>
      </c>
      <c r="T97">
        <v>20.718465999999999</v>
      </c>
      <c r="U97">
        <v>27.363319000000001</v>
      </c>
      <c r="V97">
        <v>24.832328</v>
      </c>
      <c r="W97">
        <v>33.472234999999998</v>
      </c>
      <c r="X97">
        <v>33.055382999999999</v>
      </c>
      <c r="Y97">
        <v>0.277951</v>
      </c>
      <c r="Z97">
        <v>1350.82</v>
      </c>
      <c r="AA97">
        <v>0.77</v>
      </c>
      <c r="AB97">
        <v>8512787129006</v>
      </c>
      <c r="AC97">
        <v>3738975046</v>
      </c>
      <c r="AD97">
        <v>3536621535861</v>
      </c>
      <c r="AE97">
        <v>2045632734</v>
      </c>
      <c r="AF97" t="s">
        <v>251</v>
      </c>
    </row>
    <row r="98" spans="1:32" x14ac:dyDescent="0.2">
      <c r="A98" t="s">
        <v>151</v>
      </c>
      <c r="B98" t="s">
        <v>152</v>
      </c>
      <c r="C98" t="s">
        <v>153</v>
      </c>
      <c r="D98">
        <v>0</v>
      </c>
      <c r="E98" t="s">
        <v>154</v>
      </c>
      <c r="F98" t="s">
        <v>55</v>
      </c>
      <c r="G98" t="s">
        <v>81</v>
      </c>
      <c r="H98">
        <v>60</v>
      </c>
      <c r="I98">
        <v>10</v>
      </c>
      <c r="J98" t="s">
        <v>85</v>
      </c>
      <c r="K98">
        <v>110</v>
      </c>
      <c r="L98">
        <v>5229.8237150000004</v>
      </c>
      <c r="M98">
        <v>35.908788999999999</v>
      </c>
      <c r="N98">
        <v>42.125467999999998</v>
      </c>
      <c r="O98">
        <v>42.520631999999999</v>
      </c>
      <c r="P98">
        <v>23.911677000000001</v>
      </c>
      <c r="Q98">
        <v>15.714662000000001</v>
      </c>
      <c r="R98">
        <v>85.604641999999998</v>
      </c>
      <c r="S98">
        <v>83.015744999999995</v>
      </c>
      <c r="T98">
        <v>32.900061000000001</v>
      </c>
      <c r="U98">
        <v>37.921385000000001</v>
      </c>
      <c r="V98">
        <v>35.682108999999997</v>
      </c>
      <c r="W98">
        <v>41.993087000000003</v>
      </c>
      <c r="X98">
        <v>42.327193000000001</v>
      </c>
      <c r="Y98">
        <v>1.4892000000000001E-2</v>
      </c>
      <c r="Z98">
        <v>5448.34</v>
      </c>
      <c r="AA98">
        <v>1.93</v>
      </c>
      <c r="AB98">
        <v>32374552034967</v>
      </c>
      <c r="AC98">
        <v>8363895513</v>
      </c>
      <c r="AD98">
        <v>14263155208611</v>
      </c>
      <c r="AE98">
        <v>5084255772</v>
      </c>
      <c r="AF98" t="s">
        <v>252</v>
      </c>
    </row>
    <row r="99" spans="1:32" x14ac:dyDescent="0.2">
      <c r="A99" t="s">
        <v>151</v>
      </c>
      <c r="B99" t="s">
        <v>152</v>
      </c>
      <c r="C99" t="s">
        <v>153</v>
      </c>
      <c r="D99">
        <v>0</v>
      </c>
      <c r="E99" t="s">
        <v>154</v>
      </c>
      <c r="F99" t="s">
        <v>55</v>
      </c>
      <c r="G99" t="s">
        <v>81</v>
      </c>
      <c r="H99">
        <v>60</v>
      </c>
      <c r="I99">
        <v>10</v>
      </c>
      <c r="J99" t="s">
        <v>85</v>
      </c>
      <c r="K99">
        <v>135</v>
      </c>
      <c r="L99">
        <v>2578.4775220000001</v>
      </c>
      <c r="M99">
        <v>34.497526999999998</v>
      </c>
      <c r="N99">
        <v>40.509948000000001</v>
      </c>
      <c r="O99">
        <v>40.909005000000001</v>
      </c>
      <c r="P99">
        <v>19.840648999999999</v>
      </c>
      <c r="Q99">
        <v>13.869467999999999</v>
      </c>
      <c r="R99">
        <v>73.686871999999994</v>
      </c>
      <c r="S99">
        <v>71.157888999999997</v>
      </c>
      <c r="T99">
        <v>30.926461</v>
      </c>
      <c r="U99">
        <v>36.300697999999997</v>
      </c>
      <c r="V99">
        <v>34.334356</v>
      </c>
      <c r="W99">
        <v>40.397616999999997</v>
      </c>
      <c r="X99">
        <v>40.750948000000001</v>
      </c>
      <c r="Y99">
        <v>2.6783000000000001E-2</v>
      </c>
      <c r="Z99">
        <v>3908.96</v>
      </c>
      <c r="AA99">
        <v>1.38</v>
      </c>
      <c r="AB99">
        <v>24246171247172</v>
      </c>
      <c r="AC99">
        <v>6503749459</v>
      </c>
      <c r="AD99">
        <v>10243824319519</v>
      </c>
      <c r="AE99">
        <v>3652505161</v>
      </c>
      <c r="AF99" t="s">
        <v>253</v>
      </c>
    </row>
    <row r="100" spans="1:32" x14ac:dyDescent="0.2">
      <c r="A100" t="s">
        <v>151</v>
      </c>
      <c r="B100" t="s">
        <v>152</v>
      </c>
      <c r="C100" t="s">
        <v>153</v>
      </c>
      <c r="D100">
        <v>0</v>
      </c>
      <c r="E100" t="s">
        <v>154</v>
      </c>
      <c r="F100" t="s">
        <v>55</v>
      </c>
      <c r="G100" t="s">
        <v>81</v>
      </c>
      <c r="H100">
        <v>60</v>
      </c>
      <c r="I100">
        <v>10</v>
      </c>
      <c r="J100" t="s">
        <v>85</v>
      </c>
      <c r="K100">
        <v>160</v>
      </c>
      <c r="L100">
        <v>1170.900484</v>
      </c>
      <c r="M100">
        <v>32.253436000000001</v>
      </c>
      <c r="N100">
        <v>38.634644999999999</v>
      </c>
      <c r="O100">
        <v>38.949961999999999</v>
      </c>
      <c r="P100">
        <v>15.431334</v>
      </c>
      <c r="Q100">
        <v>11.383762000000001</v>
      </c>
      <c r="R100">
        <v>54.150931999999997</v>
      </c>
      <c r="S100">
        <v>52.210630000000002</v>
      </c>
      <c r="T100">
        <v>28.192727999999999</v>
      </c>
      <c r="U100">
        <v>34.147590000000001</v>
      </c>
      <c r="V100">
        <v>32.135474000000002</v>
      </c>
      <c r="W100">
        <v>38.525458</v>
      </c>
      <c r="X100">
        <v>38.810378</v>
      </c>
      <c r="Y100">
        <v>5.8133999999999998E-2</v>
      </c>
      <c r="Z100">
        <v>2980.36</v>
      </c>
      <c r="AA100">
        <v>1.08</v>
      </c>
      <c r="AB100">
        <v>18424552867948</v>
      </c>
      <c r="AC100">
        <v>5094859600</v>
      </c>
      <c r="AD100">
        <v>7824127768062</v>
      </c>
      <c r="AE100">
        <v>2901971923</v>
      </c>
      <c r="AF100" t="s">
        <v>254</v>
      </c>
    </row>
    <row r="101" spans="1:32" x14ac:dyDescent="0.2">
      <c r="A101" t="s">
        <v>151</v>
      </c>
      <c r="B101" t="s">
        <v>152</v>
      </c>
      <c r="C101" t="s">
        <v>153</v>
      </c>
      <c r="D101">
        <v>0</v>
      </c>
      <c r="E101" t="s">
        <v>154</v>
      </c>
      <c r="F101" t="s">
        <v>55</v>
      </c>
      <c r="G101" t="s">
        <v>81</v>
      </c>
      <c r="H101">
        <v>60</v>
      </c>
      <c r="I101">
        <v>10</v>
      </c>
      <c r="J101" t="s">
        <v>85</v>
      </c>
      <c r="K101">
        <v>185</v>
      </c>
      <c r="L101">
        <v>507.06339800000001</v>
      </c>
      <c r="M101">
        <v>29.519461</v>
      </c>
      <c r="N101">
        <v>36.825113000000002</v>
      </c>
      <c r="O101">
        <v>36.902855000000002</v>
      </c>
      <c r="P101">
        <v>11.397</v>
      </c>
      <c r="Q101">
        <v>8.7948039999999992</v>
      </c>
      <c r="R101">
        <v>32.487698999999999</v>
      </c>
      <c r="S101">
        <v>31.564021</v>
      </c>
      <c r="T101">
        <v>25.217635000000001</v>
      </c>
      <c r="U101">
        <v>31.670582</v>
      </c>
      <c r="V101">
        <v>29.417431000000001</v>
      </c>
      <c r="W101">
        <v>36.721896999999998</v>
      </c>
      <c r="X101">
        <v>36.772756000000001</v>
      </c>
      <c r="Y101">
        <v>0.14300499999999999</v>
      </c>
      <c r="Z101">
        <v>2111.33</v>
      </c>
      <c r="AA101">
        <v>0.75</v>
      </c>
      <c r="AB101">
        <v>13286894329779</v>
      </c>
      <c r="AC101">
        <v>3833846252</v>
      </c>
      <c r="AD101">
        <v>5559790930438</v>
      </c>
      <c r="AE101">
        <v>2000108843</v>
      </c>
      <c r="AF101" t="s">
        <v>255</v>
      </c>
    </row>
    <row r="102" spans="1:32" x14ac:dyDescent="0.2">
      <c r="A102" t="s">
        <v>151</v>
      </c>
      <c r="B102" t="s">
        <v>152</v>
      </c>
      <c r="C102" t="s">
        <v>153</v>
      </c>
      <c r="D102">
        <v>0</v>
      </c>
      <c r="E102" t="s">
        <v>154</v>
      </c>
      <c r="F102" t="s">
        <v>55</v>
      </c>
      <c r="G102" t="s">
        <v>81</v>
      </c>
      <c r="H102">
        <v>60</v>
      </c>
      <c r="I102">
        <v>10</v>
      </c>
      <c r="J102" t="s">
        <v>85</v>
      </c>
      <c r="K102">
        <v>210</v>
      </c>
      <c r="L102">
        <v>198.70222100000001</v>
      </c>
      <c r="M102">
        <v>26.611616999999999</v>
      </c>
      <c r="N102">
        <v>34.844332999999999</v>
      </c>
      <c r="O102">
        <v>34.645223000000001</v>
      </c>
      <c r="P102">
        <v>7.7400700000000002</v>
      </c>
      <c r="Q102">
        <v>6.4030370000000003</v>
      </c>
      <c r="R102">
        <v>15.509824999999999</v>
      </c>
      <c r="S102">
        <v>15.330423</v>
      </c>
      <c r="T102">
        <v>22.316025</v>
      </c>
      <c r="U102">
        <v>28.976376999999999</v>
      </c>
      <c r="V102">
        <v>26.518573</v>
      </c>
      <c r="W102">
        <v>34.749864000000002</v>
      </c>
      <c r="X102">
        <v>34.534708000000002</v>
      </c>
      <c r="Y102">
        <v>0.24692700000000001</v>
      </c>
      <c r="Z102">
        <v>1407.75</v>
      </c>
      <c r="AA102">
        <v>0.46</v>
      </c>
      <c r="AB102">
        <v>9075422952905</v>
      </c>
      <c r="AC102">
        <v>2663615469</v>
      </c>
      <c r="AD102">
        <v>3718527281651</v>
      </c>
      <c r="AE102">
        <v>1225021644</v>
      </c>
      <c r="AF102" t="s">
        <v>256</v>
      </c>
    </row>
    <row r="103" spans="1:32" x14ac:dyDescent="0.2">
      <c r="A103" t="s">
        <v>151</v>
      </c>
      <c r="B103" t="s">
        <v>152</v>
      </c>
      <c r="C103" t="s">
        <v>153</v>
      </c>
      <c r="D103">
        <v>0</v>
      </c>
      <c r="E103" t="s">
        <v>154</v>
      </c>
      <c r="F103" t="s">
        <v>55</v>
      </c>
      <c r="G103" t="s">
        <v>81</v>
      </c>
      <c r="H103">
        <v>60</v>
      </c>
      <c r="I103">
        <v>10</v>
      </c>
      <c r="J103" t="s">
        <v>85</v>
      </c>
      <c r="K103">
        <v>235</v>
      </c>
      <c r="L103">
        <v>77.881502999999995</v>
      </c>
      <c r="M103">
        <v>23.972736999999999</v>
      </c>
      <c r="N103">
        <v>33.080438000000001</v>
      </c>
      <c r="O103">
        <v>32.409295999999998</v>
      </c>
      <c r="P103">
        <v>4.9257569999999999</v>
      </c>
      <c r="Q103">
        <v>4.596158</v>
      </c>
      <c r="R103">
        <v>6.2960890000000003</v>
      </c>
      <c r="S103">
        <v>6.4350459999999998</v>
      </c>
      <c r="T103">
        <v>19.849242</v>
      </c>
      <c r="U103">
        <v>26.491351999999999</v>
      </c>
      <c r="V103">
        <v>23.889324999999999</v>
      </c>
      <c r="W103">
        <v>32.998361000000003</v>
      </c>
      <c r="X103">
        <v>32.318396999999997</v>
      </c>
      <c r="Y103">
        <v>0.33380799999999999</v>
      </c>
      <c r="Z103">
        <v>838.57</v>
      </c>
      <c r="AA103">
        <v>0.37</v>
      </c>
      <c r="AB103">
        <v>5344351848425</v>
      </c>
      <c r="AC103">
        <v>2174511819</v>
      </c>
      <c r="AD103">
        <v>2207396089555</v>
      </c>
      <c r="AE103">
        <v>936098842</v>
      </c>
      <c r="AF103" t="s">
        <v>257</v>
      </c>
    </row>
    <row r="104" spans="1:32" x14ac:dyDescent="0.2">
      <c r="A104" t="s">
        <v>151</v>
      </c>
      <c r="B104" t="s">
        <v>152</v>
      </c>
      <c r="C104" t="s">
        <v>153</v>
      </c>
      <c r="D104">
        <v>0</v>
      </c>
      <c r="E104" t="s">
        <v>154</v>
      </c>
      <c r="F104" t="s">
        <v>55</v>
      </c>
      <c r="G104" t="s">
        <v>81</v>
      </c>
      <c r="H104">
        <v>60</v>
      </c>
      <c r="I104">
        <v>10</v>
      </c>
      <c r="J104" t="s">
        <v>86</v>
      </c>
      <c r="K104">
        <v>110</v>
      </c>
      <c r="L104">
        <v>2961.6143860000002</v>
      </c>
      <c r="M104">
        <v>32.580190999999999</v>
      </c>
      <c r="N104">
        <v>40.171371999999998</v>
      </c>
      <c r="O104">
        <v>40.537058000000002</v>
      </c>
      <c r="P104">
        <v>19.747326999999999</v>
      </c>
      <c r="Q104">
        <v>12.402856999999999</v>
      </c>
      <c r="R104">
        <v>59.026502000000001</v>
      </c>
      <c r="S104">
        <v>57.093730000000001</v>
      </c>
      <c r="T104">
        <v>28.353936000000001</v>
      </c>
      <c r="U104">
        <v>35.287587000000002</v>
      </c>
      <c r="V104">
        <v>32.288986999999999</v>
      </c>
      <c r="W104">
        <v>40.034823000000003</v>
      </c>
      <c r="X104">
        <v>40.339830999999997</v>
      </c>
      <c r="Y104">
        <v>1.4604000000000001E-2</v>
      </c>
      <c r="Z104">
        <v>2609.8200000000002</v>
      </c>
      <c r="AA104">
        <v>0.84</v>
      </c>
      <c r="AB104">
        <v>16775207666691</v>
      </c>
      <c r="AC104">
        <v>4259409478</v>
      </c>
      <c r="AD104">
        <v>7345729642492</v>
      </c>
      <c r="AE104">
        <v>2357923764</v>
      </c>
      <c r="AF104" t="s">
        <v>258</v>
      </c>
    </row>
    <row r="105" spans="1:32" x14ac:dyDescent="0.2">
      <c r="A105" t="s">
        <v>151</v>
      </c>
      <c r="B105" t="s">
        <v>152</v>
      </c>
      <c r="C105" t="s">
        <v>153</v>
      </c>
      <c r="D105">
        <v>0</v>
      </c>
      <c r="E105" t="s">
        <v>154</v>
      </c>
      <c r="F105" t="s">
        <v>55</v>
      </c>
      <c r="G105" t="s">
        <v>81</v>
      </c>
      <c r="H105">
        <v>60</v>
      </c>
      <c r="I105">
        <v>10</v>
      </c>
      <c r="J105" t="s">
        <v>86</v>
      </c>
      <c r="K105">
        <v>135</v>
      </c>
      <c r="L105">
        <v>1470.0327360000001</v>
      </c>
      <c r="M105">
        <v>31.649367000000002</v>
      </c>
      <c r="N105">
        <v>38.927059999999997</v>
      </c>
      <c r="O105">
        <v>39.229944000000003</v>
      </c>
      <c r="P105">
        <v>16.570232000000001</v>
      </c>
      <c r="Q105">
        <v>11.212861999999999</v>
      </c>
      <c r="R105">
        <v>48.036956000000004</v>
      </c>
      <c r="S105">
        <v>46.335500000000003</v>
      </c>
      <c r="T105">
        <v>27.318031000000001</v>
      </c>
      <c r="U105">
        <v>34.075522999999997</v>
      </c>
      <c r="V105">
        <v>31.431032999999999</v>
      </c>
      <c r="W105">
        <v>38.810870999999999</v>
      </c>
      <c r="X105">
        <v>39.071551999999997</v>
      </c>
      <c r="Y105">
        <v>3.2291E-2</v>
      </c>
      <c r="Z105">
        <v>2057.08</v>
      </c>
      <c r="AA105">
        <v>0.63</v>
      </c>
      <c r="AB105">
        <v>12780502539401</v>
      </c>
      <c r="AC105">
        <v>3230318824</v>
      </c>
      <c r="AD105">
        <v>5387049734388</v>
      </c>
      <c r="AE105">
        <v>1675297049</v>
      </c>
      <c r="AF105" t="s">
        <v>259</v>
      </c>
    </row>
    <row r="106" spans="1:32" x14ac:dyDescent="0.2">
      <c r="A106" t="s">
        <v>151</v>
      </c>
      <c r="B106" t="s">
        <v>152</v>
      </c>
      <c r="C106" t="s">
        <v>153</v>
      </c>
      <c r="D106">
        <v>0</v>
      </c>
      <c r="E106" t="s">
        <v>154</v>
      </c>
      <c r="F106" t="s">
        <v>55</v>
      </c>
      <c r="G106" t="s">
        <v>81</v>
      </c>
      <c r="H106">
        <v>60</v>
      </c>
      <c r="I106">
        <v>10</v>
      </c>
      <c r="J106" t="s">
        <v>86</v>
      </c>
      <c r="K106">
        <v>160</v>
      </c>
      <c r="L106">
        <v>679.05264</v>
      </c>
      <c r="M106">
        <v>29.988239</v>
      </c>
      <c r="N106">
        <v>37.318275999999997</v>
      </c>
      <c r="O106">
        <v>37.512894000000003</v>
      </c>
      <c r="P106">
        <v>12.833391000000001</v>
      </c>
      <c r="Q106">
        <v>9.4045179999999995</v>
      </c>
      <c r="R106">
        <v>32.939650999999998</v>
      </c>
      <c r="S106">
        <v>31.813637</v>
      </c>
      <c r="T106">
        <v>25.588542</v>
      </c>
      <c r="U106">
        <v>32.288446</v>
      </c>
      <c r="V106">
        <v>29.841934999999999</v>
      </c>
      <c r="W106">
        <v>37.204948000000002</v>
      </c>
      <c r="X106">
        <v>37.372638000000002</v>
      </c>
      <c r="Y106">
        <v>0.11207300000000001</v>
      </c>
      <c r="Z106">
        <v>1423.49</v>
      </c>
      <c r="AA106">
        <v>0.49</v>
      </c>
      <c r="AB106">
        <v>8955607483824</v>
      </c>
      <c r="AC106">
        <v>2638717152</v>
      </c>
      <c r="AD106">
        <v>3735366519249</v>
      </c>
      <c r="AE106">
        <v>1311372704</v>
      </c>
      <c r="AF106" t="s">
        <v>260</v>
      </c>
    </row>
    <row r="107" spans="1:32" x14ac:dyDescent="0.2">
      <c r="A107" t="s">
        <v>151</v>
      </c>
      <c r="B107" t="s">
        <v>152</v>
      </c>
      <c r="C107" t="s">
        <v>153</v>
      </c>
      <c r="D107">
        <v>0</v>
      </c>
      <c r="E107" t="s">
        <v>154</v>
      </c>
      <c r="F107" t="s">
        <v>55</v>
      </c>
      <c r="G107" t="s">
        <v>81</v>
      </c>
      <c r="H107">
        <v>60</v>
      </c>
      <c r="I107">
        <v>10</v>
      </c>
      <c r="J107" t="s">
        <v>86</v>
      </c>
      <c r="K107">
        <v>185</v>
      </c>
      <c r="L107">
        <v>296.185046</v>
      </c>
      <c r="M107">
        <v>27.720863000000001</v>
      </c>
      <c r="N107">
        <v>35.737780999999998</v>
      </c>
      <c r="O107">
        <v>35.657043000000002</v>
      </c>
      <c r="P107">
        <v>9.2782870000000006</v>
      </c>
      <c r="Q107">
        <v>7.3277479999999997</v>
      </c>
      <c r="R107">
        <v>18.454319000000002</v>
      </c>
      <c r="S107">
        <v>18.090122000000001</v>
      </c>
      <c r="T107">
        <v>23.355778000000001</v>
      </c>
      <c r="U107">
        <v>30.098595</v>
      </c>
      <c r="V107">
        <v>27.614118999999999</v>
      </c>
      <c r="W107">
        <v>35.641955000000003</v>
      </c>
      <c r="X107">
        <v>35.529169000000003</v>
      </c>
      <c r="Y107">
        <v>0.22837099999999999</v>
      </c>
      <c r="Z107">
        <v>981.39</v>
      </c>
      <c r="AA107">
        <v>0.41</v>
      </c>
      <c r="AB107">
        <v>6211126943613</v>
      </c>
      <c r="AC107">
        <v>2214136365</v>
      </c>
      <c r="AD107">
        <v>2581880529797</v>
      </c>
      <c r="AE107">
        <v>1070397643</v>
      </c>
      <c r="AF107" t="s">
        <v>261</v>
      </c>
    </row>
    <row r="108" spans="1:32" x14ac:dyDescent="0.2">
      <c r="A108" t="s">
        <v>151</v>
      </c>
      <c r="B108" t="s">
        <v>152</v>
      </c>
      <c r="C108" t="s">
        <v>153</v>
      </c>
      <c r="D108">
        <v>0</v>
      </c>
      <c r="E108" t="s">
        <v>154</v>
      </c>
      <c r="F108" t="s">
        <v>55</v>
      </c>
      <c r="G108" t="s">
        <v>81</v>
      </c>
      <c r="H108">
        <v>60</v>
      </c>
      <c r="I108">
        <v>10</v>
      </c>
      <c r="J108" t="s">
        <v>86</v>
      </c>
      <c r="K108">
        <v>210</v>
      </c>
      <c r="L108">
        <v>113.97464100000001</v>
      </c>
      <c r="M108">
        <v>25.111446999999998</v>
      </c>
      <c r="N108">
        <v>33.851094000000003</v>
      </c>
      <c r="O108">
        <v>33.434364000000002</v>
      </c>
      <c r="P108">
        <v>6.0781090000000004</v>
      </c>
      <c r="Q108">
        <v>5.3358869999999996</v>
      </c>
      <c r="R108">
        <v>8.3112650000000006</v>
      </c>
      <c r="S108">
        <v>8.3939540000000008</v>
      </c>
      <c r="T108">
        <v>20.897534</v>
      </c>
      <c r="U108">
        <v>27.604295</v>
      </c>
      <c r="V108">
        <v>25.023859999999999</v>
      </c>
      <c r="W108">
        <v>33.760294000000002</v>
      </c>
      <c r="X108">
        <v>33.331412</v>
      </c>
      <c r="Y108">
        <v>0.346304</v>
      </c>
      <c r="Z108">
        <v>652.1</v>
      </c>
      <c r="AA108">
        <v>0.24</v>
      </c>
      <c r="AB108">
        <v>4214381507750</v>
      </c>
      <c r="AC108">
        <v>1260722140</v>
      </c>
      <c r="AD108">
        <v>1720507564933</v>
      </c>
      <c r="AE108">
        <v>599740709</v>
      </c>
      <c r="AF108" t="s">
        <v>262</v>
      </c>
    </row>
    <row r="109" spans="1:32" x14ac:dyDescent="0.2">
      <c r="A109" t="s">
        <v>151</v>
      </c>
      <c r="B109" t="s">
        <v>152</v>
      </c>
      <c r="C109" t="s">
        <v>153</v>
      </c>
      <c r="D109">
        <v>0</v>
      </c>
      <c r="E109" t="s">
        <v>154</v>
      </c>
      <c r="F109" t="s">
        <v>55</v>
      </c>
      <c r="G109" t="s">
        <v>81</v>
      </c>
      <c r="H109">
        <v>60</v>
      </c>
      <c r="I109">
        <v>10</v>
      </c>
      <c r="J109" t="s">
        <v>86</v>
      </c>
      <c r="K109">
        <v>235</v>
      </c>
      <c r="L109">
        <v>46.594636000000001</v>
      </c>
      <c r="M109">
        <v>22.717600999999998</v>
      </c>
      <c r="N109">
        <v>32.187646000000001</v>
      </c>
      <c r="O109">
        <v>31.469635</v>
      </c>
      <c r="P109">
        <v>3.8549419999999999</v>
      </c>
      <c r="Q109">
        <v>3.9127710000000002</v>
      </c>
      <c r="R109">
        <v>3.979422</v>
      </c>
      <c r="S109">
        <v>4.1433590000000002</v>
      </c>
      <c r="T109">
        <v>18.716864999999999</v>
      </c>
      <c r="U109">
        <v>25.29824</v>
      </c>
      <c r="V109">
        <v>22.640749</v>
      </c>
      <c r="W109">
        <v>32.075524000000001</v>
      </c>
      <c r="X109">
        <v>31.384965999999999</v>
      </c>
      <c r="Y109">
        <v>0.41862899999999997</v>
      </c>
      <c r="Z109">
        <v>374.68</v>
      </c>
      <c r="AA109">
        <v>0.16</v>
      </c>
      <c r="AB109">
        <v>2610842125426</v>
      </c>
      <c r="AC109">
        <v>961048275</v>
      </c>
      <c r="AD109">
        <v>1064266587574</v>
      </c>
      <c r="AE109">
        <v>442584527</v>
      </c>
      <c r="AF109" t="s">
        <v>263</v>
      </c>
    </row>
    <row r="110" spans="1:32" x14ac:dyDescent="0.2">
      <c r="A110" t="s">
        <v>151</v>
      </c>
      <c r="B110" t="s">
        <v>152</v>
      </c>
      <c r="C110" t="s">
        <v>153</v>
      </c>
      <c r="D110">
        <v>0</v>
      </c>
      <c r="E110" t="s">
        <v>154</v>
      </c>
      <c r="F110" t="s">
        <v>56</v>
      </c>
      <c r="G110" t="s">
        <v>81</v>
      </c>
      <c r="H110">
        <v>30</v>
      </c>
      <c r="I110">
        <v>10</v>
      </c>
      <c r="J110" t="s">
        <v>81</v>
      </c>
      <c r="K110">
        <v>110</v>
      </c>
      <c r="L110">
        <v>38304.73588</v>
      </c>
      <c r="M110">
        <v>44.275812000000002</v>
      </c>
      <c r="N110">
        <v>48.130699999999997</v>
      </c>
      <c r="O110">
        <v>47.445625999999997</v>
      </c>
      <c r="P110">
        <v>27.670490999999998</v>
      </c>
      <c r="Q110">
        <v>22.031828999999998</v>
      </c>
      <c r="R110">
        <v>99.976800999999995</v>
      </c>
      <c r="S110">
        <v>99.971024</v>
      </c>
      <c r="T110">
        <v>43.105611000000003</v>
      </c>
      <c r="U110">
        <v>46.213802999999999</v>
      </c>
      <c r="V110">
        <v>44.183745000000002</v>
      </c>
      <c r="W110">
        <v>48.000425999999997</v>
      </c>
      <c r="X110">
        <v>47.301909000000002</v>
      </c>
      <c r="Y110">
        <v>1.0595730000000001</v>
      </c>
      <c r="Z110">
        <v>20606.14</v>
      </c>
      <c r="AA110">
        <v>28.52</v>
      </c>
      <c r="AB110">
        <v>144938292864016</v>
      </c>
      <c r="AC110">
        <v>152765186079</v>
      </c>
      <c r="AD110">
        <v>70277294866862</v>
      </c>
      <c r="AE110">
        <v>102250499151</v>
      </c>
      <c r="AF110" t="s">
        <v>264</v>
      </c>
    </row>
    <row r="111" spans="1:32" x14ac:dyDescent="0.2">
      <c r="A111" t="s">
        <v>151</v>
      </c>
      <c r="B111" t="s">
        <v>152</v>
      </c>
      <c r="C111" t="s">
        <v>153</v>
      </c>
      <c r="D111">
        <v>0</v>
      </c>
      <c r="E111" t="s">
        <v>154</v>
      </c>
      <c r="F111" t="s">
        <v>56</v>
      </c>
      <c r="G111" t="s">
        <v>81</v>
      </c>
      <c r="H111">
        <v>30</v>
      </c>
      <c r="I111">
        <v>10</v>
      </c>
      <c r="J111" t="s">
        <v>81</v>
      </c>
      <c r="K111">
        <v>135</v>
      </c>
      <c r="L111">
        <v>17408.498577999999</v>
      </c>
      <c r="M111">
        <v>41.030444000000003</v>
      </c>
      <c r="N111">
        <v>45.220390999999999</v>
      </c>
      <c r="O111">
        <v>44.364614000000003</v>
      </c>
      <c r="P111">
        <v>23.434940000000001</v>
      </c>
      <c r="Q111">
        <v>19.262530000000002</v>
      </c>
      <c r="R111">
        <v>98.835673</v>
      </c>
      <c r="S111">
        <v>97.782669999999996</v>
      </c>
      <c r="T111">
        <v>39.167290000000001</v>
      </c>
      <c r="U111">
        <v>43.4923</v>
      </c>
      <c r="V111">
        <v>40.904646</v>
      </c>
      <c r="W111">
        <v>45.140247000000002</v>
      </c>
      <c r="X111">
        <v>44.253332</v>
      </c>
      <c r="Y111">
        <v>1.2495229999999999</v>
      </c>
      <c r="Z111">
        <v>27658.880000000001</v>
      </c>
      <c r="AA111">
        <v>24.09</v>
      </c>
      <c r="AB111">
        <v>173032638708590</v>
      </c>
      <c r="AC111">
        <v>122660718595</v>
      </c>
      <c r="AD111">
        <v>77591164756144</v>
      </c>
      <c r="AE111">
        <v>71479218084</v>
      </c>
      <c r="AF111" t="s">
        <v>265</v>
      </c>
    </row>
    <row r="112" spans="1:32" x14ac:dyDescent="0.2">
      <c r="A112" t="s">
        <v>151</v>
      </c>
      <c r="B112" t="s">
        <v>152</v>
      </c>
      <c r="C112" t="s">
        <v>153</v>
      </c>
      <c r="D112">
        <v>0</v>
      </c>
      <c r="E112" t="s">
        <v>154</v>
      </c>
      <c r="F112" t="s">
        <v>56</v>
      </c>
      <c r="G112" t="s">
        <v>81</v>
      </c>
      <c r="H112">
        <v>30</v>
      </c>
      <c r="I112">
        <v>10</v>
      </c>
      <c r="J112" t="s">
        <v>81</v>
      </c>
      <c r="K112">
        <v>160</v>
      </c>
      <c r="L112">
        <v>7901.5901020000001</v>
      </c>
      <c r="M112">
        <v>37.935609999999997</v>
      </c>
      <c r="N112">
        <v>42.006492999999999</v>
      </c>
      <c r="O112">
        <v>40.946838</v>
      </c>
      <c r="P112">
        <v>19.7531</v>
      </c>
      <c r="Q112">
        <v>16.687142000000001</v>
      </c>
      <c r="R112">
        <v>88.117462000000003</v>
      </c>
      <c r="S112">
        <v>85.776330999999999</v>
      </c>
      <c r="T112">
        <v>35.079844999999999</v>
      </c>
      <c r="U112">
        <v>40.770575000000001</v>
      </c>
      <c r="V112">
        <v>37.802204000000003</v>
      </c>
      <c r="W112">
        <v>41.901029000000001</v>
      </c>
      <c r="X112">
        <v>40.793725000000002</v>
      </c>
      <c r="Y112">
        <v>1.3797269999999999</v>
      </c>
      <c r="Z112">
        <v>22744.68</v>
      </c>
      <c r="AA112">
        <v>20.190000000000001</v>
      </c>
      <c r="AB112">
        <v>134506680281413</v>
      </c>
      <c r="AC112">
        <v>99026592552</v>
      </c>
      <c r="AD112">
        <v>59363793289539</v>
      </c>
      <c r="AE112">
        <v>56236572608</v>
      </c>
      <c r="AF112" t="s">
        <v>266</v>
      </c>
    </row>
    <row r="113" spans="1:32" x14ac:dyDescent="0.2">
      <c r="A113" t="s">
        <v>151</v>
      </c>
      <c r="B113" t="s">
        <v>152</v>
      </c>
      <c r="C113" t="s">
        <v>153</v>
      </c>
      <c r="D113">
        <v>0</v>
      </c>
      <c r="E113" t="s">
        <v>154</v>
      </c>
      <c r="F113" t="s">
        <v>56</v>
      </c>
      <c r="G113" t="s">
        <v>81</v>
      </c>
      <c r="H113">
        <v>30</v>
      </c>
      <c r="I113">
        <v>10</v>
      </c>
      <c r="J113" t="s">
        <v>81</v>
      </c>
      <c r="K113">
        <v>185</v>
      </c>
      <c r="L113">
        <v>3634.7799890000001</v>
      </c>
      <c r="M113">
        <v>34.745241999999998</v>
      </c>
      <c r="N113">
        <v>38.717609000000003</v>
      </c>
      <c r="O113">
        <v>37.360272999999999</v>
      </c>
      <c r="P113">
        <v>16.142714999999999</v>
      </c>
      <c r="Q113">
        <v>14.080487</v>
      </c>
      <c r="R113">
        <v>68.742047999999997</v>
      </c>
      <c r="S113">
        <v>66.485800999999995</v>
      </c>
      <c r="T113">
        <v>31.023049</v>
      </c>
      <c r="U113">
        <v>37.830109999999998</v>
      </c>
      <c r="V113">
        <v>34.597838000000003</v>
      </c>
      <c r="W113">
        <v>38.577182000000001</v>
      </c>
      <c r="X113">
        <v>37.148640999999998</v>
      </c>
      <c r="Y113">
        <v>1.5092730000000001</v>
      </c>
      <c r="Z113">
        <v>18467.59</v>
      </c>
      <c r="AA113">
        <v>16.420000000000002</v>
      </c>
      <c r="AB113">
        <v>109499182928243</v>
      </c>
      <c r="AC113">
        <v>78481147319</v>
      </c>
      <c r="AD113">
        <v>48272274181501</v>
      </c>
      <c r="AE113">
        <v>46097656896</v>
      </c>
      <c r="AF113" t="s">
        <v>267</v>
      </c>
    </row>
    <row r="114" spans="1:32" x14ac:dyDescent="0.2">
      <c r="A114" t="s">
        <v>151</v>
      </c>
      <c r="B114" t="s">
        <v>152</v>
      </c>
      <c r="C114" t="s">
        <v>153</v>
      </c>
      <c r="D114">
        <v>0</v>
      </c>
      <c r="E114" t="s">
        <v>154</v>
      </c>
      <c r="F114" t="s">
        <v>56</v>
      </c>
      <c r="G114" t="s">
        <v>81</v>
      </c>
      <c r="H114">
        <v>30</v>
      </c>
      <c r="I114">
        <v>10</v>
      </c>
      <c r="J114" t="s">
        <v>81</v>
      </c>
      <c r="K114">
        <v>210</v>
      </c>
      <c r="L114">
        <v>1584.5606700000001</v>
      </c>
      <c r="M114">
        <v>31.419642</v>
      </c>
      <c r="N114">
        <v>35.334892000000004</v>
      </c>
      <c r="O114">
        <v>33.613492000000001</v>
      </c>
      <c r="P114">
        <v>12.550202000000001</v>
      </c>
      <c r="Q114">
        <v>11.445735000000001</v>
      </c>
      <c r="R114">
        <v>44.816653000000002</v>
      </c>
      <c r="S114">
        <v>43.094543999999999</v>
      </c>
      <c r="T114">
        <v>27.099547999999999</v>
      </c>
      <c r="U114">
        <v>34.570290999999997</v>
      </c>
      <c r="V114">
        <v>31.273477</v>
      </c>
      <c r="W114">
        <v>35.170589999999997</v>
      </c>
      <c r="X114">
        <v>33.360294000000003</v>
      </c>
      <c r="Y114">
        <v>1.6692849999999999</v>
      </c>
      <c r="Z114">
        <v>12859.94</v>
      </c>
      <c r="AA114">
        <v>12.94</v>
      </c>
      <c r="AB114">
        <v>79984673808114</v>
      </c>
      <c r="AC114">
        <v>58380463568</v>
      </c>
      <c r="AD114">
        <v>33716346271672</v>
      </c>
      <c r="AE114">
        <v>36667348347</v>
      </c>
      <c r="AF114" t="s">
        <v>268</v>
      </c>
    </row>
    <row r="115" spans="1:32" x14ac:dyDescent="0.2">
      <c r="A115" t="s">
        <v>151</v>
      </c>
      <c r="B115" t="s">
        <v>152</v>
      </c>
      <c r="C115" t="s">
        <v>153</v>
      </c>
      <c r="D115">
        <v>0</v>
      </c>
      <c r="E115" t="s">
        <v>154</v>
      </c>
      <c r="F115" t="s">
        <v>56</v>
      </c>
      <c r="G115" t="s">
        <v>81</v>
      </c>
      <c r="H115">
        <v>30</v>
      </c>
      <c r="I115">
        <v>10</v>
      </c>
      <c r="J115" t="s">
        <v>81</v>
      </c>
      <c r="K115">
        <v>235</v>
      </c>
      <c r="L115">
        <v>662.90571</v>
      </c>
      <c r="M115">
        <v>28.298814</v>
      </c>
      <c r="N115">
        <v>32.053291000000002</v>
      </c>
      <c r="O115">
        <v>29.997949999999999</v>
      </c>
      <c r="P115">
        <v>9.4397710000000004</v>
      </c>
      <c r="Q115">
        <v>9.1172240000000002</v>
      </c>
      <c r="R115">
        <v>22.964507999999999</v>
      </c>
      <c r="S115">
        <v>21.891034999999999</v>
      </c>
      <c r="T115">
        <v>23.687235999999999</v>
      </c>
      <c r="U115">
        <v>31.199145000000001</v>
      </c>
      <c r="V115">
        <v>28.170653000000001</v>
      </c>
      <c r="W115">
        <v>31.876671000000002</v>
      </c>
      <c r="X115">
        <v>29.713958000000002</v>
      </c>
      <c r="Y115">
        <v>1.8682209999999999</v>
      </c>
      <c r="Z115">
        <v>7166.74</v>
      </c>
      <c r="AA115">
        <v>9.36</v>
      </c>
      <c r="AB115">
        <v>53811902710039</v>
      </c>
      <c r="AC115">
        <v>43695493591</v>
      </c>
      <c r="AD115">
        <v>24624260614216</v>
      </c>
      <c r="AE115">
        <v>34552569682</v>
      </c>
      <c r="AF115" t="s">
        <v>269</v>
      </c>
    </row>
    <row r="116" spans="1:32" x14ac:dyDescent="0.2">
      <c r="A116" t="s">
        <v>151</v>
      </c>
      <c r="B116" t="s">
        <v>152</v>
      </c>
      <c r="C116" t="s">
        <v>153</v>
      </c>
      <c r="D116">
        <v>0</v>
      </c>
      <c r="E116" t="s">
        <v>154</v>
      </c>
      <c r="F116" t="s">
        <v>56</v>
      </c>
      <c r="G116" t="s">
        <v>81</v>
      </c>
      <c r="H116">
        <v>30</v>
      </c>
      <c r="I116">
        <v>10</v>
      </c>
      <c r="J116" t="s">
        <v>82</v>
      </c>
      <c r="K116">
        <v>110</v>
      </c>
      <c r="L116">
        <v>22866.800890999999</v>
      </c>
      <c r="M116">
        <v>41.832895999999998</v>
      </c>
      <c r="N116">
        <v>46.502751000000004</v>
      </c>
      <c r="O116">
        <v>45.694504000000002</v>
      </c>
      <c r="P116">
        <v>25.078792</v>
      </c>
      <c r="Q116">
        <v>20.311741000000001</v>
      </c>
      <c r="R116">
        <v>99.798449000000005</v>
      </c>
      <c r="S116">
        <v>99.357192999999995</v>
      </c>
      <c r="T116">
        <v>40.782339</v>
      </c>
      <c r="U116">
        <v>44.536324999999998</v>
      </c>
      <c r="V116">
        <v>41.780306000000003</v>
      </c>
      <c r="W116">
        <v>46.418610000000001</v>
      </c>
      <c r="X116">
        <v>45.585923999999999</v>
      </c>
      <c r="Y116">
        <v>1.2034689999999999</v>
      </c>
      <c r="Z116">
        <v>25396.42</v>
      </c>
      <c r="AA116">
        <v>15.91</v>
      </c>
      <c r="AB116">
        <v>145627682509985</v>
      </c>
      <c r="AC116">
        <v>79609614469</v>
      </c>
      <c r="AD116">
        <v>66579349217706</v>
      </c>
      <c r="AE116">
        <v>43193924727</v>
      </c>
      <c r="AF116" t="s">
        <v>270</v>
      </c>
    </row>
    <row r="117" spans="1:32" x14ac:dyDescent="0.2">
      <c r="A117" t="s">
        <v>151</v>
      </c>
      <c r="B117" t="s">
        <v>152</v>
      </c>
      <c r="C117" t="s">
        <v>153</v>
      </c>
      <c r="D117">
        <v>0</v>
      </c>
      <c r="E117" t="s">
        <v>154</v>
      </c>
      <c r="F117" t="s">
        <v>56</v>
      </c>
      <c r="G117" t="s">
        <v>81</v>
      </c>
      <c r="H117">
        <v>30</v>
      </c>
      <c r="I117">
        <v>10</v>
      </c>
      <c r="J117" t="s">
        <v>82</v>
      </c>
      <c r="K117">
        <v>135</v>
      </c>
      <c r="L117">
        <v>10771.789441000001</v>
      </c>
      <c r="M117">
        <v>39.204453999999998</v>
      </c>
      <c r="N117">
        <v>43.617216999999997</v>
      </c>
      <c r="O117">
        <v>42.608415999999998</v>
      </c>
      <c r="P117">
        <v>21.408356000000001</v>
      </c>
      <c r="Q117">
        <v>17.867735</v>
      </c>
      <c r="R117">
        <v>94.240159000000006</v>
      </c>
      <c r="S117">
        <v>92.289535999999998</v>
      </c>
      <c r="T117">
        <v>36.971052999999998</v>
      </c>
      <c r="U117">
        <v>42.075904000000001</v>
      </c>
      <c r="V117">
        <v>39.110714999999999</v>
      </c>
      <c r="W117">
        <v>43.53201</v>
      </c>
      <c r="X117">
        <v>42.484164</v>
      </c>
      <c r="Y117">
        <v>1.352147</v>
      </c>
      <c r="Z117">
        <v>22542.48</v>
      </c>
      <c r="AA117">
        <v>11.43</v>
      </c>
      <c r="AB117">
        <v>162272593835832</v>
      </c>
      <c r="AC117">
        <v>63343496684</v>
      </c>
      <c r="AD117">
        <v>77015664678154</v>
      </c>
      <c r="AE117">
        <v>40880247123</v>
      </c>
      <c r="AF117" t="s">
        <v>271</v>
      </c>
    </row>
    <row r="118" spans="1:32" x14ac:dyDescent="0.2">
      <c r="A118" t="s">
        <v>151</v>
      </c>
      <c r="B118" t="s">
        <v>152</v>
      </c>
      <c r="C118" t="s">
        <v>153</v>
      </c>
      <c r="D118">
        <v>0</v>
      </c>
      <c r="E118" t="s">
        <v>154</v>
      </c>
      <c r="F118" t="s">
        <v>56</v>
      </c>
      <c r="G118" t="s">
        <v>81</v>
      </c>
      <c r="H118">
        <v>30</v>
      </c>
      <c r="I118">
        <v>10</v>
      </c>
      <c r="J118" t="s">
        <v>82</v>
      </c>
      <c r="K118">
        <v>160</v>
      </c>
      <c r="L118">
        <v>4955.5914849999999</v>
      </c>
      <c r="M118">
        <v>36.196348999999998</v>
      </c>
      <c r="N118">
        <v>40.409958000000003</v>
      </c>
      <c r="O118">
        <v>39.184914999999997</v>
      </c>
      <c r="P118">
        <v>17.814264999999999</v>
      </c>
      <c r="Q118">
        <v>15.314022</v>
      </c>
      <c r="R118">
        <v>78.405589000000006</v>
      </c>
      <c r="S118">
        <v>75.943617000000003</v>
      </c>
      <c r="T118">
        <v>32.894013000000001</v>
      </c>
      <c r="U118">
        <v>39.338144999999997</v>
      </c>
      <c r="V118">
        <v>36.069777999999999</v>
      </c>
      <c r="W118">
        <v>40.290967999999999</v>
      </c>
      <c r="X118">
        <v>39.010148999999998</v>
      </c>
      <c r="Y118">
        <v>1.4312560000000001</v>
      </c>
      <c r="Z118">
        <v>20508.22</v>
      </c>
      <c r="AA118">
        <v>9.5399999999999991</v>
      </c>
      <c r="AB118">
        <v>130116780171621</v>
      </c>
      <c r="AC118">
        <v>49701255781</v>
      </c>
      <c r="AD118">
        <v>57606704446067</v>
      </c>
      <c r="AE118">
        <v>28187430276</v>
      </c>
      <c r="AF118" t="s">
        <v>272</v>
      </c>
    </row>
    <row r="119" spans="1:32" x14ac:dyDescent="0.2">
      <c r="A119" t="s">
        <v>151</v>
      </c>
      <c r="B119" t="s">
        <v>152</v>
      </c>
      <c r="C119" t="s">
        <v>153</v>
      </c>
      <c r="D119">
        <v>0</v>
      </c>
      <c r="E119" t="s">
        <v>154</v>
      </c>
      <c r="F119" t="s">
        <v>56</v>
      </c>
      <c r="G119" t="s">
        <v>81</v>
      </c>
      <c r="H119">
        <v>30</v>
      </c>
      <c r="I119">
        <v>10</v>
      </c>
      <c r="J119" t="s">
        <v>82</v>
      </c>
      <c r="K119">
        <v>185</v>
      </c>
      <c r="L119">
        <v>2237.7689999999998</v>
      </c>
      <c r="M119">
        <v>33.010739000000001</v>
      </c>
      <c r="N119">
        <v>37.162153000000004</v>
      </c>
      <c r="O119">
        <v>35.639735000000002</v>
      </c>
      <c r="P119">
        <v>14.275058</v>
      </c>
      <c r="Q119">
        <v>12.729637</v>
      </c>
      <c r="R119">
        <v>56.949486</v>
      </c>
      <c r="S119">
        <v>54.821213999999998</v>
      </c>
      <c r="T119">
        <v>28.960958999999999</v>
      </c>
      <c r="U119">
        <v>36.370601000000001</v>
      </c>
      <c r="V119">
        <v>32.866340000000001</v>
      </c>
      <c r="W119">
        <v>37.012210000000003</v>
      </c>
      <c r="X119">
        <v>35.411593000000003</v>
      </c>
      <c r="Y119">
        <v>1.4903770000000001</v>
      </c>
      <c r="Z119">
        <v>17558.439999999999</v>
      </c>
      <c r="AA119">
        <v>7.12</v>
      </c>
      <c r="AB119">
        <v>105936065320844</v>
      </c>
      <c r="AC119">
        <v>37271902688</v>
      </c>
      <c r="AD119">
        <v>45788469185402</v>
      </c>
      <c r="AE119">
        <v>19802048087</v>
      </c>
      <c r="AF119" t="s">
        <v>273</v>
      </c>
    </row>
    <row r="120" spans="1:32" x14ac:dyDescent="0.2">
      <c r="A120" t="s">
        <v>151</v>
      </c>
      <c r="B120" t="s">
        <v>152</v>
      </c>
      <c r="C120" t="s">
        <v>153</v>
      </c>
      <c r="D120">
        <v>0</v>
      </c>
      <c r="E120" t="s">
        <v>154</v>
      </c>
      <c r="F120" t="s">
        <v>56</v>
      </c>
      <c r="G120" t="s">
        <v>81</v>
      </c>
      <c r="H120">
        <v>30</v>
      </c>
      <c r="I120">
        <v>10</v>
      </c>
      <c r="J120" t="s">
        <v>82</v>
      </c>
      <c r="K120">
        <v>210</v>
      </c>
      <c r="L120">
        <v>940.91508499999998</v>
      </c>
      <c r="M120">
        <v>29.822078000000001</v>
      </c>
      <c r="N120">
        <v>33.930546</v>
      </c>
      <c r="O120">
        <v>31.989065</v>
      </c>
      <c r="P120">
        <v>10.940882</v>
      </c>
      <c r="Q120">
        <v>10.268872</v>
      </c>
      <c r="R120">
        <v>32.664392999999997</v>
      </c>
      <c r="S120">
        <v>31.305329</v>
      </c>
      <c r="T120">
        <v>25.338967</v>
      </c>
      <c r="U120">
        <v>33.240791999999999</v>
      </c>
      <c r="V120">
        <v>29.691168999999999</v>
      </c>
      <c r="W120">
        <v>33.766792000000002</v>
      </c>
      <c r="X120">
        <v>31.721333000000001</v>
      </c>
      <c r="Y120">
        <v>1.6385780000000001</v>
      </c>
      <c r="Z120">
        <v>12453.41</v>
      </c>
      <c r="AA120">
        <v>5.82</v>
      </c>
      <c r="AB120">
        <v>75294742769999</v>
      </c>
      <c r="AC120">
        <v>26634592671</v>
      </c>
      <c r="AD120">
        <v>32527314207041</v>
      </c>
      <c r="AE120">
        <v>16390449334</v>
      </c>
      <c r="AF120" t="s">
        <v>274</v>
      </c>
    </row>
    <row r="121" spans="1:32" x14ac:dyDescent="0.2">
      <c r="A121" t="s">
        <v>151</v>
      </c>
      <c r="B121" t="s">
        <v>152</v>
      </c>
      <c r="C121" t="s">
        <v>153</v>
      </c>
      <c r="D121">
        <v>0</v>
      </c>
      <c r="E121" t="s">
        <v>154</v>
      </c>
      <c r="F121" t="s">
        <v>56</v>
      </c>
      <c r="G121" t="s">
        <v>81</v>
      </c>
      <c r="H121">
        <v>30</v>
      </c>
      <c r="I121">
        <v>10</v>
      </c>
      <c r="J121" t="s">
        <v>82</v>
      </c>
      <c r="K121">
        <v>235</v>
      </c>
      <c r="L121">
        <v>378.49657999999999</v>
      </c>
      <c r="M121">
        <v>26.811836</v>
      </c>
      <c r="N121">
        <v>30.923622000000002</v>
      </c>
      <c r="O121">
        <v>28.640916000000001</v>
      </c>
      <c r="P121">
        <v>8.1489290000000008</v>
      </c>
      <c r="Q121">
        <v>8.1409889999999994</v>
      </c>
      <c r="R121">
        <v>12.570672999999999</v>
      </c>
      <c r="S121">
        <v>11.889865</v>
      </c>
      <c r="T121">
        <v>22.190234</v>
      </c>
      <c r="U121">
        <v>30.097328999999998</v>
      </c>
      <c r="V121">
        <v>26.695447999999999</v>
      </c>
      <c r="W121">
        <v>30.755490000000002</v>
      </c>
      <c r="X121">
        <v>28.355906000000001</v>
      </c>
      <c r="Y121">
        <v>1.8248219999999999</v>
      </c>
      <c r="Z121">
        <v>5074.74</v>
      </c>
      <c r="AA121">
        <v>4.7300000000000004</v>
      </c>
      <c r="AB121">
        <v>30749967819780</v>
      </c>
      <c r="AC121">
        <v>19541249792</v>
      </c>
      <c r="AD121">
        <v>13326023198334</v>
      </c>
      <c r="AE121">
        <v>13415325794</v>
      </c>
      <c r="AF121" t="s">
        <v>275</v>
      </c>
    </row>
    <row r="122" spans="1:32" x14ac:dyDescent="0.2">
      <c r="A122" t="s">
        <v>151</v>
      </c>
      <c r="B122" t="s">
        <v>152</v>
      </c>
      <c r="C122" t="s">
        <v>153</v>
      </c>
      <c r="D122">
        <v>0</v>
      </c>
      <c r="E122" t="s">
        <v>154</v>
      </c>
      <c r="F122" t="s">
        <v>56</v>
      </c>
      <c r="G122" t="s">
        <v>81</v>
      </c>
      <c r="H122">
        <v>30</v>
      </c>
      <c r="I122">
        <v>10</v>
      </c>
      <c r="J122" t="s">
        <v>83</v>
      </c>
      <c r="K122">
        <v>110</v>
      </c>
      <c r="L122">
        <v>16222.465534000001</v>
      </c>
      <c r="M122">
        <v>40.294027999999997</v>
      </c>
      <c r="N122">
        <v>45.367739999999998</v>
      </c>
      <c r="O122">
        <v>44.435290999999999</v>
      </c>
      <c r="P122">
        <v>23.484310000000001</v>
      </c>
      <c r="Q122">
        <v>19.246279000000001</v>
      </c>
      <c r="R122">
        <v>98.322954999999993</v>
      </c>
      <c r="S122">
        <v>96.943241</v>
      </c>
      <c r="T122">
        <v>39.163181999999999</v>
      </c>
      <c r="U122">
        <v>43.457146999999999</v>
      </c>
      <c r="V122">
        <v>40.253565999999999</v>
      </c>
      <c r="W122">
        <v>45.292088999999997</v>
      </c>
      <c r="X122">
        <v>44.331817999999998</v>
      </c>
      <c r="Y122">
        <v>1.3814</v>
      </c>
      <c r="Z122">
        <v>11074.93</v>
      </c>
      <c r="AA122">
        <v>10.98</v>
      </c>
      <c r="AB122">
        <v>62052238152452</v>
      </c>
      <c r="AC122">
        <v>52593505355</v>
      </c>
      <c r="AD122">
        <v>29038716267012</v>
      </c>
      <c r="AE122">
        <v>29616281017</v>
      </c>
      <c r="AF122" t="s">
        <v>276</v>
      </c>
    </row>
    <row r="123" spans="1:32" x14ac:dyDescent="0.2">
      <c r="A123" t="s">
        <v>151</v>
      </c>
      <c r="B123" t="s">
        <v>152</v>
      </c>
      <c r="C123" t="s">
        <v>153</v>
      </c>
      <c r="D123">
        <v>0</v>
      </c>
      <c r="E123" t="s">
        <v>154</v>
      </c>
      <c r="F123" t="s">
        <v>56</v>
      </c>
      <c r="G123" t="s">
        <v>81</v>
      </c>
      <c r="H123">
        <v>30</v>
      </c>
      <c r="I123">
        <v>10</v>
      </c>
      <c r="J123" t="s">
        <v>83</v>
      </c>
      <c r="K123">
        <v>135</v>
      </c>
      <c r="L123">
        <v>7812.613233</v>
      </c>
      <c r="M123">
        <v>37.886566999999999</v>
      </c>
      <c r="N123">
        <v>42.426533999999997</v>
      </c>
      <c r="O123">
        <v>41.285380000000004</v>
      </c>
      <c r="P123">
        <v>20.019801999999999</v>
      </c>
      <c r="Q123">
        <v>16.889388</v>
      </c>
      <c r="R123">
        <v>88.325056000000004</v>
      </c>
      <c r="S123">
        <v>85.974892999999994</v>
      </c>
      <c r="T123">
        <v>35.372036000000001</v>
      </c>
      <c r="U123">
        <v>41.049011</v>
      </c>
      <c r="V123">
        <v>37.804363000000002</v>
      </c>
      <c r="W123">
        <v>42.329259</v>
      </c>
      <c r="X123">
        <v>41.143405000000001</v>
      </c>
      <c r="Y123">
        <v>1.4998629999999999</v>
      </c>
      <c r="Z123">
        <v>13123.03</v>
      </c>
      <c r="AA123">
        <v>8.3000000000000007</v>
      </c>
      <c r="AB123">
        <v>78707975882923</v>
      </c>
      <c r="AC123">
        <v>41057367776</v>
      </c>
      <c r="AD123">
        <v>36946801153536</v>
      </c>
      <c r="AE123">
        <v>24195910311</v>
      </c>
      <c r="AF123" t="s">
        <v>277</v>
      </c>
    </row>
    <row r="124" spans="1:32" x14ac:dyDescent="0.2">
      <c r="A124" t="s">
        <v>151</v>
      </c>
      <c r="B124" t="s">
        <v>152</v>
      </c>
      <c r="C124" t="s">
        <v>153</v>
      </c>
      <c r="D124">
        <v>0</v>
      </c>
      <c r="E124" t="s">
        <v>154</v>
      </c>
      <c r="F124" t="s">
        <v>56</v>
      </c>
      <c r="G124" t="s">
        <v>81</v>
      </c>
      <c r="H124">
        <v>30</v>
      </c>
      <c r="I124">
        <v>10</v>
      </c>
      <c r="J124" t="s">
        <v>83</v>
      </c>
      <c r="K124">
        <v>160</v>
      </c>
      <c r="L124">
        <v>3571.0222090000002</v>
      </c>
      <c r="M124">
        <v>34.895904000000002</v>
      </c>
      <c r="N124">
        <v>39.213816000000001</v>
      </c>
      <c r="O124">
        <v>37.846038</v>
      </c>
      <c r="P124">
        <v>16.425507</v>
      </c>
      <c r="Q124">
        <v>14.311472</v>
      </c>
      <c r="R124">
        <v>70.032135999999994</v>
      </c>
      <c r="S124">
        <v>67.635515999999996</v>
      </c>
      <c r="T124">
        <v>31.31709</v>
      </c>
      <c r="U124">
        <v>38.260097000000002</v>
      </c>
      <c r="V124">
        <v>34.772258999999998</v>
      </c>
      <c r="W124">
        <v>39.083713000000003</v>
      </c>
      <c r="X124">
        <v>37.651834000000001</v>
      </c>
      <c r="Y124">
        <v>1.576503</v>
      </c>
      <c r="Z124">
        <v>10929.52</v>
      </c>
      <c r="AA124">
        <v>7.11</v>
      </c>
      <c r="AB124">
        <v>63322734985260</v>
      </c>
      <c r="AC124">
        <v>31174485037</v>
      </c>
      <c r="AD124">
        <v>28535040826923</v>
      </c>
      <c r="AE124">
        <v>19517521374</v>
      </c>
      <c r="AF124" t="s">
        <v>278</v>
      </c>
    </row>
    <row r="125" spans="1:32" x14ac:dyDescent="0.2">
      <c r="A125" t="s">
        <v>151</v>
      </c>
      <c r="B125" t="s">
        <v>152</v>
      </c>
      <c r="C125" t="s">
        <v>153</v>
      </c>
      <c r="D125">
        <v>0</v>
      </c>
      <c r="E125" t="s">
        <v>154</v>
      </c>
      <c r="F125" t="s">
        <v>56</v>
      </c>
      <c r="G125" t="s">
        <v>81</v>
      </c>
      <c r="H125">
        <v>30</v>
      </c>
      <c r="I125">
        <v>10</v>
      </c>
      <c r="J125" t="s">
        <v>83</v>
      </c>
      <c r="K125">
        <v>185</v>
      </c>
      <c r="L125">
        <v>1576.536079</v>
      </c>
      <c r="M125">
        <v>31.763921</v>
      </c>
      <c r="N125">
        <v>36.017899</v>
      </c>
      <c r="O125">
        <v>34.331322999999998</v>
      </c>
      <c r="P125">
        <v>12.953645</v>
      </c>
      <c r="Q125">
        <v>11.769617</v>
      </c>
      <c r="R125">
        <v>47.781140999999998</v>
      </c>
      <c r="S125">
        <v>45.870995000000001</v>
      </c>
      <c r="T125">
        <v>27.528573999999999</v>
      </c>
      <c r="U125">
        <v>35.295591000000002</v>
      </c>
      <c r="V125">
        <v>31.625048</v>
      </c>
      <c r="W125">
        <v>35.860584000000003</v>
      </c>
      <c r="X125">
        <v>34.089516000000003</v>
      </c>
      <c r="Y125">
        <v>1.720729</v>
      </c>
      <c r="Z125">
        <v>8561.7099999999991</v>
      </c>
      <c r="AA125">
        <v>5.22</v>
      </c>
      <c r="AB125">
        <v>50184065960130</v>
      </c>
      <c r="AC125">
        <v>22249948951</v>
      </c>
      <c r="AD125">
        <v>22337968156954</v>
      </c>
      <c r="AE125">
        <v>14466440550</v>
      </c>
      <c r="AF125" t="s">
        <v>279</v>
      </c>
    </row>
    <row r="126" spans="1:32" x14ac:dyDescent="0.2">
      <c r="A126" t="s">
        <v>151</v>
      </c>
      <c r="B126" t="s">
        <v>152</v>
      </c>
      <c r="C126" t="s">
        <v>153</v>
      </c>
      <c r="D126">
        <v>0</v>
      </c>
      <c r="E126" t="s">
        <v>154</v>
      </c>
      <c r="F126" t="s">
        <v>56</v>
      </c>
      <c r="G126" t="s">
        <v>81</v>
      </c>
      <c r="H126">
        <v>30</v>
      </c>
      <c r="I126">
        <v>10</v>
      </c>
      <c r="J126" t="s">
        <v>83</v>
      </c>
      <c r="K126">
        <v>210</v>
      </c>
      <c r="L126">
        <v>645.22062600000004</v>
      </c>
      <c r="M126">
        <v>28.706074999999998</v>
      </c>
      <c r="N126">
        <v>32.923323000000003</v>
      </c>
      <c r="O126">
        <v>30.844629999999999</v>
      </c>
      <c r="P126">
        <v>9.8823690000000006</v>
      </c>
      <c r="Q126">
        <v>9.4782580000000003</v>
      </c>
      <c r="R126">
        <v>24.247875000000001</v>
      </c>
      <c r="S126">
        <v>23.174983999999998</v>
      </c>
      <c r="T126">
        <v>24.155937000000002</v>
      </c>
      <c r="U126">
        <v>32.237223999999998</v>
      </c>
      <c r="V126">
        <v>28.584142</v>
      </c>
      <c r="W126">
        <v>32.761066999999997</v>
      </c>
      <c r="X126">
        <v>30.573688000000001</v>
      </c>
      <c r="Y126">
        <v>1.635249</v>
      </c>
      <c r="Z126">
        <v>8518.2000000000007</v>
      </c>
      <c r="AA126">
        <v>4.01</v>
      </c>
      <c r="AB126">
        <v>52298920213145</v>
      </c>
      <c r="AC126">
        <v>15510412980</v>
      </c>
      <c r="AD126">
        <v>22221247874152</v>
      </c>
      <c r="AE126">
        <v>11147682493</v>
      </c>
      <c r="AF126" t="s">
        <v>280</v>
      </c>
    </row>
    <row r="127" spans="1:32" x14ac:dyDescent="0.2">
      <c r="A127" t="s">
        <v>151</v>
      </c>
      <c r="B127" t="s">
        <v>152</v>
      </c>
      <c r="C127" t="s">
        <v>153</v>
      </c>
      <c r="D127">
        <v>0</v>
      </c>
      <c r="E127" t="s">
        <v>154</v>
      </c>
      <c r="F127" t="s">
        <v>56</v>
      </c>
      <c r="G127" t="s">
        <v>81</v>
      </c>
      <c r="H127">
        <v>30</v>
      </c>
      <c r="I127">
        <v>10</v>
      </c>
      <c r="J127" t="s">
        <v>83</v>
      </c>
      <c r="K127">
        <v>235</v>
      </c>
      <c r="L127">
        <v>248.19057900000001</v>
      </c>
      <c r="M127">
        <v>25.792601000000001</v>
      </c>
      <c r="N127">
        <v>30.132494000000001</v>
      </c>
      <c r="O127">
        <v>27.726174</v>
      </c>
      <c r="P127">
        <v>7.3239169999999998</v>
      </c>
      <c r="Q127">
        <v>7.5056079999999996</v>
      </c>
      <c r="R127">
        <v>6.3483879999999999</v>
      </c>
      <c r="S127">
        <v>5.9751159999999999</v>
      </c>
      <c r="T127">
        <v>21.200579999999999</v>
      </c>
      <c r="U127">
        <v>29.219864000000001</v>
      </c>
      <c r="V127">
        <v>25.683899</v>
      </c>
      <c r="W127">
        <v>29.969035000000002</v>
      </c>
      <c r="X127">
        <v>27.452323</v>
      </c>
      <c r="Y127">
        <v>1.7582580000000001</v>
      </c>
      <c r="Z127">
        <v>3315.34</v>
      </c>
      <c r="AA127">
        <v>2.79</v>
      </c>
      <c r="AB127">
        <v>20383831568917</v>
      </c>
      <c r="AC127">
        <v>11070329594</v>
      </c>
      <c r="AD127">
        <v>8693612327215</v>
      </c>
      <c r="AE127">
        <v>7706970823</v>
      </c>
      <c r="AF127" t="s">
        <v>281</v>
      </c>
    </row>
    <row r="128" spans="1:32" x14ac:dyDescent="0.2">
      <c r="A128" t="s">
        <v>151</v>
      </c>
      <c r="B128" t="s">
        <v>152</v>
      </c>
      <c r="C128" t="s">
        <v>153</v>
      </c>
      <c r="D128">
        <v>0</v>
      </c>
      <c r="E128" t="s">
        <v>154</v>
      </c>
      <c r="F128" t="s">
        <v>56</v>
      </c>
      <c r="G128" t="s">
        <v>81</v>
      </c>
      <c r="H128">
        <v>30</v>
      </c>
      <c r="I128">
        <v>10</v>
      </c>
      <c r="J128" t="s">
        <v>84</v>
      </c>
      <c r="K128">
        <v>110</v>
      </c>
      <c r="L128">
        <v>9914.7849069999993</v>
      </c>
      <c r="M128">
        <v>37.541265000000003</v>
      </c>
      <c r="N128">
        <v>43.296140000000001</v>
      </c>
      <c r="O128">
        <v>42.050145999999998</v>
      </c>
      <c r="P128">
        <v>21.474488999999998</v>
      </c>
      <c r="Q128">
        <v>17.604702</v>
      </c>
      <c r="R128">
        <v>89.698864</v>
      </c>
      <c r="S128">
        <v>87.309586999999993</v>
      </c>
      <c r="T128">
        <v>35.729641000000001</v>
      </c>
      <c r="U128">
        <v>41.644264999999997</v>
      </c>
      <c r="V128">
        <v>37.511679999999998</v>
      </c>
      <c r="W128">
        <v>43.232916000000003</v>
      </c>
      <c r="X128">
        <v>41.964260000000003</v>
      </c>
      <c r="Y128">
        <v>1.5259750000000001</v>
      </c>
      <c r="Z128">
        <v>8188.15</v>
      </c>
      <c r="AA128">
        <v>6.2</v>
      </c>
      <c r="AB128">
        <v>44806787035131</v>
      </c>
      <c r="AC128">
        <v>28113531719</v>
      </c>
      <c r="AD128">
        <v>21509919293800</v>
      </c>
      <c r="AE128">
        <v>16584975778</v>
      </c>
      <c r="AF128" t="s">
        <v>282</v>
      </c>
    </row>
    <row r="129" spans="1:32" x14ac:dyDescent="0.2">
      <c r="A129" t="s">
        <v>151</v>
      </c>
      <c r="B129" t="s">
        <v>152</v>
      </c>
      <c r="C129" t="s">
        <v>153</v>
      </c>
      <c r="D129">
        <v>0</v>
      </c>
      <c r="E129" t="s">
        <v>154</v>
      </c>
      <c r="F129" t="s">
        <v>56</v>
      </c>
      <c r="G129" t="s">
        <v>81</v>
      </c>
      <c r="H129">
        <v>30</v>
      </c>
      <c r="I129">
        <v>10</v>
      </c>
      <c r="J129" t="s">
        <v>84</v>
      </c>
      <c r="K129">
        <v>135</v>
      </c>
      <c r="L129">
        <v>4854.7833700000001</v>
      </c>
      <c r="M129">
        <v>35.621597000000001</v>
      </c>
      <c r="N129">
        <v>40.447107000000003</v>
      </c>
      <c r="O129">
        <v>39.091793000000003</v>
      </c>
      <c r="P129">
        <v>18.088256999999999</v>
      </c>
      <c r="Q129">
        <v>15.377477000000001</v>
      </c>
      <c r="R129">
        <v>75.346549999999993</v>
      </c>
      <c r="S129">
        <v>72.931180999999995</v>
      </c>
      <c r="T129">
        <v>32.575412</v>
      </c>
      <c r="U129">
        <v>39.361975999999999</v>
      </c>
      <c r="V129">
        <v>35.562705999999999</v>
      </c>
      <c r="W129">
        <v>40.343164000000002</v>
      </c>
      <c r="X129">
        <v>38.942729999999997</v>
      </c>
      <c r="Y129">
        <v>1.6258779999999999</v>
      </c>
      <c r="Z129">
        <v>8483.25</v>
      </c>
      <c r="AA129">
        <v>4.62</v>
      </c>
      <c r="AB129">
        <v>47640142739358</v>
      </c>
      <c r="AC129">
        <v>21675457988</v>
      </c>
      <c r="AD129">
        <v>22203903368229</v>
      </c>
      <c r="AE129">
        <v>12433095611</v>
      </c>
      <c r="AF129" t="s">
        <v>283</v>
      </c>
    </row>
    <row r="130" spans="1:32" x14ac:dyDescent="0.2">
      <c r="A130" t="s">
        <v>151</v>
      </c>
      <c r="B130" t="s">
        <v>152</v>
      </c>
      <c r="C130" t="s">
        <v>153</v>
      </c>
      <c r="D130">
        <v>0</v>
      </c>
      <c r="E130" t="s">
        <v>154</v>
      </c>
      <c r="F130" t="s">
        <v>56</v>
      </c>
      <c r="G130" t="s">
        <v>81</v>
      </c>
      <c r="H130">
        <v>30</v>
      </c>
      <c r="I130">
        <v>10</v>
      </c>
      <c r="J130" t="s">
        <v>84</v>
      </c>
      <c r="K130">
        <v>160</v>
      </c>
      <c r="L130">
        <v>2187.4691459999999</v>
      </c>
      <c r="M130">
        <v>32.938611000000002</v>
      </c>
      <c r="N130">
        <v>37.361427999999997</v>
      </c>
      <c r="O130">
        <v>35.761975999999997</v>
      </c>
      <c r="P130">
        <v>14.516208000000001</v>
      </c>
      <c r="Q130">
        <v>12.875904</v>
      </c>
      <c r="R130">
        <v>55.549768</v>
      </c>
      <c r="S130">
        <v>53.457217999999997</v>
      </c>
      <c r="T130">
        <v>28.976893</v>
      </c>
      <c r="U130">
        <v>36.602953999999997</v>
      </c>
      <c r="V130">
        <v>32.836314999999999</v>
      </c>
      <c r="W130">
        <v>37.226694000000002</v>
      </c>
      <c r="X130">
        <v>35.558309000000001</v>
      </c>
      <c r="Y130">
        <v>1.7223280000000001</v>
      </c>
      <c r="Z130">
        <v>5320.89</v>
      </c>
      <c r="AA130">
        <v>3.06</v>
      </c>
      <c r="AB130">
        <v>39725832080986</v>
      </c>
      <c r="AC130">
        <v>15947502348</v>
      </c>
      <c r="AD130">
        <v>18146704877689</v>
      </c>
      <c r="AE130">
        <v>10837061221</v>
      </c>
      <c r="AF130" t="s">
        <v>284</v>
      </c>
    </row>
    <row r="131" spans="1:32" x14ac:dyDescent="0.2">
      <c r="A131" t="s">
        <v>151</v>
      </c>
      <c r="B131" t="s">
        <v>152</v>
      </c>
      <c r="C131" t="s">
        <v>153</v>
      </c>
      <c r="D131">
        <v>0</v>
      </c>
      <c r="E131" t="s">
        <v>154</v>
      </c>
      <c r="F131" t="s">
        <v>56</v>
      </c>
      <c r="G131" t="s">
        <v>81</v>
      </c>
      <c r="H131">
        <v>30</v>
      </c>
      <c r="I131">
        <v>10</v>
      </c>
      <c r="J131" t="s">
        <v>84</v>
      </c>
      <c r="K131">
        <v>185</v>
      </c>
      <c r="L131">
        <v>944.25697400000001</v>
      </c>
      <c r="M131">
        <v>30.061367000000001</v>
      </c>
      <c r="N131">
        <v>34.383057000000001</v>
      </c>
      <c r="O131">
        <v>32.451942000000003</v>
      </c>
      <c r="P131">
        <v>11.274561</v>
      </c>
      <c r="Q131">
        <v>10.517408</v>
      </c>
      <c r="R131">
        <v>33.942512999999998</v>
      </c>
      <c r="S131">
        <v>32.488821000000002</v>
      </c>
      <c r="T131">
        <v>25.623688999999999</v>
      </c>
      <c r="U131">
        <v>33.741878999999997</v>
      </c>
      <c r="V131">
        <v>29.941697999999999</v>
      </c>
      <c r="W131">
        <v>34.227193999999997</v>
      </c>
      <c r="X131">
        <v>32.203034000000002</v>
      </c>
      <c r="Y131">
        <v>1.8668279999999999</v>
      </c>
      <c r="Z131">
        <v>5197.3999999999996</v>
      </c>
      <c r="AA131">
        <v>2.21</v>
      </c>
      <c r="AB131">
        <v>31402436413779</v>
      </c>
      <c r="AC131">
        <v>10594065099</v>
      </c>
      <c r="AD131">
        <v>13556222082317</v>
      </c>
      <c r="AE131">
        <v>6064624345</v>
      </c>
      <c r="AF131" t="s">
        <v>285</v>
      </c>
    </row>
    <row r="132" spans="1:32" x14ac:dyDescent="0.2">
      <c r="A132" t="s">
        <v>151</v>
      </c>
      <c r="B132" t="s">
        <v>152</v>
      </c>
      <c r="C132" t="s">
        <v>153</v>
      </c>
      <c r="D132">
        <v>0</v>
      </c>
      <c r="E132" t="s">
        <v>154</v>
      </c>
      <c r="F132" t="s">
        <v>56</v>
      </c>
      <c r="G132" t="s">
        <v>81</v>
      </c>
      <c r="H132">
        <v>30</v>
      </c>
      <c r="I132">
        <v>10</v>
      </c>
      <c r="J132" t="s">
        <v>84</v>
      </c>
      <c r="K132">
        <v>210</v>
      </c>
      <c r="L132">
        <v>371.956659</v>
      </c>
      <c r="M132">
        <v>27.159600999999999</v>
      </c>
      <c r="N132">
        <v>31.563155999999999</v>
      </c>
      <c r="O132">
        <v>29.268695000000001</v>
      </c>
      <c r="P132">
        <v>8.4941060000000004</v>
      </c>
      <c r="Q132">
        <v>8.4203139999999994</v>
      </c>
      <c r="R132">
        <v>12.990745</v>
      </c>
      <c r="S132">
        <v>12.332595</v>
      </c>
      <c r="T132">
        <v>22.571211000000002</v>
      </c>
      <c r="U132">
        <v>30.799513000000001</v>
      </c>
      <c r="V132">
        <v>27.050096</v>
      </c>
      <c r="W132">
        <v>31.40569</v>
      </c>
      <c r="X132">
        <v>28.997216000000002</v>
      </c>
      <c r="Y132">
        <v>1.7691539999999999</v>
      </c>
      <c r="Z132">
        <v>3792.35</v>
      </c>
      <c r="AA132">
        <v>1.27</v>
      </c>
      <c r="AB132">
        <v>30226310710905</v>
      </c>
      <c r="AC132">
        <v>7012038330</v>
      </c>
      <c r="AD132">
        <v>12914897263677</v>
      </c>
      <c r="AE132">
        <v>4556614490</v>
      </c>
      <c r="AF132" t="s">
        <v>286</v>
      </c>
    </row>
    <row r="133" spans="1:32" x14ac:dyDescent="0.2">
      <c r="A133" t="s">
        <v>151</v>
      </c>
      <c r="B133" t="s">
        <v>152</v>
      </c>
      <c r="C133" t="s">
        <v>153</v>
      </c>
      <c r="D133">
        <v>0</v>
      </c>
      <c r="E133" t="s">
        <v>154</v>
      </c>
      <c r="F133" t="s">
        <v>56</v>
      </c>
      <c r="G133" t="s">
        <v>81</v>
      </c>
      <c r="H133">
        <v>30</v>
      </c>
      <c r="I133">
        <v>10</v>
      </c>
      <c r="J133" t="s">
        <v>84</v>
      </c>
      <c r="K133">
        <v>235</v>
      </c>
      <c r="L133">
        <v>135.05694299999999</v>
      </c>
      <c r="M133">
        <v>24.400382</v>
      </c>
      <c r="N133">
        <v>29.109711000000001</v>
      </c>
      <c r="O133">
        <v>26.517327999999999</v>
      </c>
      <c r="P133">
        <v>6.2972429999999999</v>
      </c>
      <c r="Q133">
        <v>6.6797800000000001</v>
      </c>
      <c r="R133">
        <v>1.947657</v>
      </c>
      <c r="S133">
        <v>1.853261</v>
      </c>
      <c r="T133">
        <v>19.885849</v>
      </c>
      <c r="U133">
        <v>28.013573999999998</v>
      </c>
      <c r="V133">
        <v>24.30301</v>
      </c>
      <c r="W133">
        <v>28.952583000000001</v>
      </c>
      <c r="X133">
        <v>26.240625999999999</v>
      </c>
      <c r="Y133">
        <v>1.808611</v>
      </c>
      <c r="Z133">
        <v>1797.62</v>
      </c>
      <c r="AA133">
        <v>1.06</v>
      </c>
      <c r="AB133">
        <v>11246406121294</v>
      </c>
      <c r="AC133">
        <v>4934575378</v>
      </c>
      <c r="AD133">
        <v>4706227903644</v>
      </c>
      <c r="AE133">
        <v>2949912991</v>
      </c>
      <c r="AF133" t="s">
        <v>287</v>
      </c>
    </row>
    <row r="134" spans="1:32" x14ac:dyDescent="0.2">
      <c r="A134" t="s">
        <v>151</v>
      </c>
      <c r="B134" t="s">
        <v>152</v>
      </c>
      <c r="C134" t="s">
        <v>153</v>
      </c>
      <c r="D134">
        <v>0</v>
      </c>
      <c r="E134" t="s">
        <v>154</v>
      </c>
      <c r="F134" t="s">
        <v>56</v>
      </c>
      <c r="G134" t="s">
        <v>81</v>
      </c>
      <c r="H134">
        <v>30</v>
      </c>
      <c r="I134">
        <v>10</v>
      </c>
      <c r="J134" t="s">
        <v>85</v>
      </c>
      <c r="K134">
        <v>110</v>
      </c>
      <c r="L134">
        <v>6876.4122029999999</v>
      </c>
      <c r="M134">
        <v>35.423153999999997</v>
      </c>
      <c r="N134">
        <v>41.545850999999999</v>
      </c>
      <c r="O134">
        <v>39.944130000000001</v>
      </c>
      <c r="P134">
        <v>20.117253999999999</v>
      </c>
      <c r="Q134">
        <v>16.121113000000001</v>
      </c>
      <c r="R134">
        <v>77.029679999999999</v>
      </c>
      <c r="S134">
        <v>74.586433</v>
      </c>
      <c r="T134">
        <v>32.538761000000001</v>
      </c>
      <c r="U134">
        <v>40.165084</v>
      </c>
      <c r="V134">
        <v>35.394598000000002</v>
      </c>
      <c r="W134">
        <v>41.491698</v>
      </c>
      <c r="X134">
        <v>39.869109999999999</v>
      </c>
      <c r="Y134">
        <v>1.620838</v>
      </c>
      <c r="Z134">
        <v>5668.27</v>
      </c>
      <c r="AA134">
        <v>3.25</v>
      </c>
      <c r="AB134">
        <v>40536873407041</v>
      </c>
      <c r="AC134">
        <v>17843545564</v>
      </c>
      <c r="AD134">
        <v>19373398590240</v>
      </c>
      <c r="AE134">
        <v>11339112627</v>
      </c>
      <c r="AF134" t="s">
        <v>288</v>
      </c>
    </row>
    <row r="135" spans="1:32" x14ac:dyDescent="0.2">
      <c r="A135" t="s">
        <v>151</v>
      </c>
      <c r="B135" t="s">
        <v>152</v>
      </c>
      <c r="C135" t="s">
        <v>153</v>
      </c>
      <c r="D135">
        <v>0</v>
      </c>
      <c r="E135" t="s">
        <v>154</v>
      </c>
      <c r="F135" t="s">
        <v>56</v>
      </c>
      <c r="G135" t="s">
        <v>81</v>
      </c>
      <c r="H135">
        <v>30</v>
      </c>
      <c r="I135">
        <v>10</v>
      </c>
      <c r="J135" t="s">
        <v>85</v>
      </c>
      <c r="K135">
        <v>135</v>
      </c>
      <c r="L135">
        <v>3391.7295009999998</v>
      </c>
      <c r="M135">
        <v>33.881813999999999</v>
      </c>
      <c r="N135">
        <v>38.918894999999999</v>
      </c>
      <c r="O135">
        <v>37.340144000000002</v>
      </c>
      <c r="P135">
        <v>16.71219</v>
      </c>
      <c r="Q135">
        <v>14.130153</v>
      </c>
      <c r="R135">
        <v>62.344920999999999</v>
      </c>
      <c r="S135">
        <v>60.093924999999999</v>
      </c>
      <c r="T135">
        <v>30.243687000000001</v>
      </c>
      <c r="U135">
        <v>38.035018000000001</v>
      </c>
      <c r="V135">
        <v>33.836973</v>
      </c>
      <c r="W135">
        <v>38.819001</v>
      </c>
      <c r="X135">
        <v>37.202148000000001</v>
      </c>
      <c r="Y135">
        <v>1.7521009999999999</v>
      </c>
      <c r="Z135">
        <v>5467.13</v>
      </c>
      <c r="AA135">
        <v>2.99</v>
      </c>
      <c r="AB135">
        <v>31647832347735</v>
      </c>
      <c r="AC135">
        <v>13797866007</v>
      </c>
      <c r="AD135">
        <v>14311374870054</v>
      </c>
      <c r="AE135">
        <v>8005102290</v>
      </c>
      <c r="AF135" t="s">
        <v>289</v>
      </c>
    </row>
    <row r="136" spans="1:32" x14ac:dyDescent="0.2">
      <c r="A136" t="s">
        <v>151</v>
      </c>
      <c r="B136" t="s">
        <v>152</v>
      </c>
      <c r="C136" t="s">
        <v>153</v>
      </c>
      <c r="D136">
        <v>0</v>
      </c>
      <c r="E136" t="s">
        <v>154</v>
      </c>
      <c r="F136" t="s">
        <v>56</v>
      </c>
      <c r="G136" t="s">
        <v>81</v>
      </c>
      <c r="H136">
        <v>30</v>
      </c>
      <c r="I136">
        <v>10</v>
      </c>
      <c r="J136" t="s">
        <v>85</v>
      </c>
      <c r="K136">
        <v>160</v>
      </c>
      <c r="L136">
        <v>1512.7174359999999</v>
      </c>
      <c r="M136">
        <v>31.522214999999999</v>
      </c>
      <c r="N136">
        <v>36.033979000000002</v>
      </c>
      <c r="O136">
        <v>34.240354000000004</v>
      </c>
      <c r="P136">
        <v>13.189598</v>
      </c>
      <c r="Q136">
        <v>11.824225</v>
      </c>
      <c r="R136">
        <v>43.489508000000001</v>
      </c>
      <c r="S136">
        <v>41.695416000000002</v>
      </c>
      <c r="T136">
        <v>27.270403999999999</v>
      </c>
      <c r="U136">
        <v>35.415286000000002</v>
      </c>
      <c r="V136">
        <v>31.438275999999998</v>
      </c>
      <c r="W136">
        <v>35.900039999999997</v>
      </c>
      <c r="X136">
        <v>34.040388</v>
      </c>
      <c r="Y136">
        <v>1.8774169999999999</v>
      </c>
      <c r="Z136">
        <v>3936.19</v>
      </c>
      <c r="AA136">
        <v>2.17</v>
      </c>
      <c r="AB136">
        <v>22923250730156</v>
      </c>
      <c r="AC136">
        <v>9878556482</v>
      </c>
      <c r="AD136">
        <v>10292981557977</v>
      </c>
      <c r="AE136">
        <v>5840151171</v>
      </c>
      <c r="AF136" t="s">
        <v>290</v>
      </c>
    </row>
    <row r="137" spans="1:32" x14ac:dyDescent="0.2">
      <c r="A137" t="s">
        <v>151</v>
      </c>
      <c r="B137" t="s">
        <v>152</v>
      </c>
      <c r="C137" t="s">
        <v>153</v>
      </c>
      <c r="D137">
        <v>0</v>
      </c>
      <c r="E137" t="s">
        <v>154</v>
      </c>
      <c r="F137" t="s">
        <v>56</v>
      </c>
      <c r="G137" t="s">
        <v>81</v>
      </c>
      <c r="H137">
        <v>30</v>
      </c>
      <c r="I137">
        <v>10</v>
      </c>
      <c r="J137" t="s">
        <v>85</v>
      </c>
      <c r="K137">
        <v>185</v>
      </c>
      <c r="L137">
        <v>648.02028700000005</v>
      </c>
      <c r="M137">
        <v>28.885110999999998</v>
      </c>
      <c r="N137">
        <v>33.240357000000003</v>
      </c>
      <c r="O137">
        <v>31.143077999999999</v>
      </c>
      <c r="P137">
        <v>10.165433</v>
      </c>
      <c r="Q137">
        <v>9.6622780000000006</v>
      </c>
      <c r="R137">
        <v>23.763013999999998</v>
      </c>
      <c r="S137">
        <v>22.742079</v>
      </c>
      <c r="T137">
        <v>24.339751</v>
      </c>
      <c r="U137">
        <v>32.613360999999998</v>
      </c>
      <c r="V137">
        <v>28.781293000000002</v>
      </c>
      <c r="W137">
        <v>33.090345999999997</v>
      </c>
      <c r="X137">
        <v>30.893937000000001</v>
      </c>
      <c r="Y137">
        <v>1.88828</v>
      </c>
      <c r="Z137">
        <v>2628.8</v>
      </c>
      <c r="AA137">
        <v>1.38</v>
      </c>
      <c r="AB137">
        <v>16699556894461</v>
      </c>
      <c r="AC137">
        <v>6459490765</v>
      </c>
      <c r="AD137">
        <v>7391724654847</v>
      </c>
      <c r="AE137">
        <v>4001167591</v>
      </c>
      <c r="AF137" t="s">
        <v>291</v>
      </c>
    </row>
    <row r="138" spans="1:32" x14ac:dyDescent="0.2">
      <c r="A138" t="s">
        <v>151</v>
      </c>
      <c r="B138" t="s">
        <v>152</v>
      </c>
      <c r="C138" t="s">
        <v>153</v>
      </c>
      <c r="D138">
        <v>0</v>
      </c>
      <c r="E138" t="s">
        <v>154</v>
      </c>
      <c r="F138" t="s">
        <v>56</v>
      </c>
      <c r="G138" t="s">
        <v>81</v>
      </c>
      <c r="H138">
        <v>30</v>
      </c>
      <c r="I138">
        <v>10</v>
      </c>
      <c r="J138" t="s">
        <v>85</v>
      </c>
      <c r="K138">
        <v>210</v>
      </c>
      <c r="L138">
        <v>247.76823200000001</v>
      </c>
      <c r="M138">
        <v>26.079073000000001</v>
      </c>
      <c r="N138">
        <v>30.639240999999998</v>
      </c>
      <c r="O138">
        <v>28.192831000000002</v>
      </c>
      <c r="P138">
        <v>7.6066240000000001</v>
      </c>
      <c r="Q138">
        <v>7.7225630000000001</v>
      </c>
      <c r="R138">
        <v>6.0221359999999997</v>
      </c>
      <c r="S138">
        <v>5.7385710000000003</v>
      </c>
      <c r="T138">
        <v>21.503716000000001</v>
      </c>
      <c r="U138">
        <v>29.793279999999999</v>
      </c>
      <c r="V138">
        <v>25.976489999999998</v>
      </c>
      <c r="W138">
        <v>30.491806</v>
      </c>
      <c r="X138">
        <v>27.930886000000001</v>
      </c>
      <c r="Y138">
        <v>1.993608</v>
      </c>
      <c r="Z138">
        <v>1765.1</v>
      </c>
      <c r="AA138">
        <v>0.69</v>
      </c>
      <c r="AB138">
        <v>11024071700656</v>
      </c>
      <c r="AC138">
        <v>4110494065</v>
      </c>
      <c r="AD138">
        <v>4614507768559</v>
      </c>
      <c r="AE138">
        <v>1893664599</v>
      </c>
      <c r="AF138" t="s">
        <v>292</v>
      </c>
    </row>
    <row r="139" spans="1:32" x14ac:dyDescent="0.2">
      <c r="A139" t="s">
        <v>151</v>
      </c>
      <c r="B139" t="s">
        <v>152</v>
      </c>
      <c r="C139" t="s">
        <v>153</v>
      </c>
      <c r="D139">
        <v>0</v>
      </c>
      <c r="E139" t="s">
        <v>154</v>
      </c>
      <c r="F139" t="s">
        <v>56</v>
      </c>
      <c r="G139" t="s">
        <v>81</v>
      </c>
      <c r="H139">
        <v>30</v>
      </c>
      <c r="I139">
        <v>10</v>
      </c>
      <c r="J139" t="s">
        <v>85</v>
      </c>
      <c r="K139">
        <v>235</v>
      </c>
      <c r="L139">
        <v>87.031122999999994</v>
      </c>
      <c r="M139">
        <v>23.479586999999999</v>
      </c>
      <c r="N139">
        <v>28.381042000000001</v>
      </c>
      <c r="O139">
        <v>25.791751000000001</v>
      </c>
      <c r="P139">
        <v>5.6899100000000002</v>
      </c>
      <c r="Q139">
        <v>6.1730669999999996</v>
      </c>
      <c r="R139">
        <v>0.63631000000000004</v>
      </c>
      <c r="S139">
        <v>0.61821199999999998</v>
      </c>
      <c r="T139">
        <v>19.040306999999999</v>
      </c>
      <c r="U139">
        <v>27.166429000000001</v>
      </c>
      <c r="V139">
        <v>23.393138</v>
      </c>
      <c r="W139">
        <v>28.227941999999999</v>
      </c>
      <c r="X139">
        <v>25.523904999999999</v>
      </c>
      <c r="Y139">
        <v>2.0007329999999999</v>
      </c>
      <c r="Z139">
        <v>1003.07</v>
      </c>
      <c r="AA139">
        <v>0.56999999999999995</v>
      </c>
      <c r="AB139">
        <v>6066464539856</v>
      </c>
      <c r="AC139">
        <v>2834577519</v>
      </c>
      <c r="AD139">
        <v>2628994333279</v>
      </c>
      <c r="AE139">
        <v>1600833784</v>
      </c>
      <c r="AF139" t="s">
        <v>293</v>
      </c>
    </row>
    <row r="140" spans="1:32" x14ac:dyDescent="0.2">
      <c r="A140" t="s">
        <v>151</v>
      </c>
      <c r="B140" t="s">
        <v>152</v>
      </c>
      <c r="C140" t="s">
        <v>153</v>
      </c>
      <c r="D140">
        <v>0</v>
      </c>
      <c r="E140" t="s">
        <v>154</v>
      </c>
      <c r="F140" t="s">
        <v>56</v>
      </c>
      <c r="G140" t="s">
        <v>81</v>
      </c>
      <c r="H140">
        <v>30</v>
      </c>
      <c r="I140">
        <v>10</v>
      </c>
      <c r="J140" t="s">
        <v>86</v>
      </c>
      <c r="K140">
        <v>110</v>
      </c>
      <c r="L140">
        <v>4042.1105050000001</v>
      </c>
      <c r="M140">
        <v>32.670409999999997</v>
      </c>
      <c r="N140">
        <v>38.881079</v>
      </c>
      <c r="O140">
        <v>36.890472000000003</v>
      </c>
      <c r="P140">
        <v>17.761295</v>
      </c>
      <c r="Q140">
        <v>13.936194</v>
      </c>
      <c r="R140">
        <v>51.418362000000002</v>
      </c>
      <c r="S140">
        <v>49.540979999999998</v>
      </c>
      <c r="T140">
        <v>28.566596000000001</v>
      </c>
      <c r="U140">
        <v>37.936652000000002</v>
      </c>
      <c r="V140">
        <v>32.641888000000002</v>
      </c>
      <c r="W140">
        <v>38.831820999999998</v>
      </c>
      <c r="X140">
        <v>36.816293999999999</v>
      </c>
      <c r="Y140">
        <v>1.7030320000000001</v>
      </c>
      <c r="Z140">
        <v>4853.8100000000004</v>
      </c>
      <c r="AA140">
        <v>2.0299999999999998</v>
      </c>
      <c r="AB140">
        <v>27707066820192</v>
      </c>
      <c r="AC140">
        <v>9113120908</v>
      </c>
      <c r="AD140">
        <v>12729646663821</v>
      </c>
      <c r="AE140">
        <v>5369426298</v>
      </c>
      <c r="AF140" t="s">
        <v>294</v>
      </c>
    </row>
    <row r="141" spans="1:32" x14ac:dyDescent="0.2">
      <c r="A141" t="s">
        <v>151</v>
      </c>
      <c r="B141" t="s">
        <v>152</v>
      </c>
      <c r="C141" t="s">
        <v>153</v>
      </c>
      <c r="D141">
        <v>0</v>
      </c>
      <c r="E141" t="s">
        <v>154</v>
      </c>
      <c r="F141" t="s">
        <v>56</v>
      </c>
      <c r="G141" t="s">
        <v>81</v>
      </c>
      <c r="H141">
        <v>30</v>
      </c>
      <c r="I141">
        <v>10</v>
      </c>
      <c r="J141" t="s">
        <v>86</v>
      </c>
      <c r="K141">
        <v>135</v>
      </c>
      <c r="L141">
        <v>1996.4724510000001</v>
      </c>
      <c r="M141">
        <v>31.530360999999999</v>
      </c>
      <c r="N141">
        <v>36.691392999999998</v>
      </c>
      <c r="O141">
        <v>34.823194000000001</v>
      </c>
      <c r="P141">
        <v>14.56358</v>
      </c>
      <c r="Q141">
        <v>12.331136000000001</v>
      </c>
      <c r="R141">
        <v>38.920909000000002</v>
      </c>
      <c r="S141">
        <v>37.330849999999998</v>
      </c>
      <c r="T141">
        <v>27.170805000000001</v>
      </c>
      <c r="U141">
        <v>36.044378999999999</v>
      </c>
      <c r="V141">
        <v>31.495961999999999</v>
      </c>
      <c r="W141">
        <v>36.600085999999997</v>
      </c>
      <c r="X141">
        <v>34.698023999999997</v>
      </c>
      <c r="Y141">
        <v>1.879807</v>
      </c>
      <c r="Z141">
        <v>3901.76</v>
      </c>
      <c r="AA141">
        <v>1.48</v>
      </c>
      <c r="AB141">
        <v>22886070753873</v>
      </c>
      <c r="AC141">
        <v>6927433238</v>
      </c>
      <c r="AD141">
        <v>10238268259387</v>
      </c>
      <c r="AE141">
        <v>3971909521</v>
      </c>
      <c r="AF141" t="s">
        <v>295</v>
      </c>
    </row>
    <row r="142" spans="1:32" x14ac:dyDescent="0.2">
      <c r="A142" t="s">
        <v>151</v>
      </c>
      <c r="B142" t="s">
        <v>152</v>
      </c>
      <c r="C142" t="s">
        <v>153</v>
      </c>
      <c r="D142">
        <v>0</v>
      </c>
      <c r="E142" t="s">
        <v>154</v>
      </c>
      <c r="F142" t="s">
        <v>56</v>
      </c>
      <c r="G142" t="s">
        <v>81</v>
      </c>
      <c r="H142">
        <v>30</v>
      </c>
      <c r="I142">
        <v>10</v>
      </c>
      <c r="J142" t="s">
        <v>86</v>
      </c>
      <c r="K142">
        <v>160</v>
      </c>
      <c r="L142">
        <v>884.36855500000001</v>
      </c>
      <c r="M142">
        <v>29.607436</v>
      </c>
      <c r="N142">
        <v>34.146574999999999</v>
      </c>
      <c r="O142">
        <v>32.141883</v>
      </c>
      <c r="P142">
        <v>11.383364</v>
      </c>
      <c r="Q142">
        <v>10.397781999999999</v>
      </c>
      <c r="R142">
        <v>23.762081999999999</v>
      </c>
      <c r="S142">
        <v>22.731418000000001</v>
      </c>
      <c r="T142">
        <v>25.035025999999998</v>
      </c>
      <c r="U142">
        <v>33.629227999999998</v>
      </c>
      <c r="V142">
        <v>29.546612</v>
      </c>
      <c r="W142">
        <v>34.023833000000003</v>
      </c>
      <c r="X142">
        <v>31.950804000000002</v>
      </c>
      <c r="Y142">
        <v>2.0767959999999999</v>
      </c>
      <c r="Z142">
        <v>2880.79</v>
      </c>
      <c r="AA142">
        <v>1.02</v>
      </c>
      <c r="AB142">
        <v>17637167519301</v>
      </c>
      <c r="AC142">
        <v>4912802063</v>
      </c>
      <c r="AD142">
        <v>7540813623768</v>
      </c>
      <c r="AE142">
        <v>2743522810</v>
      </c>
      <c r="AF142" t="s">
        <v>296</v>
      </c>
    </row>
    <row r="143" spans="1:32" x14ac:dyDescent="0.2">
      <c r="A143" t="s">
        <v>151</v>
      </c>
      <c r="B143" t="s">
        <v>152</v>
      </c>
      <c r="C143" t="s">
        <v>153</v>
      </c>
      <c r="D143">
        <v>0</v>
      </c>
      <c r="E143" t="s">
        <v>154</v>
      </c>
      <c r="F143" t="s">
        <v>56</v>
      </c>
      <c r="G143" t="s">
        <v>81</v>
      </c>
      <c r="H143">
        <v>30</v>
      </c>
      <c r="I143">
        <v>10</v>
      </c>
      <c r="J143" t="s">
        <v>86</v>
      </c>
      <c r="K143">
        <v>185</v>
      </c>
      <c r="L143">
        <v>370.12894799999998</v>
      </c>
      <c r="M143">
        <v>27.230875999999999</v>
      </c>
      <c r="N143">
        <v>31.720105</v>
      </c>
      <c r="O143">
        <v>29.435572000000001</v>
      </c>
      <c r="P143">
        <v>8.6899460000000008</v>
      </c>
      <c r="Q143">
        <v>8.5241260000000008</v>
      </c>
      <c r="R143">
        <v>8.3312240000000006</v>
      </c>
      <c r="S143">
        <v>7.9409270000000003</v>
      </c>
      <c r="T143">
        <v>22.613585</v>
      </c>
      <c r="U143">
        <v>31.036788000000001</v>
      </c>
      <c r="V143">
        <v>27.143796999999999</v>
      </c>
      <c r="W143">
        <v>31.578956000000002</v>
      </c>
      <c r="X143">
        <v>29.194208</v>
      </c>
      <c r="Y143">
        <v>2.060568</v>
      </c>
      <c r="Z143">
        <v>2050.1799999999998</v>
      </c>
      <c r="AA143">
        <v>0.57999999999999996</v>
      </c>
      <c r="AB143">
        <v>12898319328370</v>
      </c>
      <c r="AC143">
        <v>3116665523</v>
      </c>
      <c r="AD143">
        <v>5359212937182</v>
      </c>
      <c r="AE143">
        <v>1557089894</v>
      </c>
      <c r="AF143" t="s">
        <v>297</v>
      </c>
    </row>
    <row r="144" spans="1:32" x14ac:dyDescent="0.2">
      <c r="A144" t="s">
        <v>151</v>
      </c>
      <c r="B144" t="s">
        <v>152</v>
      </c>
      <c r="C144" t="s">
        <v>153</v>
      </c>
      <c r="D144">
        <v>0</v>
      </c>
      <c r="E144" t="s">
        <v>154</v>
      </c>
      <c r="F144" t="s">
        <v>56</v>
      </c>
      <c r="G144" t="s">
        <v>81</v>
      </c>
      <c r="H144">
        <v>30</v>
      </c>
      <c r="I144">
        <v>10</v>
      </c>
      <c r="J144" t="s">
        <v>86</v>
      </c>
      <c r="K144">
        <v>210</v>
      </c>
      <c r="L144">
        <v>134.93706299999999</v>
      </c>
      <c r="M144">
        <v>24.605733000000001</v>
      </c>
      <c r="N144">
        <v>29.449698999999999</v>
      </c>
      <c r="O144">
        <v>26.875091000000001</v>
      </c>
      <c r="P144">
        <v>6.4600799999999996</v>
      </c>
      <c r="Q144">
        <v>6.8088220000000002</v>
      </c>
      <c r="R144">
        <v>1.0653550000000001</v>
      </c>
      <c r="S144">
        <v>1.0442549999999999</v>
      </c>
      <c r="T144">
        <v>20.100954999999999</v>
      </c>
      <c r="U144">
        <v>28.409609</v>
      </c>
      <c r="V144">
        <v>24.514802</v>
      </c>
      <c r="W144">
        <v>29.309065</v>
      </c>
      <c r="X144">
        <v>26.615473999999999</v>
      </c>
      <c r="Y144">
        <v>2.2540049999999998</v>
      </c>
      <c r="Z144">
        <v>915.56</v>
      </c>
      <c r="AA144">
        <v>0.33</v>
      </c>
      <c r="AB144">
        <v>5809393210041</v>
      </c>
      <c r="AC144">
        <v>1878368143</v>
      </c>
      <c r="AD144">
        <v>2394848086635</v>
      </c>
      <c r="AE144">
        <v>888618031</v>
      </c>
      <c r="AF144" t="s">
        <v>298</v>
      </c>
    </row>
    <row r="145" spans="1:32" x14ac:dyDescent="0.2">
      <c r="A145" t="s">
        <v>151</v>
      </c>
      <c r="B145" t="s">
        <v>152</v>
      </c>
      <c r="C145" t="s">
        <v>153</v>
      </c>
      <c r="D145">
        <v>0</v>
      </c>
      <c r="E145" t="s">
        <v>154</v>
      </c>
      <c r="F145" t="s">
        <v>56</v>
      </c>
      <c r="G145" t="s">
        <v>81</v>
      </c>
      <c r="H145">
        <v>30</v>
      </c>
      <c r="I145">
        <v>10</v>
      </c>
      <c r="J145" t="s">
        <v>86</v>
      </c>
      <c r="K145">
        <v>235</v>
      </c>
      <c r="L145">
        <v>44.731884000000001</v>
      </c>
      <c r="M145">
        <v>22.323923000000001</v>
      </c>
      <c r="N145">
        <v>27.409652999999999</v>
      </c>
      <c r="O145">
        <v>24.780761999999999</v>
      </c>
      <c r="P145">
        <v>4.9914829999999997</v>
      </c>
      <c r="Q145">
        <v>5.5720840000000003</v>
      </c>
      <c r="R145">
        <v>0.13341700000000001</v>
      </c>
      <c r="S145">
        <v>0.13400699999999999</v>
      </c>
      <c r="T145">
        <v>17.982793999999998</v>
      </c>
      <c r="U145">
        <v>25.968747</v>
      </c>
      <c r="V145">
        <v>22.250467</v>
      </c>
      <c r="W145">
        <v>27.239823999999999</v>
      </c>
      <c r="X145">
        <v>24.500301</v>
      </c>
      <c r="Y145">
        <v>2.348935</v>
      </c>
      <c r="Z145">
        <v>401.29</v>
      </c>
      <c r="AA145">
        <v>0.18</v>
      </c>
      <c r="AB145">
        <v>2797990373683</v>
      </c>
      <c r="AC145">
        <v>1233537298</v>
      </c>
      <c r="AD145">
        <v>1134292733334</v>
      </c>
      <c r="AE145">
        <v>541831112</v>
      </c>
      <c r="AF145" t="s">
        <v>299</v>
      </c>
    </row>
    <row r="146" spans="1:32" x14ac:dyDescent="0.2">
      <c r="A146" t="s">
        <v>151</v>
      </c>
      <c r="B146" t="s">
        <v>152</v>
      </c>
      <c r="C146" t="s">
        <v>153</v>
      </c>
      <c r="D146">
        <v>0</v>
      </c>
      <c r="E146" t="s">
        <v>154</v>
      </c>
      <c r="F146" t="s">
        <v>57</v>
      </c>
      <c r="G146" t="s">
        <v>81</v>
      </c>
      <c r="H146">
        <v>60</v>
      </c>
      <c r="I146">
        <v>10</v>
      </c>
      <c r="J146" t="s">
        <v>81</v>
      </c>
      <c r="K146">
        <v>110</v>
      </c>
      <c r="L146">
        <v>45974.248614999997</v>
      </c>
      <c r="M146">
        <v>45.811895999999997</v>
      </c>
      <c r="N146">
        <v>43.119911999999999</v>
      </c>
      <c r="O146">
        <v>48.029023000000002</v>
      </c>
      <c r="P146">
        <v>26.276772000000001</v>
      </c>
      <c r="Q146">
        <v>21.324038000000002</v>
      </c>
      <c r="R146">
        <v>92.495715000000004</v>
      </c>
      <c r="S146">
        <v>90.411354000000003</v>
      </c>
      <c r="T146">
        <v>42.699275</v>
      </c>
      <c r="U146">
        <v>44.433839999999996</v>
      </c>
      <c r="V146">
        <v>45.733933</v>
      </c>
      <c r="W146">
        <v>43.047215999999999</v>
      </c>
      <c r="X146">
        <v>47.969247000000003</v>
      </c>
      <c r="Y146">
        <v>0.74519199999999997</v>
      </c>
      <c r="Z146">
        <v>31347.33</v>
      </c>
      <c r="AA146">
        <v>25.57</v>
      </c>
      <c r="AB146">
        <v>228793121289173</v>
      </c>
      <c r="AC146">
        <v>122821408000</v>
      </c>
      <c r="AD146">
        <v>106607589236797</v>
      </c>
      <c r="AE146">
        <v>90619900389</v>
      </c>
      <c r="AF146" t="s">
        <v>300</v>
      </c>
    </row>
    <row r="147" spans="1:32" x14ac:dyDescent="0.2">
      <c r="A147" t="s">
        <v>151</v>
      </c>
      <c r="B147" t="s">
        <v>152</v>
      </c>
      <c r="C147" t="s">
        <v>153</v>
      </c>
      <c r="D147">
        <v>0</v>
      </c>
      <c r="E147" t="s">
        <v>154</v>
      </c>
      <c r="F147" t="s">
        <v>57</v>
      </c>
      <c r="G147" t="s">
        <v>81</v>
      </c>
      <c r="H147">
        <v>60</v>
      </c>
      <c r="I147">
        <v>10</v>
      </c>
      <c r="J147" t="s">
        <v>81</v>
      </c>
      <c r="K147">
        <v>135</v>
      </c>
      <c r="L147">
        <v>20002.903385000001</v>
      </c>
      <c r="M147">
        <v>42.602556</v>
      </c>
      <c r="N147">
        <v>41.117718000000004</v>
      </c>
      <c r="O147">
        <v>46.447184999999998</v>
      </c>
      <c r="P147">
        <v>22.207538</v>
      </c>
      <c r="Q147">
        <v>18.189033999999999</v>
      </c>
      <c r="R147">
        <v>81.347283000000004</v>
      </c>
      <c r="S147">
        <v>79.398274999999998</v>
      </c>
      <c r="T147">
        <v>38.825733999999997</v>
      </c>
      <c r="U147">
        <v>42.316797999999999</v>
      </c>
      <c r="V147">
        <v>42.518087000000001</v>
      </c>
      <c r="W147">
        <v>41.073569999999997</v>
      </c>
      <c r="X147">
        <v>46.408977</v>
      </c>
      <c r="Y147">
        <v>0.83640400000000004</v>
      </c>
      <c r="Z147">
        <v>48195.83</v>
      </c>
      <c r="AA147">
        <v>23.68</v>
      </c>
      <c r="AB147">
        <v>299130360546681</v>
      </c>
      <c r="AC147">
        <v>94802365997</v>
      </c>
      <c r="AD147">
        <v>125299567584651</v>
      </c>
      <c r="AE147">
        <v>64730626331</v>
      </c>
      <c r="AF147" t="s">
        <v>301</v>
      </c>
    </row>
    <row r="148" spans="1:32" x14ac:dyDescent="0.2">
      <c r="A148" t="s">
        <v>151</v>
      </c>
      <c r="B148" t="s">
        <v>152</v>
      </c>
      <c r="C148" t="s">
        <v>153</v>
      </c>
      <c r="D148">
        <v>0</v>
      </c>
      <c r="E148" t="s">
        <v>154</v>
      </c>
      <c r="F148" t="s">
        <v>57</v>
      </c>
      <c r="G148" t="s">
        <v>81</v>
      </c>
      <c r="H148">
        <v>60</v>
      </c>
      <c r="I148">
        <v>10</v>
      </c>
      <c r="J148" t="s">
        <v>81</v>
      </c>
      <c r="K148">
        <v>160</v>
      </c>
      <c r="L148">
        <v>8568.384</v>
      </c>
      <c r="M148">
        <v>39.281274000000003</v>
      </c>
      <c r="N148">
        <v>39.3277</v>
      </c>
      <c r="O148">
        <v>44.819251999999999</v>
      </c>
      <c r="P148">
        <v>17.980862999999999</v>
      </c>
      <c r="Q148">
        <v>14.948542</v>
      </c>
      <c r="R148">
        <v>62.668297000000003</v>
      </c>
      <c r="S148">
        <v>61.058830999999998</v>
      </c>
      <c r="T148">
        <v>35.027605000000001</v>
      </c>
      <c r="U148">
        <v>40.228090999999999</v>
      </c>
      <c r="V148">
        <v>39.178834000000002</v>
      </c>
      <c r="W148">
        <v>39.302030000000002</v>
      </c>
      <c r="X148">
        <v>44.795338999999998</v>
      </c>
      <c r="Y148">
        <v>0.76133399999999996</v>
      </c>
      <c r="Z148">
        <v>27125.06</v>
      </c>
      <c r="AA148">
        <v>14.78</v>
      </c>
      <c r="AB148">
        <v>209843825059384</v>
      </c>
      <c r="AC148">
        <v>63896184565</v>
      </c>
      <c r="AD148">
        <v>92244152324023</v>
      </c>
      <c r="AE148">
        <v>52863362232</v>
      </c>
      <c r="AF148" t="s">
        <v>302</v>
      </c>
    </row>
    <row r="149" spans="1:32" x14ac:dyDescent="0.2">
      <c r="A149" t="s">
        <v>151</v>
      </c>
      <c r="B149" t="s">
        <v>152</v>
      </c>
      <c r="C149" t="s">
        <v>153</v>
      </c>
      <c r="D149">
        <v>0</v>
      </c>
      <c r="E149" t="s">
        <v>154</v>
      </c>
      <c r="F149" t="s">
        <v>57</v>
      </c>
      <c r="G149" t="s">
        <v>81</v>
      </c>
      <c r="H149">
        <v>60</v>
      </c>
      <c r="I149">
        <v>10</v>
      </c>
      <c r="J149" t="s">
        <v>81</v>
      </c>
      <c r="K149">
        <v>185</v>
      </c>
      <c r="L149">
        <v>3277.6984619999998</v>
      </c>
      <c r="M149">
        <v>35.852392999999999</v>
      </c>
      <c r="N149">
        <v>37.564281999999999</v>
      </c>
      <c r="O149">
        <v>43.213357000000002</v>
      </c>
      <c r="P149">
        <v>13.594068</v>
      </c>
      <c r="Q149">
        <v>11.604753000000001</v>
      </c>
      <c r="R149">
        <v>38.118651</v>
      </c>
      <c r="S149">
        <v>37.131340000000002</v>
      </c>
      <c r="T149">
        <v>31.333075000000001</v>
      </c>
      <c r="U149">
        <v>38.057544999999998</v>
      </c>
      <c r="V149">
        <v>35.728107999999999</v>
      </c>
      <c r="W149">
        <v>37.545161999999998</v>
      </c>
      <c r="X149">
        <v>43.196502000000002</v>
      </c>
      <c r="Y149">
        <v>0.70382199999999995</v>
      </c>
      <c r="Z149">
        <v>17247.29</v>
      </c>
      <c r="AA149">
        <v>12.12</v>
      </c>
      <c r="AB149">
        <v>134612633322290</v>
      </c>
      <c r="AC149">
        <v>45495723265</v>
      </c>
      <c r="AD149">
        <v>58757343162398</v>
      </c>
      <c r="AE149">
        <v>43496810633</v>
      </c>
      <c r="AF149" t="s">
        <v>303</v>
      </c>
    </row>
    <row r="150" spans="1:32" x14ac:dyDescent="0.2">
      <c r="A150" t="s">
        <v>151</v>
      </c>
      <c r="B150" t="s">
        <v>152</v>
      </c>
      <c r="C150" t="s">
        <v>153</v>
      </c>
      <c r="D150">
        <v>0</v>
      </c>
      <c r="E150" t="s">
        <v>154</v>
      </c>
      <c r="F150" t="s">
        <v>57</v>
      </c>
      <c r="G150" t="s">
        <v>81</v>
      </c>
      <c r="H150">
        <v>60</v>
      </c>
      <c r="I150">
        <v>10</v>
      </c>
      <c r="J150" t="s">
        <v>81</v>
      </c>
      <c r="K150">
        <v>210</v>
      </c>
      <c r="L150">
        <v>855.016615</v>
      </c>
      <c r="M150">
        <v>32.775477000000002</v>
      </c>
      <c r="N150">
        <v>36.152535</v>
      </c>
      <c r="O150">
        <v>41.775221999999999</v>
      </c>
      <c r="P150">
        <v>9.4985900000000001</v>
      </c>
      <c r="Q150">
        <v>8.6695980000000006</v>
      </c>
      <c r="R150">
        <v>15.654968999999999</v>
      </c>
      <c r="S150">
        <v>15.240235</v>
      </c>
      <c r="T150">
        <v>28.212992</v>
      </c>
      <c r="U150">
        <v>35.949323</v>
      </c>
      <c r="V150">
        <v>32.674011999999998</v>
      </c>
      <c r="W150">
        <v>36.138820000000003</v>
      </c>
      <c r="X150">
        <v>41.765315000000001</v>
      </c>
      <c r="Y150">
        <v>0.96580100000000002</v>
      </c>
      <c r="Z150">
        <v>10920.56</v>
      </c>
      <c r="AA150">
        <v>8.35</v>
      </c>
      <c r="AB150">
        <v>67428901212183</v>
      </c>
      <c r="AC150">
        <v>31091601488</v>
      </c>
      <c r="AD150">
        <v>28633227369926</v>
      </c>
      <c r="AE150">
        <v>23046844659</v>
      </c>
      <c r="AF150" t="s">
        <v>304</v>
      </c>
    </row>
    <row r="151" spans="1:32" x14ac:dyDescent="0.2">
      <c r="A151" t="s">
        <v>151</v>
      </c>
      <c r="B151" t="s">
        <v>152</v>
      </c>
      <c r="C151" t="s">
        <v>153</v>
      </c>
      <c r="D151">
        <v>0</v>
      </c>
      <c r="E151" t="s">
        <v>154</v>
      </c>
      <c r="F151" t="s">
        <v>57</v>
      </c>
      <c r="G151" t="s">
        <v>81</v>
      </c>
      <c r="H151">
        <v>60</v>
      </c>
      <c r="I151">
        <v>10</v>
      </c>
      <c r="J151" t="s">
        <v>81</v>
      </c>
      <c r="K151">
        <v>235</v>
      </c>
      <c r="L151">
        <v>205.369846</v>
      </c>
      <c r="M151">
        <v>31.093806000000001</v>
      </c>
      <c r="N151">
        <v>35.146225000000001</v>
      </c>
      <c r="O151">
        <v>39.930523999999998</v>
      </c>
      <c r="P151">
        <v>7.4132350000000002</v>
      </c>
      <c r="Q151">
        <v>7.2678070000000004</v>
      </c>
      <c r="R151">
        <v>5.408982</v>
      </c>
      <c r="S151">
        <v>5.1964309999999996</v>
      </c>
      <c r="T151">
        <v>26.620076000000001</v>
      </c>
      <c r="U151">
        <v>34.132111999999999</v>
      </c>
      <c r="V151">
        <v>31.056504</v>
      </c>
      <c r="W151">
        <v>35.138092</v>
      </c>
      <c r="X151">
        <v>39.925812000000001</v>
      </c>
      <c r="Y151">
        <v>1.9881150000000001</v>
      </c>
      <c r="Z151">
        <v>4029.05</v>
      </c>
      <c r="AA151">
        <v>6.39</v>
      </c>
      <c r="AB151">
        <v>28360785495445</v>
      </c>
      <c r="AC151">
        <v>21303239768</v>
      </c>
      <c r="AD151">
        <v>11525798889340</v>
      </c>
      <c r="AE151">
        <v>19253056159</v>
      </c>
      <c r="AF151" t="s">
        <v>305</v>
      </c>
    </row>
    <row r="152" spans="1:32" x14ac:dyDescent="0.2">
      <c r="A152" t="s">
        <v>151</v>
      </c>
      <c r="B152" t="s">
        <v>152</v>
      </c>
      <c r="C152" t="s">
        <v>153</v>
      </c>
      <c r="D152">
        <v>0</v>
      </c>
      <c r="E152" t="s">
        <v>154</v>
      </c>
      <c r="F152" t="s">
        <v>57</v>
      </c>
      <c r="G152" t="s">
        <v>81</v>
      </c>
      <c r="H152">
        <v>60</v>
      </c>
      <c r="I152">
        <v>10</v>
      </c>
      <c r="J152" t="s">
        <v>82</v>
      </c>
      <c r="K152">
        <v>110</v>
      </c>
      <c r="L152">
        <v>28082.857845999999</v>
      </c>
      <c r="M152">
        <v>43.975532000000001</v>
      </c>
      <c r="N152">
        <v>41.676751000000003</v>
      </c>
      <c r="O152">
        <v>46.86965</v>
      </c>
      <c r="P152">
        <v>23.960625</v>
      </c>
      <c r="Q152">
        <v>19.509574000000001</v>
      </c>
      <c r="R152">
        <v>87.532576000000006</v>
      </c>
      <c r="S152">
        <v>85.328194999999994</v>
      </c>
      <c r="T152">
        <v>40.421323999999998</v>
      </c>
      <c r="U152">
        <v>43.059638999999997</v>
      </c>
      <c r="V152">
        <v>43.901795999999997</v>
      </c>
      <c r="W152">
        <v>41.631658000000002</v>
      </c>
      <c r="X152">
        <v>46.825049</v>
      </c>
      <c r="Y152">
        <v>0.874637</v>
      </c>
      <c r="Z152">
        <v>24633</v>
      </c>
      <c r="AA152">
        <v>14.75</v>
      </c>
      <c r="AB152">
        <v>140641888109189</v>
      </c>
      <c r="AC152">
        <v>65410691201</v>
      </c>
      <c r="AD152">
        <v>64216284457384</v>
      </c>
      <c r="AE152">
        <v>39650299012</v>
      </c>
      <c r="AF152" t="s">
        <v>306</v>
      </c>
    </row>
    <row r="153" spans="1:32" x14ac:dyDescent="0.2">
      <c r="A153" t="s">
        <v>151</v>
      </c>
      <c r="B153" t="s">
        <v>152</v>
      </c>
      <c r="C153" t="s">
        <v>153</v>
      </c>
      <c r="D153">
        <v>0</v>
      </c>
      <c r="E153" t="s">
        <v>154</v>
      </c>
      <c r="F153" t="s">
        <v>57</v>
      </c>
      <c r="G153" t="s">
        <v>81</v>
      </c>
      <c r="H153">
        <v>60</v>
      </c>
      <c r="I153">
        <v>10</v>
      </c>
      <c r="J153" t="s">
        <v>82</v>
      </c>
      <c r="K153">
        <v>135</v>
      </c>
      <c r="L153">
        <v>12228.432000000001</v>
      </c>
      <c r="M153">
        <v>40.833469000000001</v>
      </c>
      <c r="N153">
        <v>39.990423999999997</v>
      </c>
      <c r="O153">
        <v>45.447318000000003</v>
      </c>
      <c r="P153">
        <v>19.966193000000001</v>
      </c>
      <c r="Q153">
        <v>16.455036</v>
      </c>
      <c r="R153">
        <v>73.372495000000001</v>
      </c>
      <c r="S153">
        <v>71.259769000000006</v>
      </c>
      <c r="T153">
        <v>36.742724000000003</v>
      </c>
      <c r="U153">
        <v>41.126674000000001</v>
      </c>
      <c r="V153">
        <v>40.749051999999999</v>
      </c>
      <c r="W153">
        <v>39.959997999999999</v>
      </c>
      <c r="X153">
        <v>45.416755000000002</v>
      </c>
      <c r="Y153">
        <v>0.93607799999999997</v>
      </c>
      <c r="Z153">
        <v>28818.82</v>
      </c>
      <c r="AA153">
        <v>12.21</v>
      </c>
      <c r="AB153">
        <v>173107649849427</v>
      </c>
      <c r="AC153">
        <v>49359410251</v>
      </c>
      <c r="AD153">
        <v>74932646700498</v>
      </c>
      <c r="AE153">
        <v>33183236912</v>
      </c>
      <c r="AF153" t="s">
        <v>307</v>
      </c>
    </row>
    <row r="154" spans="1:32" x14ac:dyDescent="0.2">
      <c r="A154" t="s">
        <v>151</v>
      </c>
      <c r="B154" t="s">
        <v>152</v>
      </c>
      <c r="C154" t="s">
        <v>153</v>
      </c>
      <c r="D154">
        <v>0</v>
      </c>
      <c r="E154" t="s">
        <v>154</v>
      </c>
      <c r="F154" t="s">
        <v>57</v>
      </c>
      <c r="G154" t="s">
        <v>81</v>
      </c>
      <c r="H154">
        <v>60</v>
      </c>
      <c r="I154">
        <v>10</v>
      </c>
      <c r="J154" t="s">
        <v>82</v>
      </c>
      <c r="K154">
        <v>160</v>
      </c>
      <c r="L154">
        <v>4990.3975380000002</v>
      </c>
      <c r="M154">
        <v>37.459605000000003</v>
      </c>
      <c r="N154">
        <v>38.331685999999998</v>
      </c>
      <c r="O154">
        <v>43.924669999999999</v>
      </c>
      <c r="P154">
        <v>15.672743000000001</v>
      </c>
      <c r="Q154">
        <v>13.174946</v>
      </c>
      <c r="R154">
        <v>50.748921000000003</v>
      </c>
      <c r="S154">
        <v>49.239567000000001</v>
      </c>
      <c r="T154">
        <v>33.020727000000001</v>
      </c>
      <c r="U154">
        <v>39.060406999999998</v>
      </c>
      <c r="V154">
        <v>37.349753</v>
      </c>
      <c r="W154">
        <v>38.309896999999999</v>
      </c>
      <c r="X154">
        <v>43.902687999999998</v>
      </c>
      <c r="Y154">
        <v>0.92917700000000003</v>
      </c>
      <c r="Z154">
        <v>19757.5</v>
      </c>
      <c r="AA154">
        <v>8.33</v>
      </c>
      <c r="AB154">
        <v>119717906095882</v>
      </c>
      <c r="AC154">
        <v>32856711903</v>
      </c>
      <c r="AD154">
        <v>51376233007405</v>
      </c>
      <c r="AE154">
        <v>22762797569</v>
      </c>
      <c r="AF154" t="s">
        <v>308</v>
      </c>
    </row>
    <row r="155" spans="1:32" x14ac:dyDescent="0.2">
      <c r="A155" t="s">
        <v>151</v>
      </c>
      <c r="B155" t="s">
        <v>152</v>
      </c>
      <c r="C155" t="s">
        <v>153</v>
      </c>
      <c r="D155">
        <v>0</v>
      </c>
      <c r="E155" t="s">
        <v>154</v>
      </c>
      <c r="F155" t="s">
        <v>57</v>
      </c>
      <c r="G155" t="s">
        <v>81</v>
      </c>
      <c r="H155">
        <v>60</v>
      </c>
      <c r="I155">
        <v>10</v>
      </c>
      <c r="J155" t="s">
        <v>82</v>
      </c>
      <c r="K155">
        <v>185</v>
      </c>
      <c r="L155">
        <v>1627.7575380000001</v>
      </c>
      <c r="M155">
        <v>34.179487999999999</v>
      </c>
      <c r="N155">
        <v>36.787711999999999</v>
      </c>
      <c r="O155">
        <v>42.584350999999998</v>
      </c>
      <c r="P155">
        <v>11.330511</v>
      </c>
      <c r="Q155">
        <v>9.9779330000000002</v>
      </c>
      <c r="R155">
        <v>25.310711000000001</v>
      </c>
      <c r="S155">
        <v>24.663246000000001</v>
      </c>
      <c r="T155">
        <v>29.601476000000002</v>
      </c>
      <c r="U155">
        <v>36.968383000000003</v>
      </c>
      <c r="V155">
        <v>34.065269999999998</v>
      </c>
      <c r="W155">
        <v>36.771673999999997</v>
      </c>
      <c r="X155">
        <v>42.570746999999997</v>
      </c>
      <c r="Y155">
        <v>1.011503</v>
      </c>
      <c r="Z155">
        <v>11321.42</v>
      </c>
      <c r="AA155">
        <v>5.54</v>
      </c>
      <c r="AB155">
        <v>71858526304642</v>
      </c>
      <c r="AC155">
        <v>21380929653</v>
      </c>
      <c r="AD155">
        <v>29483547789186</v>
      </c>
      <c r="AE155">
        <v>15088457187</v>
      </c>
      <c r="AF155" t="s">
        <v>309</v>
      </c>
    </row>
    <row r="156" spans="1:32" x14ac:dyDescent="0.2">
      <c r="A156" t="s">
        <v>151</v>
      </c>
      <c r="B156" t="s">
        <v>152</v>
      </c>
      <c r="C156" t="s">
        <v>153</v>
      </c>
      <c r="D156">
        <v>0</v>
      </c>
      <c r="E156" t="s">
        <v>154</v>
      </c>
      <c r="F156" t="s">
        <v>57</v>
      </c>
      <c r="G156" t="s">
        <v>81</v>
      </c>
      <c r="H156">
        <v>60</v>
      </c>
      <c r="I156">
        <v>10</v>
      </c>
      <c r="J156" t="s">
        <v>82</v>
      </c>
      <c r="K156">
        <v>210</v>
      </c>
      <c r="L156">
        <v>366.140308</v>
      </c>
      <c r="M156">
        <v>31.783221000000001</v>
      </c>
      <c r="N156">
        <v>35.720709999999997</v>
      </c>
      <c r="O156">
        <v>41.094945000000003</v>
      </c>
      <c r="P156">
        <v>8.1935120000000001</v>
      </c>
      <c r="Q156">
        <v>7.7809280000000003</v>
      </c>
      <c r="R156">
        <v>8.4095940000000002</v>
      </c>
      <c r="S156">
        <v>8.1819860000000002</v>
      </c>
      <c r="T156">
        <v>27.267105000000001</v>
      </c>
      <c r="U156">
        <v>35.087992999999997</v>
      </c>
      <c r="V156">
        <v>31.719104000000002</v>
      </c>
      <c r="W156">
        <v>35.709465999999999</v>
      </c>
      <c r="X156">
        <v>41.088239999999999</v>
      </c>
      <c r="Y156">
        <v>1.7348889999999999</v>
      </c>
      <c r="Z156">
        <v>3884.31</v>
      </c>
      <c r="AA156">
        <v>3.9</v>
      </c>
      <c r="AB156">
        <v>30892590033030</v>
      </c>
      <c r="AC156">
        <v>13199593447</v>
      </c>
      <c r="AD156">
        <v>13305656232810</v>
      </c>
      <c r="AE156">
        <v>13922120118</v>
      </c>
      <c r="AF156" t="s">
        <v>310</v>
      </c>
    </row>
    <row r="157" spans="1:32" x14ac:dyDescent="0.2">
      <c r="A157" t="s">
        <v>151</v>
      </c>
      <c r="B157" t="s">
        <v>152</v>
      </c>
      <c r="C157" t="s">
        <v>153</v>
      </c>
      <c r="D157">
        <v>0</v>
      </c>
      <c r="E157" t="s">
        <v>154</v>
      </c>
      <c r="F157" t="s">
        <v>57</v>
      </c>
      <c r="G157" t="s">
        <v>81</v>
      </c>
      <c r="H157">
        <v>60</v>
      </c>
      <c r="I157">
        <v>10</v>
      </c>
      <c r="J157" t="s">
        <v>82</v>
      </c>
      <c r="K157">
        <v>235</v>
      </c>
      <c r="L157">
        <v>91.048614999999998</v>
      </c>
      <c r="M157">
        <v>30.574587999999999</v>
      </c>
      <c r="N157">
        <v>34.897419999999997</v>
      </c>
      <c r="O157">
        <v>39.440905000000001</v>
      </c>
      <c r="P157">
        <v>6.9241489999999999</v>
      </c>
      <c r="Q157">
        <v>6.9815370000000003</v>
      </c>
      <c r="R157">
        <v>1.9629540000000001</v>
      </c>
      <c r="S157">
        <v>1.814738</v>
      </c>
      <c r="T157">
        <v>26.167280999999999</v>
      </c>
      <c r="U157">
        <v>33.680231999999997</v>
      </c>
      <c r="V157">
        <v>30.553447999999999</v>
      </c>
      <c r="W157">
        <v>34.890959000000002</v>
      </c>
      <c r="X157">
        <v>39.419921000000002</v>
      </c>
      <c r="Y157">
        <v>2.1427559999999999</v>
      </c>
      <c r="Z157">
        <v>1565.71</v>
      </c>
      <c r="AA157">
        <v>2.38</v>
      </c>
      <c r="AB157">
        <v>13280810757860</v>
      </c>
      <c r="AC157">
        <v>8986058970</v>
      </c>
      <c r="AD157">
        <v>5438338886450</v>
      </c>
      <c r="AE157">
        <v>8627131591</v>
      </c>
      <c r="AF157" t="s">
        <v>311</v>
      </c>
    </row>
    <row r="158" spans="1:32" x14ac:dyDescent="0.2">
      <c r="A158" t="s">
        <v>151</v>
      </c>
      <c r="B158" t="s">
        <v>152</v>
      </c>
      <c r="C158" t="s">
        <v>153</v>
      </c>
      <c r="D158">
        <v>0</v>
      </c>
      <c r="E158" t="s">
        <v>154</v>
      </c>
      <c r="F158" t="s">
        <v>57</v>
      </c>
      <c r="G158" t="s">
        <v>81</v>
      </c>
      <c r="H158">
        <v>60</v>
      </c>
      <c r="I158">
        <v>10</v>
      </c>
      <c r="J158" t="s">
        <v>83</v>
      </c>
      <c r="K158">
        <v>110</v>
      </c>
      <c r="L158">
        <v>19879.011692</v>
      </c>
      <c r="M158">
        <v>42.616976999999999</v>
      </c>
      <c r="N158">
        <v>40.437648000000003</v>
      </c>
      <c r="O158">
        <v>45.917862999999997</v>
      </c>
      <c r="P158">
        <v>22.248788999999999</v>
      </c>
      <c r="Q158">
        <v>18.181505999999999</v>
      </c>
      <c r="R158">
        <v>82.540232000000003</v>
      </c>
      <c r="S158">
        <v>80.316885999999997</v>
      </c>
      <c r="T158">
        <v>38.775942999999998</v>
      </c>
      <c r="U158">
        <v>41.992513000000002</v>
      </c>
      <c r="V158">
        <v>42.542903000000003</v>
      </c>
      <c r="W158">
        <v>40.407376999999997</v>
      </c>
      <c r="X158">
        <v>45.880226999999998</v>
      </c>
      <c r="Y158">
        <v>0.90129999999999999</v>
      </c>
      <c r="Z158">
        <v>16435.12</v>
      </c>
      <c r="AA158">
        <v>9.41</v>
      </c>
      <c r="AB158">
        <v>94080919718803</v>
      </c>
      <c r="AC158">
        <v>42250195454</v>
      </c>
      <c r="AD158">
        <v>42832063645228</v>
      </c>
      <c r="AE158">
        <v>25140511305</v>
      </c>
      <c r="AF158" t="s">
        <v>312</v>
      </c>
    </row>
    <row r="159" spans="1:32" x14ac:dyDescent="0.2">
      <c r="A159" t="s">
        <v>151</v>
      </c>
      <c r="B159" t="s">
        <v>152</v>
      </c>
      <c r="C159" t="s">
        <v>153</v>
      </c>
      <c r="D159">
        <v>0</v>
      </c>
      <c r="E159" t="s">
        <v>154</v>
      </c>
      <c r="F159" t="s">
        <v>57</v>
      </c>
      <c r="G159" t="s">
        <v>81</v>
      </c>
      <c r="H159">
        <v>60</v>
      </c>
      <c r="I159">
        <v>10</v>
      </c>
      <c r="J159" t="s">
        <v>83</v>
      </c>
      <c r="K159">
        <v>135</v>
      </c>
      <c r="L159">
        <v>8568.7384619999993</v>
      </c>
      <c r="M159">
        <v>39.501323999999997</v>
      </c>
      <c r="N159">
        <v>39.05547</v>
      </c>
      <c r="O159">
        <v>44.661757999999999</v>
      </c>
      <c r="P159">
        <v>18.282032999999998</v>
      </c>
      <c r="Q159">
        <v>15.167184000000001</v>
      </c>
      <c r="R159">
        <v>65.868415999999996</v>
      </c>
      <c r="S159">
        <v>63.818429999999999</v>
      </c>
      <c r="T159">
        <v>35.235430999999998</v>
      </c>
      <c r="U159">
        <v>40.219552999999998</v>
      </c>
      <c r="V159">
        <v>39.411766</v>
      </c>
      <c r="W159">
        <v>39.030326000000002</v>
      </c>
      <c r="X159">
        <v>44.635060000000003</v>
      </c>
      <c r="Y159">
        <v>0.99559900000000001</v>
      </c>
      <c r="Z159">
        <v>19031.79</v>
      </c>
      <c r="AA159">
        <v>7.66</v>
      </c>
      <c r="AB159">
        <v>112826026069451</v>
      </c>
      <c r="AC159">
        <v>31681198298</v>
      </c>
      <c r="AD159">
        <v>49508450900546</v>
      </c>
      <c r="AE159">
        <v>20607956878</v>
      </c>
      <c r="AF159" t="s">
        <v>313</v>
      </c>
    </row>
    <row r="160" spans="1:32" x14ac:dyDescent="0.2">
      <c r="A160" t="s">
        <v>151</v>
      </c>
      <c r="B160" t="s">
        <v>152</v>
      </c>
      <c r="C160" t="s">
        <v>153</v>
      </c>
      <c r="D160">
        <v>0</v>
      </c>
      <c r="E160" t="s">
        <v>154</v>
      </c>
      <c r="F160" t="s">
        <v>57</v>
      </c>
      <c r="G160" t="s">
        <v>81</v>
      </c>
      <c r="H160">
        <v>60</v>
      </c>
      <c r="I160">
        <v>10</v>
      </c>
      <c r="J160" t="s">
        <v>83</v>
      </c>
      <c r="K160">
        <v>160</v>
      </c>
      <c r="L160">
        <v>3244.4344620000002</v>
      </c>
      <c r="M160">
        <v>36.139501000000003</v>
      </c>
      <c r="N160">
        <v>37.621108</v>
      </c>
      <c r="O160">
        <v>43.374733999999997</v>
      </c>
      <c r="P160">
        <v>13.944082999999999</v>
      </c>
      <c r="Q160">
        <v>11.890404999999999</v>
      </c>
      <c r="R160">
        <v>41.110616999999998</v>
      </c>
      <c r="S160">
        <v>39.840356</v>
      </c>
      <c r="T160">
        <v>31.61506</v>
      </c>
      <c r="U160">
        <v>38.219164999999997</v>
      </c>
      <c r="V160">
        <v>36.029967999999997</v>
      </c>
      <c r="W160">
        <v>37.601033000000001</v>
      </c>
      <c r="X160">
        <v>43.357078000000001</v>
      </c>
      <c r="Y160">
        <v>1.103308</v>
      </c>
      <c r="Z160">
        <v>12516.08</v>
      </c>
      <c r="AA160">
        <v>5.1100000000000003</v>
      </c>
      <c r="AB160">
        <v>77270304717357</v>
      </c>
      <c r="AC160">
        <v>19965680742</v>
      </c>
      <c r="AD160">
        <v>32546477701382</v>
      </c>
      <c r="AE160">
        <v>13770700740</v>
      </c>
      <c r="AF160" t="s">
        <v>314</v>
      </c>
    </row>
    <row r="161" spans="1:32" x14ac:dyDescent="0.2">
      <c r="A161" t="s">
        <v>151</v>
      </c>
      <c r="B161" t="s">
        <v>152</v>
      </c>
      <c r="C161" t="s">
        <v>153</v>
      </c>
      <c r="D161">
        <v>0</v>
      </c>
      <c r="E161" t="s">
        <v>154</v>
      </c>
      <c r="F161" t="s">
        <v>57</v>
      </c>
      <c r="G161" t="s">
        <v>81</v>
      </c>
      <c r="H161">
        <v>60</v>
      </c>
      <c r="I161">
        <v>10</v>
      </c>
      <c r="J161" t="s">
        <v>83</v>
      </c>
      <c r="K161">
        <v>185</v>
      </c>
      <c r="L161">
        <v>897.75138500000003</v>
      </c>
      <c r="M161">
        <v>33.084527999999999</v>
      </c>
      <c r="N161">
        <v>36.331417000000002</v>
      </c>
      <c r="O161">
        <v>42.181294999999999</v>
      </c>
      <c r="P161">
        <v>9.8577670000000008</v>
      </c>
      <c r="Q161">
        <v>8.9504529999999995</v>
      </c>
      <c r="R161">
        <v>16.659704999999999</v>
      </c>
      <c r="S161">
        <v>16.230270000000001</v>
      </c>
      <c r="T161">
        <v>28.516069000000002</v>
      </c>
      <c r="U161">
        <v>36.231870000000001</v>
      </c>
      <c r="V161">
        <v>32.983896000000001</v>
      </c>
      <c r="W161">
        <v>36.31617</v>
      </c>
      <c r="X161">
        <v>42.168016999999999</v>
      </c>
      <c r="Y161">
        <v>1.4844409999999999</v>
      </c>
      <c r="Z161">
        <v>6832.93</v>
      </c>
      <c r="AA161">
        <v>3.14</v>
      </c>
      <c r="AB161">
        <v>42881031163161</v>
      </c>
      <c r="AC161">
        <v>11522836232</v>
      </c>
      <c r="AD161">
        <v>17795215652710</v>
      </c>
      <c r="AE161">
        <v>8539713870</v>
      </c>
      <c r="AF161" t="s">
        <v>315</v>
      </c>
    </row>
    <row r="162" spans="1:32" x14ac:dyDescent="0.2">
      <c r="A162" t="s">
        <v>151</v>
      </c>
      <c r="B162" t="s">
        <v>152</v>
      </c>
      <c r="C162" t="s">
        <v>153</v>
      </c>
      <c r="D162">
        <v>0</v>
      </c>
      <c r="E162" t="s">
        <v>154</v>
      </c>
      <c r="F162" t="s">
        <v>57</v>
      </c>
      <c r="G162" t="s">
        <v>81</v>
      </c>
      <c r="H162">
        <v>60</v>
      </c>
      <c r="I162">
        <v>10</v>
      </c>
      <c r="J162" t="s">
        <v>83</v>
      </c>
      <c r="K162">
        <v>210</v>
      </c>
      <c r="L162">
        <v>204.827077</v>
      </c>
      <c r="M162">
        <v>31.331112999999998</v>
      </c>
      <c r="N162">
        <v>35.487495000000003</v>
      </c>
      <c r="O162">
        <v>40.745980000000003</v>
      </c>
      <c r="P162">
        <v>7.6571990000000003</v>
      </c>
      <c r="Q162">
        <v>7.4364030000000003</v>
      </c>
      <c r="R162">
        <v>5.7160260000000003</v>
      </c>
      <c r="S162">
        <v>5.5634389999999998</v>
      </c>
      <c r="T162">
        <v>26.855521</v>
      </c>
      <c r="U162">
        <v>34.64</v>
      </c>
      <c r="V162">
        <v>31.291312999999999</v>
      </c>
      <c r="W162">
        <v>35.478034000000001</v>
      </c>
      <c r="X162">
        <v>40.734546000000002</v>
      </c>
      <c r="Y162">
        <v>2.278146</v>
      </c>
      <c r="Z162">
        <v>2720.89</v>
      </c>
      <c r="AA162">
        <v>1.66</v>
      </c>
      <c r="AB162">
        <v>17481973118904</v>
      </c>
      <c r="AC162">
        <v>6832255032</v>
      </c>
      <c r="AD162">
        <v>7134520990613</v>
      </c>
      <c r="AE162">
        <v>4523982355</v>
      </c>
      <c r="AF162" t="s">
        <v>316</v>
      </c>
    </row>
    <row r="163" spans="1:32" x14ac:dyDescent="0.2">
      <c r="A163" t="s">
        <v>151</v>
      </c>
      <c r="B163" t="s">
        <v>152</v>
      </c>
      <c r="C163" t="s">
        <v>153</v>
      </c>
      <c r="D163">
        <v>0</v>
      </c>
      <c r="E163" t="s">
        <v>154</v>
      </c>
      <c r="F163" t="s">
        <v>57</v>
      </c>
      <c r="G163" t="s">
        <v>81</v>
      </c>
      <c r="H163">
        <v>60</v>
      </c>
      <c r="I163">
        <v>10</v>
      </c>
      <c r="J163" t="s">
        <v>83</v>
      </c>
      <c r="K163">
        <v>235</v>
      </c>
      <c r="L163">
        <v>57.433846000000003</v>
      </c>
      <c r="M163">
        <v>30.210564999999999</v>
      </c>
      <c r="N163">
        <v>34.654541000000002</v>
      </c>
      <c r="O163">
        <v>39.082213000000003</v>
      </c>
      <c r="P163">
        <v>6.6645159999999999</v>
      </c>
      <c r="Q163">
        <v>6.8200539999999998</v>
      </c>
      <c r="R163">
        <v>0.71838599999999997</v>
      </c>
      <c r="S163">
        <v>0.64842900000000003</v>
      </c>
      <c r="T163">
        <v>25.852159</v>
      </c>
      <c r="U163">
        <v>33.243040999999998</v>
      </c>
      <c r="V163">
        <v>30.194116000000001</v>
      </c>
      <c r="W163">
        <v>34.649383999999998</v>
      </c>
      <c r="X163">
        <v>39.068434000000003</v>
      </c>
      <c r="Y163">
        <v>2.5869239999999998</v>
      </c>
      <c r="Z163">
        <v>1161.03</v>
      </c>
      <c r="AA163">
        <v>1.51</v>
      </c>
      <c r="AB163">
        <v>7852138820963</v>
      </c>
      <c r="AC163">
        <v>5046268026</v>
      </c>
      <c r="AD163">
        <v>3089992998152</v>
      </c>
      <c r="AE163">
        <v>4110428885</v>
      </c>
      <c r="AF163" t="s">
        <v>317</v>
      </c>
    </row>
    <row r="164" spans="1:32" x14ac:dyDescent="0.2">
      <c r="A164" t="s">
        <v>151</v>
      </c>
      <c r="B164" t="s">
        <v>152</v>
      </c>
      <c r="C164" t="s">
        <v>153</v>
      </c>
      <c r="D164">
        <v>0</v>
      </c>
      <c r="E164" t="s">
        <v>154</v>
      </c>
      <c r="F164" t="s">
        <v>57</v>
      </c>
      <c r="G164" t="s">
        <v>81</v>
      </c>
      <c r="H164">
        <v>60</v>
      </c>
      <c r="I164">
        <v>10</v>
      </c>
      <c r="J164" t="s">
        <v>84</v>
      </c>
      <c r="K164">
        <v>110</v>
      </c>
      <c r="L164">
        <v>11918.178462</v>
      </c>
      <c r="M164">
        <v>40.558971</v>
      </c>
      <c r="N164">
        <v>38.669375000000002</v>
      </c>
      <c r="O164">
        <v>44.698709999999998</v>
      </c>
      <c r="P164">
        <v>19.910779999999999</v>
      </c>
      <c r="Q164">
        <v>16.245517</v>
      </c>
      <c r="R164">
        <v>72.638501000000005</v>
      </c>
      <c r="S164">
        <v>70.420760000000001</v>
      </c>
      <c r="T164">
        <v>36.373404000000001</v>
      </c>
      <c r="U164">
        <v>40.470995000000002</v>
      </c>
      <c r="V164">
        <v>40.497216000000002</v>
      </c>
      <c r="W164">
        <v>38.646430000000002</v>
      </c>
      <c r="X164">
        <v>44.669956999999997</v>
      </c>
      <c r="Y164">
        <v>0.84635800000000005</v>
      </c>
      <c r="Z164">
        <v>9523.31</v>
      </c>
      <c r="AA164">
        <v>4.88</v>
      </c>
      <c r="AB164">
        <v>68791079109754</v>
      </c>
      <c r="AC164">
        <v>22823464328</v>
      </c>
      <c r="AD164">
        <v>32442275128886</v>
      </c>
      <c r="AE164">
        <v>17024619198</v>
      </c>
      <c r="AF164" t="s">
        <v>318</v>
      </c>
    </row>
    <row r="165" spans="1:32" x14ac:dyDescent="0.2">
      <c r="A165" t="s">
        <v>151</v>
      </c>
      <c r="B165" t="s">
        <v>152</v>
      </c>
      <c r="C165" t="s">
        <v>153</v>
      </c>
      <c r="D165">
        <v>0</v>
      </c>
      <c r="E165" t="s">
        <v>154</v>
      </c>
      <c r="F165" t="s">
        <v>57</v>
      </c>
      <c r="G165" t="s">
        <v>81</v>
      </c>
      <c r="H165">
        <v>60</v>
      </c>
      <c r="I165">
        <v>10</v>
      </c>
      <c r="J165" t="s">
        <v>84</v>
      </c>
      <c r="K165">
        <v>135</v>
      </c>
      <c r="L165">
        <v>4940.5292310000004</v>
      </c>
      <c r="M165">
        <v>37.545361</v>
      </c>
      <c r="N165">
        <v>37.738173000000003</v>
      </c>
      <c r="O165">
        <v>43.731442000000001</v>
      </c>
      <c r="P165">
        <v>15.88663</v>
      </c>
      <c r="Q165">
        <v>13.282689</v>
      </c>
      <c r="R165">
        <v>52.508358999999999</v>
      </c>
      <c r="S165">
        <v>50.741059999999997</v>
      </c>
      <c r="T165">
        <v>33.068792000000002</v>
      </c>
      <c r="U165">
        <v>38.918165000000002</v>
      </c>
      <c r="V165">
        <v>37.455475</v>
      </c>
      <c r="W165">
        <v>37.718127000000003</v>
      </c>
      <c r="X165">
        <v>43.709617000000001</v>
      </c>
      <c r="Y165">
        <v>1.050694</v>
      </c>
      <c r="Z165">
        <v>10162.469999999999</v>
      </c>
      <c r="AA165">
        <v>3.73</v>
      </c>
      <c r="AB165">
        <v>60220616602041</v>
      </c>
      <c r="AC165">
        <v>16237279620</v>
      </c>
      <c r="AD165">
        <v>26449770464109</v>
      </c>
      <c r="AE165">
        <v>9949251260</v>
      </c>
      <c r="AF165" t="s">
        <v>319</v>
      </c>
    </row>
    <row r="166" spans="1:32" x14ac:dyDescent="0.2">
      <c r="A166" t="s">
        <v>151</v>
      </c>
      <c r="B166" t="s">
        <v>152</v>
      </c>
      <c r="C166" t="s">
        <v>153</v>
      </c>
      <c r="D166">
        <v>0</v>
      </c>
      <c r="E166" t="s">
        <v>154</v>
      </c>
      <c r="F166" t="s">
        <v>57</v>
      </c>
      <c r="G166" t="s">
        <v>81</v>
      </c>
      <c r="H166">
        <v>60</v>
      </c>
      <c r="I166">
        <v>10</v>
      </c>
      <c r="J166" t="s">
        <v>84</v>
      </c>
      <c r="K166">
        <v>160</v>
      </c>
      <c r="L166">
        <v>1591.6689229999999</v>
      </c>
      <c r="M166">
        <v>34.346905</v>
      </c>
      <c r="N166">
        <v>36.739398000000001</v>
      </c>
      <c r="O166">
        <v>42.742058</v>
      </c>
      <c r="P166">
        <v>11.560581000000001</v>
      </c>
      <c r="Q166">
        <v>10.162758</v>
      </c>
      <c r="R166">
        <v>26.873812999999998</v>
      </c>
      <c r="S166">
        <v>26.088932</v>
      </c>
      <c r="T166">
        <v>29.762167999999999</v>
      </c>
      <c r="U166">
        <v>37.073388000000001</v>
      </c>
      <c r="V166">
        <v>34.239874</v>
      </c>
      <c r="W166">
        <v>36.723013000000002</v>
      </c>
      <c r="X166">
        <v>42.729399000000001</v>
      </c>
      <c r="Y166">
        <v>1.462618</v>
      </c>
      <c r="Z166">
        <v>6471.9</v>
      </c>
      <c r="AA166">
        <v>2.17</v>
      </c>
      <c r="AB166">
        <v>40013265948037</v>
      </c>
      <c r="AC166">
        <v>9521282944</v>
      </c>
      <c r="AD166">
        <v>16824811346571</v>
      </c>
      <c r="AE166">
        <v>5824019164</v>
      </c>
      <c r="AF166" t="s">
        <v>320</v>
      </c>
    </row>
    <row r="167" spans="1:32" x14ac:dyDescent="0.2">
      <c r="A167" t="s">
        <v>151</v>
      </c>
      <c r="B167" t="s">
        <v>152</v>
      </c>
      <c r="C167" t="s">
        <v>153</v>
      </c>
      <c r="D167">
        <v>0</v>
      </c>
      <c r="E167" t="s">
        <v>154</v>
      </c>
      <c r="F167" t="s">
        <v>57</v>
      </c>
      <c r="G167" t="s">
        <v>81</v>
      </c>
      <c r="H167">
        <v>60</v>
      </c>
      <c r="I167">
        <v>10</v>
      </c>
      <c r="J167" t="s">
        <v>84</v>
      </c>
      <c r="K167">
        <v>185</v>
      </c>
      <c r="L167">
        <v>380.69538499999999</v>
      </c>
      <c r="M167">
        <v>31.978349999999999</v>
      </c>
      <c r="N167">
        <v>35.878444000000002</v>
      </c>
      <c r="O167">
        <v>41.596682999999999</v>
      </c>
      <c r="P167">
        <v>8.4128480000000003</v>
      </c>
      <c r="Q167">
        <v>7.949484</v>
      </c>
      <c r="R167">
        <v>9.0273859999999999</v>
      </c>
      <c r="S167">
        <v>8.7931620000000006</v>
      </c>
      <c r="T167">
        <v>27.460545</v>
      </c>
      <c r="U167">
        <v>35.395147999999999</v>
      </c>
      <c r="V167">
        <v>31.910571000000001</v>
      </c>
      <c r="W167">
        <v>35.866639999999997</v>
      </c>
      <c r="X167">
        <v>41.586995999999999</v>
      </c>
      <c r="Y167">
        <v>2.1583199999999998</v>
      </c>
      <c r="Z167">
        <v>3043.06</v>
      </c>
      <c r="AA167">
        <v>1.1200000000000001</v>
      </c>
      <c r="AB167">
        <v>18898821151382</v>
      </c>
      <c r="AC167">
        <v>4679237589</v>
      </c>
      <c r="AD167">
        <v>7927935262946</v>
      </c>
      <c r="AE167">
        <v>3034413633</v>
      </c>
      <c r="AF167" t="s">
        <v>321</v>
      </c>
    </row>
    <row r="168" spans="1:32" x14ac:dyDescent="0.2">
      <c r="A168" t="s">
        <v>151</v>
      </c>
      <c r="B168" t="s">
        <v>152</v>
      </c>
      <c r="C168" t="s">
        <v>153</v>
      </c>
      <c r="D168">
        <v>0</v>
      </c>
      <c r="E168" t="s">
        <v>154</v>
      </c>
      <c r="F168" t="s">
        <v>57</v>
      </c>
      <c r="G168" t="s">
        <v>81</v>
      </c>
      <c r="H168">
        <v>60</v>
      </c>
      <c r="I168">
        <v>10</v>
      </c>
      <c r="J168" t="s">
        <v>84</v>
      </c>
      <c r="K168">
        <v>210</v>
      </c>
      <c r="L168">
        <v>87.371077</v>
      </c>
      <c r="M168">
        <v>30.781442999999999</v>
      </c>
      <c r="N168">
        <v>35.165078999999999</v>
      </c>
      <c r="O168">
        <v>40.108454000000002</v>
      </c>
      <c r="P168">
        <v>7.0955019999999998</v>
      </c>
      <c r="Q168">
        <v>7.0916800000000002</v>
      </c>
      <c r="R168">
        <v>2.013109</v>
      </c>
      <c r="S168">
        <v>1.921414</v>
      </c>
      <c r="T168">
        <v>26.364930999999999</v>
      </c>
      <c r="U168">
        <v>34.094909000000001</v>
      </c>
      <c r="V168">
        <v>30.759937999999998</v>
      </c>
      <c r="W168">
        <v>35.158330999999997</v>
      </c>
      <c r="X168">
        <v>40.101469999999999</v>
      </c>
      <c r="Y168">
        <v>2.9752540000000001</v>
      </c>
      <c r="Z168">
        <v>1154.42</v>
      </c>
      <c r="AA168">
        <v>0.66</v>
      </c>
      <c r="AB168">
        <v>7914348329925</v>
      </c>
      <c r="AC168">
        <v>2774717353</v>
      </c>
      <c r="AD168">
        <v>3259799500541</v>
      </c>
      <c r="AE168">
        <v>1937560768</v>
      </c>
      <c r="AF168" t="s">
        <v>322</v>
      </c>
    </row>
    <row r="169" spans="1:32" x14ac:dyDescent="0.2">
      <c r="A169" t="s">
        <v>151</v>
      </c>
      <c r="B169" t="s">
        <v>152</v>
      </c>
      <c r="C169" t="s">
        <v>153</v>
      </c>
      <c r="D169">
        <v>0</v>
      </c>
      <c r="E169" t="s">
        <v>154</v>
      </c>
      <c r="F169" t="s">
        <v>57</v>
      </c>
      <c r="G169" t="s">
        <v>81</v>
      </c>
      <c r="H169">
        <v>60</v>
      </c>
      <c r="I169">
        <v>10</v>
      </c>
      <c r="J169" t="s">
        <v>84</v>
      </c>
      <c r="K169">
        <v>235</v>
      </c>
      <c r="L169">
        <v>35.084308</v>
      </c>
      <c r="M169">
        <v>29.678978000000001</v>
      </c>
      <c r="N169">
        <v>34.308087</v>
      </c>
      <c r="O169">
        <v>38.388979999999997</v>
      </c>
      <c r="P169">
        <v>6.3775700000000004</v>
      </c>
      <c r="Q169">
        <v>6.6361030000000003</v>
      </c>
      <c r="R169">
        <v>3.9278E-2</v>
      </c>
      <c r="S169">
        <v>3.0689000000000001E-2</v>
      </c>
      <c r="T169">
        <v>25.391942</v>
      </c>
      <c r="U169">
        <v>32.687429000000002</v>
      </c>
      <c r="V169">
        <v>29.664936000000001</v>
      </c>
      <c r="W169">
        <v>34.302297000000003</v>
      </c>
      <c r="X169">
        <v>38.375509000000001</v>
      </c>
      <c r="Y169">
        <v>3.3449840000000002</v>
      </c>
      <c r="Z169">
        <v>528.44000000000005</v>
      </c>
      <c r="AA169">
        <v>0.49</v>
      </c>
      <c r="AB169">
        <v>3664944547342</v>
      </c>
      <c r="AC169">
        <v>2077317222</v>
      </c>
      <c r="AD169">
        <v>1504697587987</v>
      </c>
      <c r="AE169">
        <v>1471545040</v>
      </c>
      <c r="AF169" t="s">
        <v>323</v>
      </c>
    </row>
    <row r="170" spans="1:32" x14ac:dyDescent="0.2">
      <c r="A170" t="s">
        <v>151</v>
      </c>
      <c r="B170" t="s">
        <v>152</v>
      </c>
      <c r="C170" t="s">
        <v>153</v>
      </c>
      <c r="D170">
        <v>0</v>
      </c>
      <c r="E170" t="s">
        <v>154</v>
      </c>
      <c r="F170" t="s">
        <v>57</v>
      </c>
      <c r="G170" t="s">
        <v>81</v>
      </c>
      <c r="H170">
        <v>60</v>
      </c>
      <c r="I170">
        <v>10</v>
      </c>
      <c r="J170" t="s">
        <v>85</v>
      </c>
      <c r="K170">
        <v>110</v>
      </c>
      <c r="L170">
        <v>7930.9292310000001</v>
      </c>
      <c r="M170">
        <v>38.696246000000002</v>
      </c>
      <c r="N170">
        <v>37.679200999999999</v>
      </c>
      <c r="O170">
        <v>44.041089999999997</v>
      </c>
      <c r="P170">
        <v>18.100517</v>
      </c>
      <c r="Q170">
        <v>14.484476000000001</v>
      </c>
      <c r="R170">
        <v>60.866937</v>
      </c>
      <c r="S170">
        <v>58.858818999999997</v>
      </c>
      <c r="T170">
        <v>34.250228</v>
      </c>
      <c r="U170">
        <v>39.356008000000003</v>
      </c>
      <c r="V170">
        <v>38.649974</v>
      </c>
      <c r="W170">
        <v>37.657981999999997</v>
      </c>
      <c r="X170">
        <v>44.016098999999997</v>
      </c>
      <c r="Y170">
        <v>0.81375399999999998</v>
      </c>
      <c r="Z170">
        <v>9378.68</v>
      </c>
      <c r="AA170">
        <v>3.09</v>
      </c>
      <c r="AB170">
        <v>55062267825494</v>
      </c>
      <c r="AC170">
        <v>14383922143</v>
      </c>
      <c r="AD170">
        <v>24444928899304</v>
      </c>
      <c r="AE170">
        <v>8230499055</v>
      </c>
      <c r="AF170" t="s">
        <v>324</v>
      </c>
    </row>
    <row r="171" spans="1:32" x14ac:dyDescent="0.2">
      <c r="A171" t="s">
        <v>151</v>
      </c>
      <c r="B171" t="s">
        <v>152</v>
      </c>
      <c r="C171" t="s">
        <v>153</v>
      </c>
      <c r="D171">
        <v>0</v>
      </c>
      <c r="E171" t="s">
        <v>154</v>
      </c>
      <c r="F171" t="s">
        <v>57</v>
      </c>
      <c r="G171" t="s">
        <v>81</v>
      </c>
      <c r="H171">
        <v>60</v>
      </c>
      <c r="I171">
        <v>10</v>
      </c>
      <c r="J171" t="s">
        <v>85</v>
      </c>
      <c r="K171">
        <v>135</v>
      </c>
      <c r="L171">
        <v>3098.0935380000001</v>
      </c>
      <c r="M171">
        <v>36.021391000000001</v>
      </c>
      <c r="N171">
        <v>37.018700000000003</v>
      </c>
      <c r="O171">
        <v>43.258279999999999</v>
      </c>
      <c r="P171">
        <v>14.05423</v>
      </c>
      <c r="Q171">
        <v>11.811669999999999</v>
      </c>
      <c r="R171">
        <v>39.974705999999998</v>
      </c>
      <c r="S171">
        <v>38.633668999999998</v>
      </c>
      <c r="T171">
        <v>31.428232000000001</v>
      </c>
      <c r="U171">
        <v>37.994931000000001</v>
      </c>
      <c r="V171">
        <v>35.939807000000002</v>
      </c>
      <c r="W171">
        <v>37.000399000000002</v>
      </c>
      <c r="X171">
        <v>43.239279000000003</v>
      </c>
      <c r="Y171">
        <v>1.1659459999999999</v>
      </c>
      <c r="Z171">
        <v>6155.05</v>
      </c>
      <c r="AA171">
        <v>2.19</v>
      </c>
      <c r="AB171">
        <v>36274594626155</v>
      </c>
      <c r="AC171">
        <v>9371902709</v>
      </c>
      <c r="AD171">
        <v>16027441618771</v>
      </c>
      <c r="AE171">
        <v>5830766569</v>
      </c>
      <c r="AF171" t="s">
        <v>325</v>
      </c>
    </row>
    <row r="172" spans="1:32" x14ac:dyDescent="0.2">
      <c r="A172" t="s">
        <v>151</v>
      </c>
      <c r="B172" t="s">
        <v>152</v>
      </c>
      <c r="C172" t="s">
        <v>153</v>
      </c>
      <c r="D172">
        <v>0</v>
      </c>
      <c r="E172" t="s">
        <v>154</v>
      </c>
      <c r="F172" t="s">
        <v>57</v>
      </c>
      <c r="G172" t="s">
        <v>81</v>
      </c>
      <c r="H172">
        <v>60</v>
      </c>
      <c r="I172">
        <v>10</v>
      </c>
      <c r="J172" t="s">
        <v>85</v>
      </c>
      <c r="K172">
        <v>160</v>
      </c>
      <c r="L172">
        <v>873.59630800000002</v>
      </c>
      <c r="M172">
        <v>33.192025000000001</v>
      </c>
      <c r="N172">
        <v>36.292319999999997</v>
      </c>
      <c r="O172">
        <v>42.340515000000003</v>
      </c>
      <c r="P172">
        <v>10.031153</v>
      </c>
      <c r="Q172">
        <v>9.0715559999999993</v>
      </c>
      <c r="R172">
        <v>16.993919999999999</v>
      </c>
      <c r="S172">
        <v>16.526971</v>
      </c>
      <c r="T172">
        <v>28.611142000000001</v>
      </c>
      <c r="U172">
        <v>36.346742999999996</v>
      </c>
      <c r="V172">
        <v>33.101537</v>
      </c>
      <c r="W172">
        <v>36.277132999999999</v>
      </c>
      <c r="X172">
        <v>42.327660000000002</v>
      </c>
      <c r="Y172">
        <v>1.835107</v>
      </c>
      <c r="Z172">
        <v>3453.77</v>
      </c>
      <c r="AA172">
        <v>1.07</v>
      </c>
      <c r="AB172">
        <v>21056215649801</v>
      </c>
      <c r="AC172">
        <v>4743405170</v>
      </c>
      <c r="AD172">
        <v>8986094793232</v>
      </c>
      <c r="AE172">
        <v>2857885555</v>
      </c>
      <c r="AF172" t="s">
        <v>326</v>
      </c>
    </row>
    <row r="173" spans="1:32" x14ac:dyDescent="0.2">
      <c r="A173" t="s">
        <v>151</v>
      </c>
      <c r="B173" t="s">
        <v>152</v>
      </c>
      <c r="C173" t="s">
        <v>153</v>
      </c>
      <c r="D173">
        <v>0</v>
      </c>
      <c r="E173" t="s">
        <v>154</v>
      </c>
      <c r="F173" t="s">
        <v>57</v>
      </c>
      <c r="G173" t="s">
        <v>81</v>
      </c>
      <c r="H173">
        <v>60</v>
      </c>
      <c r="I173">
        <v>10</v>
      </c>
      <c r="J173" t="s">
        <v>85</v>
      </c>
      <c r="K173">
        <v>185</v>
      </c>
      <c r="L173">
        <v>213.725538</v>
      </c>
      <c r="M173">
        <v>31.473324999999999</v>
      </c>
      <c r="N173">
        <v>35.629092</v>
      </c>
      <c r="O173">
        <v>41.102566000000003</v>
      </c>
      <c r="P173">
        <v>7.7956919999999998</v>
      </c>
      <c r="Q173">
        <v>7.5385450000000001</v>
      </c>
      <c r="R173">
        <v>5.5593769999999996</v>
      </c>
      <c r="S173">
        <v>5.4131739999999997</v>
      </c>
      <c r="T173">
        <v>26.991895</v>
      </c>
      <c r="U173">
        <v>34.923927999999997</v>
      </c>
      <c r="V173">
        <v>31.431086000000001</v>
      </c>
      <c r="W173">
        <v>35.617925</v>
      </c>
      <c r="X173">
        <v>41.091231999999998</v>
      </c>
      <c r="Y173">
        <v>2.6193620000000002</v>
      </c>
      <c r="Z173">
        <v>1211.71</v>
      </c>
      <c r="AA173">
        <v>0.49</v>
      </c>
      <c r="AB173">
        <v>9546227447176</v>
      </c>
      <c r="AC173">
        <v>2517192082</v>
      </c>
      <c r="AD173">
        <v>4133259792780</v>
      </c>
      <c r="AE173">
        <v>1719290580</v>
      </c>
      <c r="AF173" t="s">
        <v>327</v>
      </c>
    </row>
    <row r="174" spans="1:32" x14ac:dyDescent="0.2">
      <c r="A174" t="s">
        <v>151</v>
      </c>
      <c r="B174" t="s">
        <v>152</v>
      </c>
      <c r="C174" t="s">
        <v>153</v>
      </c>
      <c r="D174">
        <v>0</v>
      </c>
      <c r="E174" t="s">
        <v>154</v>
      </c>
      <c r="F174" t="s">
        <v>57</v>
      </c>
      <c r="G174" t="s">
        <v>81</v>
      </c>
      <c r="H174">
        <v>60</v>
      </c>
      <c r="I174">
        <v>10</v>
      </c>
      <c r="J174" t="s">
        <v>85</v>
      </c>
      <c r="K174">
        <v>210</v>
      </c>
      <c r="L174">
        <v>55.266461999999997</v>
      </c>
      <c r="M174">
        <v>30.403808999999999</v>
      </c>
      <c r="N174">
        <v>34.977293000000003</v>
      </c>
      <c r="O174">
        <v>39.757975000000002</v>
      </c>
      <c r="P174">
        <v>6.7946559999999998</v>
      </c>
      <c r="Q174">
        <v>6.9069500000000001</v>
      </c>
      <c r="R174">
        <v>0.54866499999999996</v>
      </c>
      <c r="S174">
        <v>0.52195000000000003</v>
      </c>
      <c r="T174">
        <v>26.039123</v>
      </c>
      <c r="U174">
        <v>33.695601000000003</v>
      </c>
      <c r="V174">
        <v>30.387633000000001</v>
      </c>
      <c r="W174">
        <v>34.970547000000003</v>
      </c>
      <c r="X174">
        <v>39.744700000000002</v>
      </c>
      <c r="Y174">
        <v>3.3611260000000001</v>
      </c>
      <c r="Z174">
        <v>691.01</v>
      </c>
      <c r="AA174">
        <v>0.35</v>
      </c>
      <c r="AB174">
        <v>4350426756384</v>
      </c>
      <c r="AC174">
        <v>1600415119</v>
      </c>
      <c r="AD174">
        <v>1816469445428</v>
      </c>
      <c r="AE174">
        <v>961982551</v>
      </c>
      <c r="AF174" t="s">
        <v>328</v>
      </c>
    </row>
    <row r="175" spans="1:32" x14ac:dyDescent="0.2">
      <c r="A175" t="s">
        <v>151</v>
      </c>
      <c r="B175" t="s">
        <v>152</v>
      </c>
      <c r="C175" t="s">
        <v>153</v>
      </c>
      <c r="D175">
        <v>0</v>
      </c>
      <c r="E175" t="s">
        <v>154</v>
      </c>
      <c r="F175" t="s">
        <v>57</v>
      </c>
      <c r="G175" t="s">
        <v>81</v>
      </c>
      <c r="H175">
        <v>60</v>
      </c>
      <c r="I175">
        <v>10</v>
      </c>
      <c r="J175" t="s">
        <v>85</v>
      </c>
      <c r="K175">
        <v>235</v>
      </c>
      <c r="L175">
        <v>27.548307999999999</v>
      </c>
      <c r="M175">
        <v>29.182251000000001</v>
      </c>
      <c r="N175">
        <v>34.001354999999997</v>
      </c>
      <c r="O175">
        <v>37.893847999999998</v>
      </c>
      <c r="P175">
        <v>6.1786969999999997</v>
      </c>
      <c r="Q175">
        <v>6.5067259999999996</v>
      </c>
      <c r="R175">
        <v>0</v>
      </c>
      <c r="S175">
        <v>0</v>
      </c>
      <c r="T175">
        <v>24.969555</v>
      </c>
      <c r="U175">
        <v>32.101529999999997</v>
      </c>
      <c r="V175">
        <v>29.165459999999999</v>
      </c>
      <c r="W175">
        <v>33.996251000000001</v>
      </c>
      <c r="X175">
        <v>37.878742000000003</v>
      </c>
      <c r="Y175">
        <v>3.7041520000000001</v>
      </c>
      <c r="Z175">
        <v>342.79</v>
      </c>
      <c r="AA175">
        <v>0.26</v>
      </c>
      <c r="AB175">
        <v>2144373124125</v>
      </c>
      <c r="AC175">
        <v>1167781497</v>
      </c>
      <c r="AD175">
        <v>909152544085</v>
      </c>
      <c r="AE175">
        <v>707436406</v>
      </c>
      <c r="AF175" t="s">
        <v>329</v>
      </c>
    </row>
    <row r="176" spans="1:32" x14ac:dyDescent="0.2">
      <c r="A176" t="s">
        <v>151</v>
      </c>
      <c r="B176" t="s">
        <v>152</v>
      </c>
      <c r="C176" t="s">
        <v>153</v>
      </c>
      <c r="D176">
        <v>0</v>
      </c>
      <c r="E176" t="s">
        <v>154</v>
      </c>
      <c r="F176" t="s">
        <v>57</v>
      </c>
      <c r="G176" t="s">
        <v>81</v>
      </c>
      <c r="H176">
        <v>60</v>
      </c>
      <c r="I176">
        <v>10</v>
      </c>
      <c r="J176" t="s">
        <v>86</v>
      </c>
      <c r="K176">
        <v>110</v>
      </c>
      <c r="L176">
        <v>3873.5224619999999</v>
      </c>
      <c r="M176">
        <v>35.867460000000001</v>
      </c>
      <c r="N176">
        <v>36.801246999999996</v>
      </c>
      <c r="O176">
        <v>43.388544000000003</v>
      </c>
      <c r="P176">
        <v>14.853205000000001</v>
      </c>
      <c r="Q176">
        <v>11.786405</v>
      </c>
      <c r="R176">
        <v>35.965702</v>
      </c>
      <c r="S176">
        <v>34.664079999999998</v>
      </c>
      <c r="T176">
        <v>31.129049999999999</v>
      </c>
      <c r="U176">
        <v>37.835531000000003</v>
      </c>
      <c r="V176">
        <v>35.833055999999999</v>
      </c>
      <c r="W176">
        <v>36.783293999999998</v>
      </c>
      <c r="X176">
        <v>43.36927</v>
      </c>
      <c r="Y176">
        <v>0.76956199999999997</v>
      </c>
      <c r="Z176">
        <v>3892.09</v>
      </c>
      <c r="AA176">
        <v>1.42</v>
      </c>
      <c r="AB176">
        <v>24304586581099</v>
      </c>
      <c r="AC176">
        <v>6932386846</v>
      </c>
      <c r="AD176">
        <v>10926900341349</v>
      </c>
      <c r="AE176">
        <v>4027591370</v>
      </c>
      <c r="AF176" t="s">
        <v>330</v>
      </c>
    </row>
    <row r="177" spans="1:32" x14ac:dyDescent="0.2">
      <c r="A177" t="s">
        <v>151</v>
      </c>
      <c r="B177" t="s">
        <v>152</v>
      </c>
      <c r="C177" t="s">
        <v>153</v>
      </c>
      <c r="D177">
        <v>0</v>
      </c>
      <c r="E177" t="s">
        <v>154</v>
      </c>
      <c r="F177" t="s">
        <v>57</v>
      </c>
      <c r="G177" t="s">
        <v>81</v>
      </c>
      <c r="H177">
        <v>60</v>
      </c>
      <c r="I177">
        <v>10</v>
      </c>
      <c r="J177" t="s">
        <v>86</v>
      </c>
      <c r="K177">
        <v>135</v>
      </c>
      <c r="L177">
        <v>1313.497846</v>
      </c>
      <c r="M177">
        <v>33.889861000000003</v>
      </c>
      <c r="N177">
        <v>36.387445999999997</v>
      </c>
      <c r="O177">
        <v>42.670029</v>
      </c>
      <c r="P177">
        <v>11.296647</v>
      </c>
      <c r="Q177">
        <v>9.7566559999999996</v>
      </c>
      <c r="R177">
        <v>19.136744</v>
      </c>
      <c r="S177">
        <v>18.498068</v>
      </c>
      <c r="T177">
        <v>29.223203999999999</v>
      </c>
      <c r="U177">
        <v>36.741795000000003</v>
      </c>
      <c r="V177">
        <v>33.833092999999998</v>
      </c>
      <c r="W177">
        <v>36.372391</v>
      </c>
      <c r="X177">
        <v>42.656740999999997</v>
      </c>
      <c r="Y177">
        <v>1.3906449999999999</v>
      </c>
      <c r="Z177">
        <v>2640.47</v>
      </c>
      <c r="AA177">
        <v>0.86</v>
      </c>
      <c r="AB177">
        <v>17198464580419</v>
      </c>
      <c r="AC177">
        <v>4150298507</v>
      </c>
      <c r="AD177">
        <v>7404102933213</v>
      </c>
      <c r="AE177">
        <v>2445139038</v>
      </c>
      <c r="AF177" t="s">
        <v>331</v>
      </c>
    </row>
    <row r="178" spans="1:32" x14ac:dyDescent="0.2">
      <c r="A178" t="s">
        <v>151</v>
      </c>
      <c r="B178" t="s">
        <v>152</v>
      </c>
      <c r="C178" t="s">
        <v>153</v>
      </c>
      <c r="D178">
        <v>0</v>
      </c>
      <c r="E178" t="s">
        <v>154</v>
      </c>
      <c r="F178" t="s">
        <v>57</v>
      </c>
      <c r="G178" t="s">
        <v>81</v>
      </c>
      <c r="H178">
        <v>60</v>
      </c>
      <c r="I178">
        <v>10</v>
      </c>
      <c r="J178" t="s">
        <v>86</v>
      </c>
      <c r="K178">
        <v>160</v>
      </c>
      <c r="L178">
        <v>335.57907699999998</v>
      </c>
      <c r="M178">
        <v>31.987946000000001</v>
      </c>
      <c r="N178">
        <v>35.886766000000001</v>
      </c>
      <c r="O178">
        <v>41.698459999999997</v>
      </c>
      <c r="P178">
        <v>8.483098</v>
      </c>
      <c r="Q178">
        <v>7.9709719999999997</v>
      </c>
      <c r="R178">
        <v>5.9792690000000004</v>
      </c>
      <c r="S178">
        <v>5.8019020000000001</v>
      </c>
      <c r="T178">
        <v>27.453904000000001</v>
      </c>
      <c r="U178">
        <v>35.450201999999997</v>
      </c>
      <c r="V178">
        <v>31.935644</v>
      </c>
      <c r="W178">
        <v>35.875329000000001</v>
      </c>
      <c r="X178">
        <v>41.691516</v>
      </c>
      <c r="Y178">
        <v>2.30498</v>
      </c>
      <c r="Z178">
        <v>1371.94</v>
      </c>
      <c r="AA178">
        <v>0.35</v>
      </c>
      <c r="AB178">
        <v>8485914997578</v>
      </c>
      <c r="AC178">
        <v>1840335770</v>
      </c>
      <c r="AD178">
        <v>3576329590569</v>
      </c>
      <c r="AE178">
        <v>942152570</v>
      </c>
      <c r="AF178" t="s">
        <v>332</v>
      </c>
    </row>
    <row r="179" spans="1:32" x14ac:dyDescent="0.2">
      <c r="A179" t="s">
        <v>151</v>
      </c>
      <c r="B179" t="s">
        <v>152</v>
      </c>
      <c r="C179" t="s">
        <v>153</v>
      </c>
      <c r="D179">
        <v>0</v>
      </c>
      <c r="E179" t="s">
        <v>154</v>
      </c>
      <c r="F179" t="s">
        <v>57</v>
      </c>
      <c r="G179" t="s">
        <v>81</v>
      </c>
      <c r="H179">
        <v>60</v>
      </c>
      <c r="I179">
        <v>10</v>
      </c>
      <c r="J179" t="s">
        <v>86</v>
      </c>
      <c r="K179">
        <v>185</v>
      </c>
      <c r="L179">
        <v>91.823999999999998</v>
      </c>
      <c r="M179">
        <v>30.904008999999999</v>
      </c>
      <c r="N179">
        <v>35.318043000000003</v>
      </c>
      <c r="O179">
        <v>40.497067000000001</v>
      </c>
      <c r="P179">
        <v>7.195468</v>
      </c>
      <c r="Q179">
        <v>7.1559359999999996</v>
      </c>
      <c r="R179">
        <v>0.92720499999999995</v>
      </c>
      <c r="S179">
        <v>0.89875300000000002</v>
      </c>
      <c r="T179">
        <v>26.479794999999999</v>
      </c>
      <c r="U179">
        <v>34.333204000000002</v>
      </c>
      <c r="V179">
        <v>30.882059999999999</v>
      </c>
      <c r="W179">
        <v>35.310403999999998</v>
      </c>
      <c r="X179">
        <v>40.487169999999999</v>
      </c>
      <c r="Y179">
        <v>3.1499980000000001</v>
      </c>
      <c r="Z179">
        <v>527.80999999999995</v>
      </c>
      <c r="AA179">
        <v>0.18</v>
      </c>
      <c r="AB179">
        <v>3670159520341</v>
      </c>
      <c r="AC179">
        <v>1002231557</v>
      </c>
      <c r="AD179">
        <v>1488093791542</v>
      </c>
      <c r="AE179">
        <v>497599598</v>
      </c>
      <c r="AF179" t="s">
        <v>333</v>
      </c>
    </row>
    <row r="180" spans="1:32" x14ac:dyDescent="0.2">
      <c r="A180" t="s">
        <v>151</v>
      </c>
      <c r="B180" t="s">
        <v>152</v>
      </c>
      <c r="C180" t="s">
        <v>153</v>
      </c>
      <c r="D180">
        <v>0</v>
      </c>
      <c r="E180" t="s">
        <v>154</v>
      </c>
      <c r="F180" t="s">
        <v>57</v>
      </c>
      <c r="G180" t="s">
        <v>81</v>
      </c>
      <c r="H180">
        <v>60</v>
      </c>
      <c r="I180">
        <v>10</v>
      </c>
      <c r="J180" t="s">
        <v>86</v>
      </c>
      <c r="K180">
        <v>210</v>
      </c>
      <c r="L180">
        <v>34.312615000000001</v>
      </c>
      <c r="M180">
        <v>29.858961999999998</v>
      </c>
      <c r="N180">
        <v>34.581724999999999</v>
      </c>
      <c r="O180">
        <v>39.090530999999999</v>
      </c>
      <c r="P180">
        <v>6.4761670000000002</v>
      </c>
      <c r="Q180">
        <v>6.6995579999999997</v>
      </c>
      <c r="R180">
        <v>4.8300000000000001E-3</v>
      </c>
      <c r="S180">
        <v>5.1900000000000002E-3</v>
      </c>
      <c r="T180">
        <v>25.567442</v>
      </c>
      <c r="U180">
        <v>33.106704999999998</v>
      </c>
      <c r="V180">
        <v>29.846627000000002</v>
      </c>
      <c r="W180">
        <v>34.576509000000001</v>
      </c>
      <c r="X180">
        <v>39.077778000000002</v>
      </c>
      <c r="Y180">
        <v>3.6053320000000002</v>
      </c>
      <c r="Z180">
        <v>263.70999999999998</v>
      </c>
      <c r="AA180">
        <v>0.12</v>
      </c>
      <c r="AB180">
        <v>1839871361418</v>
      </c>
      <c r="AC180">
        <v>655503186</v>
      </c>
      <c r="AD180">
        <v>748575712604</v>
      </c>
      <c r="AE180">
        <v>346492761</v>
      </c>
      <c r="AF180" t="s">
        <v>334</v>
      </c>
    </row>
    <row r="181" spans="1:32" x14ac:dyDescent="0.2">
      <c r="A181" t="s">
        <v>151</v>
      </c>
      <c r="B181" t="s">
        <v>152</v>
      </c>
      <c r="C181" t="s">
        <v>153</v>
      </c>
      <c r="D181">
        <v>0</v>
      </c>
      <c r="E181" t="s">
        <v>154</v>
      </c>
      <c r="F181" t="s">
        <v>57</v>
      </c>
      <c r="G181" t="s">
        <v>81</v>
      </c>
      <c r="H181">
        <v>60</v>
      </c>
      <c r="I181">
        <v>10</v>
      </c>
      <c r="J181" t="s">
        <v>86</v>
      </c>
      <c r="K181">
        <v>235</v>
      </c>
      <c r="L181">
        <v>19.776</v>
      </c>
      <c r="M181">
        <v>28.571985000000002</v>
      </c>
      <c r="N181">
        <v>33.528635000000001</v>
      </c>
      <c r="O181">
        <v>37.087231000000003</v>
      </c>
      <c r="P181">
        <v>5.9457230000000001</v>
      </c>
      <c r="Q181">
        <v>6.3493060000000003</v>
      </c>
      <c r="R181">
        <v>0</v>
      </c>
      <c r="S181">
        <v>0</v>
      </c>
      <c r="T181">
        <v>24.433755000000001</v>
      </c>
      <c r="U181">
        <v>31.612770000000001</v>
      </c>
      <c r="V181">
        <v>28.555855000000001</v>
      </c>
      <c r="W181">
        <v>33.523516000000001</v>
      </c>
      <c r="X181">
        <v>37.080010000000001</v>
      </c>
      <c r="Y181">
        <v>3.8893249999999999</v>
      </c>
      <c r="Z181">
        <v>145.21</v>
      </c>
      <c r="AA181">
        <v>0.08</v>
      </c>
      <c r="AB181">
        <v>977245849751</v>
      </c>
      <c r="AC181">
        <v>443348114</v>
      </c>
      <c r="AD181">
        <v>386407913987</v>
      </c>
      <c r="AE181">
        <v>239568174</v>
      </c>
      <c r="AF181" t="s">
        <v>335</v>
      </c>
    </row>
    <row r="182" spans="1:32" x14ac:dyDescent="0.2">
      <c r="A182" t="s">
        <v>151</v>
      </c>
      <c r="B182" t="s">
        <v>152</v>
      </c>
      <c r="C182" t="s">
        <v>153</v>
      </c>
      <c r="D182">
        <v>0</v>
      </c>
      <c r="E182" t="s">
        <v>154</v>
      </c>
      <c r="F182" t="s">
        <v>336</v>
      </c>
      <c r="G182" t="s">
        <v>81</v>
      </c>
      <c r="H182">
        <v>30</v>
      </c>
      <c r="I182">
        <v>10</v>
      </c>
      <c r="J182" t="s">
        <v>81</v>
      </c>
      <c r="K182">
        <v>110</v>
      </c>
      <c r="L182">
        <v>10374.199415999999</v>
      </c>
      <c r="M182">
        <v>44.277628</v>
      </c>
      <c r="N182">
        <v>46.870170000000002</v>
      </c>
      <c r="O182">
        <v>44.179878000000002</v>
      </c>
      <c r="P182">
        <v>30.928402999999999</v>
      </c>
      <c r="Q182">
        <v>22.956016000000002</v>
      </c>
      <c r="R182">
        <v>99.542878000000002</v>
      </c>
      <c r="S182">
        <v>98.560507999999999</v>
      </c>
      <c r="T182">
        <v>44.422583000000003</v>
      </c>
      <c r="U182">
        <v>43.818587000000001</v>
      </c>
      <c r="V182">
        <v>44.118361999999998</v>
      </c>
      <c r="W182">
        <v>46.765140000000002</v>
      </c>
      <c r="X182">
        <v>44.059565999999997</v>
      </c>
      <c r="Y182">
        <v>1.194E-3</v>
      </c>
      <c r="Z182">
        <v>30683.25</v>
      </c>
      <c r="AA182">
        <v>15.78</v>
      </c>
      <c r="AB182">
        <v>192455337948316</v>
      </c>
      <c r="AC182">
        <v>63807721435</v>
      </c>
      <c r="AD182">
        <v>80584261858252</v>
      </c>
      <c r="AE182">
        <v>42779068617</v>
      </c>
      <c r="AF182" t="s">
        <v>337</v>
      </c>
    </row>
    <row r="183" spans="1:32" x14ac:dyDescent="0.2">
      <c r="A183" t="s">
        <v>151</v>
      </c>
      <c r="B183" t="s">
        <v>152</v>
      </c>
      <c r="C183" t="s">
        <v>153</v>
      </c>
      <c r="D183">
        <v>0</v>
      </c>
      <c r="E183" t="s">
        <v>154</v>
      </c>
      <c r="F183" t="s">
        <v>336</v>
      </c>
      <c r="G183" t="s">
        <v>81</v>
      </c>
      <c r="H183">
        <v>30</v>
      </c>
      <c r="I183">
        <v>10</v>
      </c>
      <c r="J183" t="s">
        <v>81</v>
      </c>
      <c r="K183">
        <v>135</v>
      </c>
      <c r="L183">
        <v>3444.797908</v>
      </c>
      <c r="M183">
        <v>42.454872000000002</v>
      </c>
      <c r="N183">
        <v>45.707016000000003</v>
      </c>
      <c r="O183">
        <v>43.274163000000001</v>
      </c>
      <c r="P183">
        <v>27.244275999999999</v>
      </c>
      <c r="Q183">
        <v>20.654782999999998</v>
      </c>
      <c r="R183">
        <v>97.384529000000001</v>
      </c>
      <c r="S183">
        <v>95.447934000000004</v>
      </c>
      <c r="T183">
        <v>41.425320999999997</v>
      </c>
      <c r="U183">
        <v>42.647345000000001</v>
      </c>
      <c r="V183">
        <v>42.191986</v>
      </c>
      <c r="W183">
        <v>45.604714000000001</v>
      </c>
      <c r="X183">
        <v>43.163702999999998</v>
      </c>
      <c r="Y183">
        <v>1.951E-3</v>
      </c>
      <c r="Z183">
        <v>29472.7</v>
      </c>
      <c r="AA183">
        <v>13.85</v>
      </c>
      <c r="AB183">
        <v>186499897751031</v>
      </c>
      <c r="AC183">
        <v>51587279035</v>
      </c>
      <c r="AD183">
        <v>77482408662865</v>
      </c>
      <c r="AE183">
        <v>37880422011</v>
      </c>
      <c r="AF183" t="s">
        <v>338</v>
      </c>
    </row>
    <row r="184" spans="1:32" x14ac:dyDescent="0.2">
      <c r="A184" t="s">
        <v>151</v>
      </c>
      <c r="B184" t="s">
        <v>152</v>
      </c>
      <c r="C184" t="s">
        <v>153</v>
      </c>
      <c r="D184">
        <v>0</v>
      </c>
      <c r="E184" t="s">
        <v>154</v>
      </c>
      <c r="F184" t="s">
        <v>336</v>
      </c>
      <c r="G184" t="s">
        <v>81</v>
      </c>
      <c r="H184">
        <v>30</v>
      </c>
      <c r="I184">
        <v>10</v>
      </c>
      <c r="J184" t="s">
        <v>81</v>
      </c>
      <c r="K184">
        <v>160</v>
      </c>
      <c r="L184">
        <v>1146.9620440000001</v>
      </c>
      <c r="M184">
        <v>40.208818999999998</v>
      </c>
      <c r="N184">
        <v>44.238148000000002</v>
      </c>
      <c r="O184">
        <v>42.342086000000002</v>
      </c>
      <c r="P184">
        <v>23.354220999999999</v>
      </c>
      <c r="Q184">
        <v>18.171589000000001</v>
      </c>
      <c r="R184">
        <v>90.810660999999996</v>
      </c>
      <c r="S184">
        <v>88.677013000000002</v>
      </c>
      <c r="T184">
        <v>38.175823999999999</v>
      </c>
      <c r="U184">
        <v>41.211756999999999</v>
      </c>
      <c r="V184">
        <v>39.888924000000003</v>
      </c>
      <c r="W184">
        <v>44.146954999999998</v>
      </c>
      <c r="X184">
        <v>42.243330999999998</v>
      </c>
      <c r="Y184">
        <v>4.4510000000000001E-3</v>
      </c>
      <c r="Z184">
        <v>15197.51</v>
      </c>
      <c r="AA184">
        <v>9</v>
      </c>
      <c r="AB184">
        <v>104447978569557</v>
      </c>
      <c r="AC184">
        <v>37873572922</v>
      </c>
      <c r="AD184">
        <v>43374556153631</v>
      </c>
      <c r="AE184">
        <v>26394518734</v>
      </c>
      <c r="AF184" t="s">
        <v>339</v>
      </c>
    </row>
    <row r="185" spans="1:32" x14ac:dyDescent="0.2">
      <c r="A185" t="s">
        <v>151</v>
      </c>
      <c r="B185" t="s">
        <v>152</v>
      </c>
      <c r="C185" t="s">
        <v>153</v>
      </c>
      <c r="D185">
        <v>0</v>
      </c>
      <c r="E185" t="s">
        <v>154</v>
      </c>
      <c r="F185" t="s">
        <v>336</v>
      </c>
      <c r="G185" t="s">
        <v>81</v>
      </c>
      <c r="H185">
        <v>30</v>
      </c>
      <c r="I185">
        <v>10</v>
      </c>
      <c r="J185" t="s">
        <v>81</v>
      </c>
      <c r="K185">
        <v>185</v>
      </c>
      <c r="L185">
        <v>420.56854900000002</v>
      </c>
      <c r="M185">
        <v>37.825439000000003</v>
      </c>
      <c r="N185">
        <v>42.262129000000002</v>
      </c>
      <c r="O185">
        <v>41.018317000000003</v>
      </c>
      <c r="P185">
        <v>20.031382000000001</v>
      </c>
      <c r="Q185">
        <v>15.940628999999999</v>
      </c>
      <c r="R185">
        <v>80.393349000000001</v>
      </c>
      <c r="S185">
        <v>78.234746999999999</v>
      </c>
      <c r="T185">
        <v>35.017899</v>
      </c>
      <c r="U185">
        <v>39.470866999999998</v>
      </c>
      <c r="V185">
        <v>37.539296</v>
      </c>
      <c r="W185">
        <v>42.197623</v>
      </c>
      <c r="X185">
        <v>40.940669999999997</v>
      </c>
      <c r="Y185">
        <v>1.1036000000000001E-2</v>
      </c>
      <c r="Z185">
        <v>9215.89</v>
      </c>
      <c r="AA185">
        <v>6.86</v>
      </c>
      <c r="AB185">
        <v>61138010526181</v>
      </c>
      <c r="AC185">
        <v>28329127929</v>
      </c>
      <c r="AD185">
        <v>24810255723482</v>
      </c>
      <c r="AE185">
        <v>18743553829</v>
      </c>
      <c r="AF185" t="s">
        <v>340</v>
      </c>
    </row>
    <row r="186" spans="1:32" x14ac:dyDescent="0.2">
      <c r="A186" t="s">
        <v>151</v>
      </c>
      <c r="B186" t="s">
        <v>152</v>
      </c>
      <c r="C186" t="s">
        <v>153</v>
      </c>
      <c r="D186">
        <v>0</v>
      </c>
      <c r="E186" t="s">
        <v>154</v>
      </c>
      <c r="F186" t="s">
        <v>336</v>
      </c>
      <c r="G186" t="s">
        <v>81</v>
      </c>
      <c r="H186">
        <v>30</v>
      </c>
      <c r="I186">
        <v>10</v>
      </c>
      <c r="J186" t="s">
        <v>81</v>
      </c>
      <c r="K186">
        <v>210</v>
      </c>
      <c r="L186">
        <v>165.495262</v>
      </c>
      <c r="M186">
        <v>35.210777</v>
      </c>
      <c r="N186">
        <v>39.914937000000002</v>
      </c>
      <c r="O186">
        <v>39.206930999999997</v>
      </c>
      <c r="P186">
        <v>16.972073999999999</v>
      </c>
      <c r="Q186">
        <v>13.773838</v>
      </c>
      <c r="R186">
        <v>63.737664000000002</v>
      </c>
      <c r="S186">
        <v>61.797981</v>
      </c>
      <c r="T186">
        <v>31.689751000000001</v>
      </c>
      <c r="U186">
        <v>37.352594000000003</v>
      </c>
      <c r="V186">
        <v>35.003970000000002</v>
      </c>
      <c r="W186">
        <v>39.874336999999997</v>
      </c>
      <c r="X186">
        <v>39.152332999999999</v>
      </c>
      <c r="Y186">
        <v>4.2963000000000001E-2</v>
      </c>
      <c r="Z186">
        <v>5795.06</v>
      </c>
      <c r="AA186">
        <v>6.31</v>
      </c>
      <c r="AB186">
        <v>37264346132096</v>
      </c>
      <c r="AC186">
        <v>22267064495</v>
      </c>
      <c r="AD186">
        <v>15620540517257</v>
      </c>
      <c r="AE186">
        <v>17277049988</v>
      </c>
      <c r="AF186" t="s">
        <v>341</v>
      </c>
    </row>
    <row r="187" spans="1:32" x14ac:dyDescent="0.2">
      <c r="A187" t="s">
        <v>151</v>
      </c>
      <c r="B187" t="s">
        <v>152</v>
      </c>
      <c r="C187" t="s">
        <v>153</v>
      </c>
      <c r="D187">
        <v>0</v>
      </c>
      <c r="E187" t="s">
        <v>154</v>
      </c>
      <c r="F187" t="s">
        <v>336</v>
      </c>
      <c r="G187" t="s">
        <v>81</v>
      </c>
      <c r="H187">
        <v>30</v>
      </c>
      <c r="I187">
        <v>10</v>
      </c>
      <c r="J187" t="s">
        <v>81</v>
      </c>
      <c r="K187">
        <v>235</v>
      </c>
      <c r="L187">
        <v>70.589033000000001</v>
      </c>
      <c r="M187">
        <v>32.386915999999999</v>
      </c>
      <c r="N187">
        <v>37.272137000000001</v>
      </c>
      <c r="O187">
        <v>37.283655000000003</v>
      </c>
      <c r="P187">
        <v>13.915929999999999</v>
      </c>
      <c r="Q187">
        <v>11.542043</v>
      </c>
      <c r="R187">
        <v>40.804257</v>
      </c>
      <c r="S187">
        <v>39.246971000000002</v>
      </c>
      <c r="T187">
        <v>28.309045999999999</v>
      </c>
      <c r="U187">
        <v>34.837423000000001</v>
      </c>
      <c r="V187">
        <v>32.266657000000002</v>
      </c>
      <c r="W187">
        <v>37.251925</v>
      </c>
      <c r="X187">
        <v>37.256273999999998</v>
      </c>
      <c r="Y187">
        <v>0.13836899999999999</v>
      </c>
      <c r="Z187">
        <v>3275.35</v>
      </c>
      <c r="AA187">
        <v>5.37</v>
      </c>
      <c r="AB187">
        <v>19716464432081</v>
      </c>
      <c r="AC187">
        <v>17157933298</v>
      </c>
      <c r="AD187">
        <v>8749308658308</v>
      </c>
      <c r="AE187">
        <v>14916644967</v>
      </c>
      <c r="AF187" t="s">
        <v>342</v>
      </c>
    </row>
    <row r="188" spans="1:32" x14ac:dyDescent="0.2">
      <c r="A188" t="s">
        <v>151</v>
      </c>
      <c r="B188" t="s">
        <v>152</v>
      </c>
      <c r="C188" t="s">
        <v>153</v>
      </c>
      <c r="D188">
        <v>0</v>
      </c>
      <c r="E188" t="s">
        <v>154</v>
      </c>
      <c r="F188" t="s">
        <v>336</v>
      </c>
      <c r="G188" t="s">
        <v>81</v>
      </c>
      <c r="H188">
        <v>30</v>
      </c>
      <c r="I188">
        <v>10</v>
      </c>
      <c r="J188" t="s">
        <v>82</v>
      </c>
      <c r="K188">
        <v>110</v>
      </c>
      <c r="L188">
        <v>5212.0227599999998</v>
      </c>
      <c r="M188">
        <v>42.927759000000002</v>
      </c>
      <c r="N188">
        <v>45.922581999999998</v>
      </c>
      <c r="O188">
        <v>43.160615</v>
      </c>
      <c r="P188">
        <v>28.843830000000001</v>
      </c>
      <c r="Q188">
        <v>21.618966</v>
      </c>
      <c r="R188">
        <v>98.639852000000005</v>
      </c>
      <c r="S188">
        <v>96.792558</v>
      </c>
      <c r="T188">
        <v>42.655132999999999</v>
      </c>
      <c r="U188">
        <v>42.865246999999997</v>
      </c>
      <c r="V188">
        <v>42.661687999999998</v>
      </c>
      <c r="W188">
        <v>45.795530999999997</v>
      </c>
      <c r="X188">
        <v>43.015062999999998</v>
      </c>
      <c r="Y188">
        <v>1.364E-3</v>
      </c>
      <c r="Z188">
        <v>14750.7</v>
      </c>
      <c r="AA188">
        <v>7.14</v>
      </c>
      <c r="AB188">
        <v>92819914398205</v>
      </c>
      <c r="AC188">
        <v>30401431249</v>
      </c>
      <c r="AD188">
        <v>38719929992548</v>
      </c>
      <c r="AE188">
        <v>19187725488</v>
      </c>
      <c r="AF188" t="s">
        <v>343</v>
      </c>
    </row>
    <row r="189" spans="1:32" x14ac:dyDescent="0.2">
      <c r="A189" t="s">
        <v>151</v>
      </c>
      <c r="B189" t="s">
        <v>152</v>
      </c>
      <c r="C189" t="s">
        <v>153</v>
      </c>
      <c r="D189">
        <v>0</v>
      </c>
      <c r="E189" t="s">
        <v>154</v>
      </c>
      <c r="F189" t="s">
        <v>336</v>
      </c>
      <c r="G189" t="s">
        <v>81</v>
      </c>
      <c r="H189">
        <v>30</v>
      </c>
      <c r="I189">
        <v>10</v>
      </c>
      <c r="J189" t="s">
        <v>82</v>
      </c>
      <c r="K189">
        <v>135</v>
      </c>
      <c r="L189">
        <v>1802.3994889999999</v>
      </c>
      <c r="M189">
        <v>41.104975000000003</v>
      </c>
      <c r="N189">
        <v>44.824801999999998</v>
      </c>
      <c r="O189">
        <v>42.488644000000001</v>
      </c>
      <c r="P189">
        <v>25.145966999999999</v>
      </c>
      <c r="Q189">
        <v>19.301798000000002</v>
      </c>
      <c r="R189">
        <v>94.858633999999995</v>
      </c>
      <c r="S189">
        <v>92.123191000000006</v>
      </c>
      <c r="T189">
        <v>39.631072000000003</v>
      </c>
      <c r="U189">
        <v>41.776642000000002</v>
      </c>
      <c r="V189">
        <v>40.765999999999998</v>
      </c>
      <c r="W189">
        <v>44.714528999999999</v>
      </c>
      <c r="X189">
        <v>42.359366999999999</v>
      </c>
      <c r="Y189">
        <v>3.454E-3</v>
      </c>
      <c r="Z189">
        <v>11084.64</v>
      </c>
      <c r="AA189">
        <v>5.04</v>
      </c>
      <c r="AB189">
        <v>87765600224304</v>
      </c>
      <c r="AC189">
        <v>23851150907</v>
      </c>
      <c r="AD189">
        <v>38023209130033</v>
      </c>
      <c r="AE189">
        <v>17910378907</v>
      </c>
      <c r="AF189" t="s">
        <v>344</v>
      </c>
    </row>
    <row r="190" spans="1:32" x14ac:dyDescent="0.2">
      <c r="A190" t="s">
        <v>151</v>
      </c>
      <c r="B190" t="s">
        <v>152</v>
      </c>
      <c r="C190" t="s">
        <v>153</v>
      </c>
      <c r="D190">
        <v>0</v>
      </c>
      <c r="E190" t="s">
        <v>154</v>
      </c>
      <c r="F190" t="s">
        <v>336</v>
      </c>
      <c r="G190" t="s">
        <v>81</v>
      </c>
      <c r="H190">
        <v>30</v>
      </c>
      <c r="I190">
        <v>10</v>
      </c>
      <c r="J190" t="s">
        <v>82</v>
      </c>
      <c r="K190">
        <v>160</v>
      </c>
      <c r="L190">
        <v>626.83223299999997</v>
      </c>
      <c r="M190">
        <v>38.908214999999998</v>
      </c>
      <c r="N190">
        <v>43.192090999999998</v>
      </c>
      <c r="O190">
        <v>41.540646000000002</v>
      </c>
      <c r="P190">
        <v>21.535976999999999</v>
      </c>
      <c r="Q190">
        <v>16.947589000000001</v>
      </c>
      <c r="R190">
        <v>86.527001999999996</v>
      </c>
      <c r="S190">
        <v>83.803178000000003</v>
      </c>
      <c r="T190">
        <v>36.489443000000001</v>
      </c>
      <c r="U190">
        <v>40.301827000000003</v>
      </c>
      <c r="V190">
        <v>38.574840000000002</v>
      </c>
      <c r="W190">
        <v>43.109985999999999</v>
      </c>
      <c r="X190">
        <v>41.439729999999997</v>
      </c>
      <c r="Y190">
        <v>7.5770000000000004E-3</v>
      </c>
      <c r="Z190">
        <v>7767.7</v>
      </c>
      <c r="AA190">
        <v>4.47</v>
      </c>
      <c r="AB190">
        <v>48520354467370</v>
      </c>
      <c r="AC190">
        <v>17657718113</v>
      </c>
      <c r="AD190">
        <v>20564243290998</v>
      </c>
      <c r="AE190">
        <v>12202019465</v>
      </c>
      <c r="AF190" t="s">
        <v>345</v>
      </c>
    </row>
    <row r="191" spans="1:32" x14ac:dyDescent="0.2">
      <c r="A191" t="s">
        <v>151</v>
      </c>
      <c r="B191" t="s">
        <v>152</v>
      </c>
      <c r="C191" t="s">
        <v>153</v>
      </c>
      <c r="D191">
        <v>0</v>
      </c>
      <c r="E191" t="s">
        <v>154</v>
      </c>
      <c r="F191" t="s">
        <v>336</v>
      </c>
      <c r="G191" t="s">
        <v>81</v>
      </c>
      <c r="H191">
        <v>30</v>
      </c>
      <c r="I191">
        <v>10</v>
      </c>
      <c r="J191" t="s">
        <v>82</v>
      </c>
      <c r="K191">
        <v>185</v>
      </c>
      <c r="L191">
        <v>242.55043800000001</v>
      </c>
      <c r="M191">
        <v>36.523325</v>
      </c>
      <c r="N191">
        <v>41.110500999999999</v>
      </c>
      <c r="O191">
        <v>40.129086999999998</v>
      </c>
      <c r="P191">
        <v>18.541497</v>
      </c>
      <c r="Q191">
        <v>14.859608</v>
      </c>
      <c r="R191">
        <v>73.648612</v>
      </c>
      <c r="S191">
        <v>71.174289999999999</v>
      </c>
      <c r="T191">
        <v>33.357964000000003</v>
      </c>
      <c r="U191">
        <v>38.481569</v>
      </c>
      <c r="V191">
        <v>36.267623</v>
      </c>
      <c r="W191">
        <v>41.053865999999999</v>
      </c>
      <c r="X191">
        <v>40.058418000000003</v>
      </c>
      <c r="Y191">
        <v>2.3542E-2</v>
      </c>
      <c r="Z191">
        <v>4584.32</v>
      </c>
      <c r="AA191">
        <v>3.42</v>
      </c>
      <c r="AB191">
        <v>30604147596523</v>
      </c>
      <c r="AC191">
        <v>14908151984</v>
      </c>
      <c r="AD191">
        <v>12272815980553</v>
      </c>
      <c r="AE191">
        <v>9342255773</v>
      </c>
      <c r="AF191" t="s">
        <v>346</v>
      </c>
    </row>
    <row r="192" spans="1:32" x14ac:dyDescent="0.2">
      <c r="A192" t="s">
        <v>151</v>
      </c>
      <c r="B192" t="s">
        <v>152</v>
      </c>
      <c r="C192" t="s">
        <v>153</v>
      </c>
      <c r="D192">
        <v>0</v>
      </c>
      <c r="E192" t="s">
        <v>154</v>
      </c>
      <c r="F192" t="s">
        <v>336</v>
      </c>
      <c r="G192" t="s">
        <v>81</v>
      </c>
      <c r="H192">
        <v>30</v>
      </c>
      <c r="I192">
        <v>10</v>
      </c>
      <c r="J192" t="s">
        <v>82</v>
      </c>
      <c r="K192">
        <v>210</v>
      </c>
      <c r="L192">
        <v>99.647945000000007</v>
      </c>
      <c r="M192">
        <v>33.862197000000002</v>
      </c>
      <c r="N192">
        <v>38.796081000000001</v>
      </c>
      <c r="O192">
        <v>38.342638999999998</v>
      </c>
      <c r="P192">
        <v>15.620521999999999</v>
      </c>
      <c r="Q192">
        <v>12.734351999999999</v>
      </c>
      <c r="R192">
        <v>54.507451000000003</v>
      </c>
      <c r="S192">
        <v>52.40164</v>
      </c>
      <c r="T192">
        <v>30.042871999999999</v>
      </c>
      <c r="U192">
        <v>36.333025999999997</v>
      </c>
      <c r="V192">
        <v>33.692065999999997</v>
      </c>
      <c r="W192">
        <v>38.764552999999999</v>
      </c>
      <c r="X192">
        <v>38.300787</v>
      </c>
      <c r="Y192">
        <v>9.6836000000000005E-2</v>
      </c>
      <c r="Z192">
        <v>2524.83</v>
      </c>
      <c r="AA192">
        <v>2.25</v>
      </c>
      <c r="AB192">
        <v>21037669739964</v>
      </c>
      <c r="AC192">
        <v>10351937791</v>
      </c>
      <c r="AD192">
        <v>8951973570180</v>
      </c>
      <c r="AE192">
        <v>8038054593</v>
      </c>
      <c r="AF192" t="s">
        <v>347</v>
      </c>
    </row>
    <row r="193" spans="1:32" x14ac:dyDescent="0.2">
      <c r="A193" t="s">
        <v>151</v>
      </c>
      <c r="B193" t="s">
        <v>152</v>
      </c>
      <c r="C193" t="s">
        <v>153</v>
      </c>
      <c r="D193">
        <v>0</v>
      </c>
      <c r="E193" t="s">
        <v>154</v>
      </c>
      <c r="F193" t="s">
        <v>336</v>
      </c>
      <c r="G193" t="s">
        <v>81</v>
      </c>
      <c r="H193">
        <v>30</v>
      </c>
      <c r="I193">
        <v>10</v>
      </c>
      <c r="J193" t="s">
        <v>82</v>
      </c>
      <c r="K193">
        <v>235</v>
      </c>
      <c r="L193">
        <v>43.936942000000002</v>
      </c>
      <c r="M193">
        <v>30.980753</v>
      </c>
      <c r="N193">
        <v>36.403789000000003</v>
      </c>
      <c r="O193">
        <v>36.585799999999999</v>
      </c>
      <c r="P193">
        <v>12.533739000000001</v>
      </c>
      <c r="Q193">
        <v>10.463606</v>
      </c>
      <c r="R193">
        <v>29.459261999999999</v>
      </c>
      <c r="S193">
        <v>27.966766</v>
      </c>
      <c r="T193">
        <v>26.725860999999998</v>
      </c>
      <c r="U193">
        <v>33.925722999999998</v>
      </c>
      <c r="V193">
        <v>30.886509</v>
      </c>
      <c r="W193">
        <v>36.385877000000001</v>
      </c>
      <c r="X193">
        <v>36.556775000000002</v>
      </c>
      <c r="Y193">
        <v>0.16803699999999999</v>
      </c>
      <c r="Z193">
        <v>1755.43</v>
      </c>
      <c r="AA193">
        <v>2.2200000000000002</v>
      </c>
      <c r="AB193">
        <v>11390487970819</v>
      </c>
      <c r="AC193">
        <v>7792861346</v>
      </c>
      <c r="AD193">
        <v>4703828394061</v>
      </c>
      <c r="AE193">
        <v>6085099823</v>
      </c>
      <c r="AF193" t="s">
        <v>348</v>
      </c>
    </row>
    <row r="194" spans="1:32" x14ac:dyDescent="0.2">
      <c r="A194" t="s">
        <v>151</v>
      </c>
      <c r="B194" t="s">
        <v>152</v>
      </c>
      <c r="C194" t="s">
        <v>153</v>
      </c>
      <c r="D194">
        <v>0</v>
      </c>
      <c r="E194" t="s">
        <v>154</v>
      </c>
      <c r="F194" t="s">
        <v>336</v>
      </c>
      <c r="G194" t="s">
        <v>81</v>
      </c>
      <c r="H194">
        <v>30</v>
      </c>
      <c r="I194">
        <v>10</v>
      </c>
      <c r="J194" t="s">
        <v>83</v>
      </c>
      <c r="K194">
        <v>110</v>
      </c>
      <c r="L194">
        <v>3165.4609089999999</v>
      </c>
      <c r="M194">
        <v>41.266632000000001</v>
      </c>
      <c r="N194">
        <v>44.802829000000003</v>
      </c>
      <c r="O194">
        <v>42.445334000000003</v>
      </c>
      <c r="P194">
        <v>27.289194999999999</v>
      </c>
      <c r="Q194">
        <v>20.380140000000001</v>
      </c>
      <c r="R194">
        <v>96.068994000000004</v>
      </c>
      <c r="S194">
        <v>93.339511000000002</v>
      </c>
      <c r="T194">
        <v>40.975624000000003</v>
      </c>
      <c r="U194">
        <v>41.896773000000003</v>
      </c>
      <c r="V194">
        <v>40.838788000000001</v>
      </c>
      <c r="W194">
        <v>44.663153999999999</v>
      </c>
      <c r="X194">
        <v>42.294564000000001</v>
      </c>
      <c r="Y194">
        <v>1.7769999999999999E-3</v>
      </c>
      <c r="Z194">
        <v>14684.54</v>
      </c>
      <c r="AA194">
        <v>4.37</v>
      </c>
      <c r="AB194">
        <v>91383413503848</v>
      </c>
      <c r="AC194">
        <v>18044762897</v>
      </c>
      <c r="AD194">
        <v>38438292118737</v>
      </c>
      <c r="AE194">
        <v>11704032370</v>
      </c>
      <c r="AF194" t="s">
        <v>349</v>
      </c>
    </row>
    <row r="195" spans="1:32" x14ac:dyDescent="0.2">
      <c r="A195" t="s">
        <v>151</v>
      </c>
      <c r="B195" t="s">
        <v>152</v>
      </c>
      <c r="C195" t="s">
        <v>153</v>
      </c>
      <c r="D195">
        <v>0</v>
      </c>
      <c r="E195" t="s">
        <v>154</v>
      </c>
      <c r="F195" t="s">
        <v>336</v>
      </c>
      <c r="G195" t="s">
        <v>81</v>
      </c>
      <c r="H195">
        <v>30</v>
      </c>
      <c r="I195">
        <v>10</v>
      </c>
      <c r="J195" t="s">
        <v>83</v>
      </c>
      <c r="K195">
        <v>135</v>
      </c>
      <c r="L195">
        <v>1134.407841</v>
      </c>
      <c r="M195">
        <v>39.738159000000003</v>
      </c>
      <c r="N195">
        <v>43.803497</v>
      </c>
      <c r="O195">
        <v>41.886432999999997</v>
      </c>
      <c r="P195">
        <v>23.677175999999999</v>
      </c>
      <c r="Q195">
        <v>18.225377000000002</v>
      </c>
      <c r="R195">
        <v>90.829272000000003</v>
      </c>
      <c r="S195">
        <v>87.899687999999998</v>
      </c>
      <c r="T195">
        <v>38.177692</v>
      </c>
      <c r="U195">
        <v>40.912711000000002</v>
      </c>
      <c r="V195">
        <v>39.310963000000001</v>
      </c>
      <c r="W195">
        <v>43.688848</v>
      </c>
      <c r="X195">
        <v>41.759033000000002</v>
      </c>
      <c r="Y195">
        <v>5.5779999999999996E-3</v>
      </c>
      <c r="Z195">
        <v>14981.3</v>
      </c>
      <c r="AA195">
        <v>3.2</v>
      </c>
      <c r="AB195">
        <v>94395013494742</v>
      </c>
      <c r="AC195">
        <v>13169104652</v>
      </c>
      <c r="AD195">
        <v>39156867119736</v>
      </c>
      <c r="AE195">
        <v>8910306896</v>
      </c>
      <c r="AF195" t="s">
        <v>350</v>
      </c>
    </row>
    <row r="196" spans="1:32" x14ac:dyDescent="0.2">
      <c r="A196" t="s">
        <v>151</v>
      </c>
      <c r="B196" t="s">
        <v>152</v>
      </c>
      <c r="C196" t="s">
        <v>153</v>
      </c>
      <c r="D196">
        <v>0</v>
      </c>
      <c r="E196" t="s">
        <v>154</v>
      </c>
      <c r="F196" t="s">
        <v>336</v>
      </c>
      <c r="G196" t="s">
        <v>81</v>
      </c>
      <c r="H196">
        <v>30</v>
      </c>
      <c r="I196">
        <v>10</v>
      </c>
      <c r="J196" t="s">
        <v>83</v>
      </c>
      <c r="K196">
        <v>160</v>
      </c>
      <c r="L196">
        <v>415.087266</v>
      </c>
      <c r="M196">
        <v>37.768202000000002</v>
      </c>
      <c r="N196">
        <v>42.207895999999998</v>
      </c>
      <c r="O196">
        <v>40.896951999999999</v>
      </c>
      <c r="P196">
        <v>20.403585</v>
      </c>
      <c r="Q196">
        <v>16.089113999999999</v>
      </c>
      <c r="R196">
        <v>81.362900999999994</v>
      </c>
      <c r="S196">
        <v>78.596889000000004</v>
      </c>
      <c r="T196">
        <v>35.196756999999998</v>
      </c>
      <c r="U196">
        <v>39.501052999999999</v>
      </c>
      <c r="V196">
        <v>37.416733000000001</v>
      </c>
      <c r="W196">
        <v>42.130949000000001</v>
      </c>
      <c r="X196">
        <v>40.805039999999998</v>
      </c>
      <c r="Y196">
        <v>1.6347E-2</v>
      </c>
      <c r="Z196">
        <v>8351.11</v>
      </c>
      <c r="AA196">
        <v>2.2400000000000002</v>
      </c>
      <c r="AB196">
        <v>53543099379940</v>
      </c>
      <c r="AC196">
        <v>9830914437</v>
      </c>
      <c r="AD196">
        <v>21921112660336</v>
      </c>
      <c r="AE196">
        <v>6104006803</v>
      </c>
      <c r="AF196" t="s">
        <v>351</v>
      </c>
    </row>
    <row r="197" spans="1:32" x14ac:dyDescent="0.2">
      <c r="A197" t="s">
        <v>151</v>
      </c>
      <c r="B197" t="s">
        <v>152</v>
      </c>
      <c r="C197" t="s">
        <v>153</v>
      </c>
      <c r="D197">
        <v>0</v>
      </c>
      <c r="E197" t="s">
        <v>154</v>
      </c>
      <c r="F197" t="s">
        <v>336</v>
      </c>
      <c r="G197" t="s">
        <v>81</v>
      </c>
      <c r="H197">
        <v>30</v>
      </c>
      <c r="I197">
        <v>10</v>
      </c>
      <c r="J197" t="s">
        <v>83</v>
      </c>
      <c r="K197">
        <v>185</v>
      </c>
      <c r="L197">
        <v>166.67377500000001</v>
      </c>
      <c r="M197">
        <v>35.482425999999997</v>
      </c>
      <c r="N197">
        <v>40.196869999999997</v>
      </c>
      <c r="O197">
        <v>39.447507999999999</v>
      </c>
      <c r="P197">
        <v>17.502300000000002</v>
      </c>
      <c r="Q197">
        <v>14.063865</v>
      </c>
      <c r="R197">
        <v>67.026696999999999</v>
      </c>
      <c r="S197">
        <v>64.511185999999995</v>
      </c>
      <c r="T197">
        <v>32.106658000000003</v>
      </c>
      <c r="U197">
        <v>37.713557999999999</v>
      </c>
      <c r="V197">
        <v>35.240336999999997</v>
      </c>
      <c r="W197">
        <v>40.148440999999998</v>
      </c>
      <c r="X197">
        <v>39.386011000000003</v>
      </c>
      <c r="Y197">
        <v>5.3192000000000003E-2</v>
      </c>
      <c r="Z197">
        <v>5080.87</v>
      </c>
      <c r="AA197">
        <v>2</v>
      </c>
      <c r="AB197">
        <v>33573030506207</v>
      </c>
      <c r="AC197">
        <v>8758223649</v>
      </c>
      <c r="AD197">
        <v>13428053049787</v>
      </c>
      <c r="AE197">
        <v>5444968241</v>
      </c>
      <c r="AF197" t="s">
        <v>352</v>
      </c>
    </row>
    <row r="198" spans="1:32" x14ac:dyDescent="0.2">
      <c r="A198" t="s">
        <v>151</v>
      </c>
      <c r="B198" t="s">
        <v>152</v>
      </c>
      <c r="C198" t="s">
        <v>153</v>
      </c>
      <c r="D198">
        <v>0</v>
      </c>
      <c r="E198" t="s">
        <v>154</v>
      </c>
      <c r="F198" t="s">
        <v>336</v>
      </c>
      <c r="G198" t="s">
        <v>81</v>
      </c>
      <c r="H198">
        <v>30</v>
      </c>
      <c r="I198">
        <v>10</v>
      </c>
      <c r="J198" t="s">
        <v>83</v>
      </c>
      <c r="K198">
        <v>210</v>
      </c>
      <c r="L198">
        <v>71.144169000000005</v>
      </c>
      <c r="M198">
        <v>32.832051</v>
      </c>
      <c r="N198">
        <v>37.943302000000003</v>
      </c>
      <c r="O198">
        <v>37.737113000000001</v>
      </c>
      <c r="P198">
        <v>14.667259</v>
      </c>
      <c r="Q198">
        <v>11.957227</v>
      </c>
      <c r="R198">
        <v>46.008602000000003</v>
      </c>
      <c r="S198">
        <v>43.925660000000001</v>
      </c>
      <c r="T198">
        <v>28.832253999999999</v>
      </c>
      <c r="U198">
        <v>35.602311999999998</v>
      </c>
      <c r="V198">
        <v>32.681747999999999</v>
      </c>
      <c r="W198">
        <v>37.909132999999997</v>
      </c>
      <c r="X198">
        <v>37.693424999999998</v>
      </c>
      <c r="Y198">
        <v>0.127474</v>
      </c>
      <c r="Z198">
        <v>3323.55</v>
      </c>
      <c r="AA198">
        <v>1.65</v>
      </c>
      <c r="AB198">
        <v>22681033146803</v>
      </c>
      <c r="AC198">
        <v>6087867837</v>
      </c>
      <c r="AD198">
        <v>8868830674076</v>
      </c>
      <c r="AE198">
        <v>4468989124</v>
      </c>
      <c r="AF198" t="s">
        <v>353</v>
      </c>
    </row>
    <row r="199" spans="1:32" x14ac:dyDescent="0.2">
      <c r="A199" t="s">
        <v>151</v>
      </c>
      <c r="B199" t="s">
        <v>152</v>
      </c>
      <c r="C199" t="s">
        <v>153</v>
      </c>
      <c r="D199">
        <v>0</v>
      </c>
      <c r="E199" t="s">
        <v>154</v>
      </c>
      <c r="F199" t="s">
        <v>336</v>
      </c>
      <c r="G199" t="s">
        <v>81</v>
      </c>
      <c r="H199">
        <v>30</v>
      </c>
      <c r="I199">
        <v>10</v>
      </c>
      <c r="J199" t="s">
        <v>83</v>
      </c>
      <c r="K199">
        <v>235</v>
      </c>
      <c r="L199">
        <v>30.346239000000001</v>
      </c>
      <c r="M199">
        <v>29.996835000000001</v>
      </c>
      <c r="N199">
        <v>35.844192</v>
      </c>
      <c r="O199">
        <v>36.217675999999997</v>
      </c>
      <c r="P199">
        <v>11.455038999999999</v>
      </c>
      <c r="Q199">
        <v>9.6709359999999993</v>
      </c>
      <c r="R199">
        <v>21.472802000000001</v>
      </c>
      <c r="S199">
        <v>20.121759000000001</v>
      </c>
      <c r="T199">
        <v>25.67418</v>
      </c>
      <c r="U199">
        <v>33.222918</v>
      </c>
      <c r="V199">
        <v>29.910343999999998</v>
      </c>
      <c r="W199">
        <v>35.830219999999997</v>
      </c>
      <c r="X199">
        <v>36.194057000000001</v>
      </c>
      <c r="Y199">
        <v>0.202463</v>
      </c>
      <c r="Z199">
        <v>1416.88</v>
      </c>
      <c r="AA199">
        <v>1.52</v>
      </c>
      <c r="AB199">
        <v>11893710840271</v>
      </c>
      <c r="AC199">
        <v>4026291411</v>
      </c>
      <c r="AD199">
        <v>4941328823362</v>
      </c>
      <c r="AE199">
        <v>5366826502</v>
      </c>
      <c r="AF199" t="s">
        <v>354</v>
      </c>
    </row>
    <row r="200" spans="1:32" x14ac:dyDescent="0.2">
      <c r="A200" t="s">
        <v>151</v>
      </c>
      <c r="B200" t="s">
        <v>152</v>
      </c>
      <c r="C200" t="s">
        <v>153</v>
      </c>
      <c r="D200">
        <v>0</v>
      </c>
      <c r="E200" t="s">
        <v>154</v>
      </c>
      <c r="F200" t="s">
        <v>336</v>
      </c>
      <c r="G200" t="s">
        <v>81</v>
      </c>
      <c r="H200">
        <v>30</v>
      </c>
      <c r="I200">
        <v>10</v>
      </c>
      <c r="J200" t="s">
        <v>84</v>
      </c>
      <c r="K200">
        <v>110</v>
      </c>
      <c r="L200">
        <v>1506.3235529999999</v>
      </c>
      <c r="M200">
        <v>38.081620000000001</v>
      </c>
      <c r="N200">
        <v>42.845488000000003</v>
      </c>
      <c r="O200">
        <v>41.464619999999996</v>
      </c>
      <c r="P200">
        <v>24.793496999999999</v>
      </c>
      <c r="Q200">
        <v>18.003007</v>
      </c>
      <c r="R200">
        <v>86.653908000000001</v>
      </c>
      <c r="S200">
        <v>83.945674999999994</v>
      </c>
      <c r="T200">
        <v>36.609372999999998</v>
      </c>
      <c r="U200">
        <v>40.161864000000001</v>
      </c>
      <c r="V200">
        <v>37.569625000000002</v>
      </c>
      <c r="W200">
        <v>42.734175999999998</v>
      </c>
      <c r="X200">
        <v>41.332816999999999</v>
      </c>
      <c r="Y200">
        <v>2.3110000000000001E-3</v>
      </c>
      <c r="Z200">
        <v>10306.91</v>
      </c>
      <c r="AA200">
        <v>1.75</v>
      </c>
      <c r="AB200">
        <v>65184257734701</v>
      </c>
      <c r="AC200">
        <v>8009183891</v>
      </c>
      <c r="AD200">
        <v>26912494969188</v>
      </c>
      <c r="AE200">
        <v>4652982673</v>
      </c>
      <c r="AF200" t="s">
        <v>355</v>
      </c>
    </row>
    <row r="201" spans="1:32" x14ac:dyDescent="0.2">
      <c r="A201" t="s">
        <v>151</v>
      </c>
      <c r="B201" t="s">
        <v>152</v>
      </c>
      <c r="C201" t="s">
        <v>153</v>
      </c>
      <c r="D201">
        <v>0</v>
      </c>
      <c r="E201" t="s">
        <v>154</v>
      </c>
      <c r="F201" t="s">
        <v>336</v>
      </c>
      <c r="G201" t="s">
        <v>81</v>
      </c>
      <c r="H201">
        <v>30</v>
      </c>
      <c r="I201">
        <v>10</v>
      </c>
      <c r="J201" t="s">
        <v>84</v>
      </c>
      <c r="K201">
        <v>135</v>
      </c>
      <c r="L201">
        <v>573.03746599999999</v>
      </c>
      <c r="M201">
        <v>37.119227000000002</v>
      </c>
      <c r="N201">
        <v>42.052720000000001</v>
      </c>
      <c r="O201">
        <v>40.955632999999999</v>
      </c>
      <c r="P201">
        <v>21.657851999999998</v>
      </c>
      <c r="Q201">
        <v>16.396197999999998</v>
      </c>
      <c r="R201">
        <v>80.309978999999998</v>
      </c>
      <c r="S201">
        <v>77.556375000000003</v>
      </c>
      <c r="T201">
        <v>34.884135000000001</v>
      </c>
      <c r="U201">
        <v>39.376497999999998</v>
      </c>
      <c r="V201">
        <v>36.653477000000002</v>
      </c>
      <c r="W201">
        <v>41.959527999999999</v>
      </c>
      <c r="X201">
        <v>40.847029999999997</v>
      </c>
      <c r="Y201">
        <v>8.6440000000000006E-3</v>
      </c>
      <c r="Z201">
        <v>6568.44</v>
      </c>
      <c r="AA201">
        <v>1.37</v>
      </c>
      <c r="AB201">
        <v>42059894745027</v>
      </c>
      <c r="AC201">
        <v>6033638505</v>
      </c>
      <c r="AD201">
        <v>17173164320582</v>
      </c>
      <c r="AE201">
        <v>3664010994</v>
      </c>
      <c r="AF201" t="s">
        <v>356</v>
      </c>
    </row>
    <row r="202" spans="1:32" x14ac:dyDescent="0.2">
      <c r="A202" t="s">
        <v>151</v>
      </c>
      <c r="B202" t="s">
        <v>152</v>
      </c>
      <c r="C202" t="s">
        <v>153</v>
      </c>
      <c r="D202">
        <v>0</v>
      </c>
      <c r="E202" t="s">
        <v>154</v>
      </c>
      <c r="F202" t="s">
        <v>336</v>
      </c>
      <c r="G202" t="s">
        <v>81</v>
      </c>
      <c r="H202">
        <v>30</v>
      </c>
      <c r="I202">
        <v>10</v>
      </c>
      <c r="J202" t="s">
        <v>84</v>
      </c>
      <c r="K202">
        <v>160</v>
      </c>
      <c r="L202">
        <v>228.127951</v>
      </c>
      <c r="M202">
        <v>35.715640999999998</v>
      </c>
      <c r="N202">
        <v>40.681404000000001</v>
      </c>
      <c r="O202">
        <v>39.959946000000002</v>
      </c>
      <c r="P202">
        <v>18.783090000000001</v>
      </c>
      <c r="Q202">
        <v>14.677987999999999</v>
      </c>
      <c r="R202">
        <v>69.789676</v>
      </c>
      <c r="S202">
        <v>67.283412999999996</v>
      </c>
      <c r="T202">
        <v>32.687921000000003</v>
      </c>
      <c r="U202">
        <v>38.163649999999997</v>
      </c>
      <c r="V202">
        <v>35.360588</v>
      </c>
      <c r="W202">
        <v>40.617508999999998</v>
      </c>
      <c r="X202">
        <v>39.881512000000001</v>
      </c>
      <c r="Y202">
        <v>2.7914999999999999E-2</v>
      </c>
      <c r="Z202">
        <v>3680.02</v>
      </c>
      <c r="AA202">
        <v>0.95</v>
      </c>
      <c r="AB202">
        <v>25608468575495</v>
      </c>
      <c r="AC202">
        <v>4965025419</v>
      </c>
      <c r="AD202">
        <v>10388408951487</v>
      </c>
      <c r="AE202">
        <v>2744004270</v>
      </c>
      <c r="AF202" t="s">
        <v>357</v>
      </c>
    </row>
    <row r="203" spans="1:32" x14ac:dyDescent="0.2">
      <c r="A203" t="s">
        <v>151</v>
      </c>
      <c r="B203" t="s">
        <v>152</v>
      </c>
      <c r="C203" t="s">
        <v>153</v>
      </c>
      <c r="D203">
        <v>0</v>
      </c>
      <c r="E203" t="s">
        <v>154</v>
      </c>
      <c r="F203" t="s">
        <v>336</v>
      </c>
      <c r="G203" t="s">
        <v>81</v>
      </c>
      <c r="H203">
        <v>30</v>
      </c>
      <c r="I203">
        <v>10</v>
      </c>
      <c r="J203" t="s">
        <v>84</v>
      </c>
      <c r="K203">
        <v>185</v>
      </c>
      <c r="L203">
        <v>97.910606999999999</v>
      </c>
      <c r="M203">
        <v>33.789839000000001</v>
      </c>
      <c r="N203">
        <v>38.896863000000003</v>
      </c>
      <c r="O203">
        <v>38.574432000000002</v>
      </c>
      <c r="P203">
        <v>16.0519</v>
      </c>
      <c r="Q203">
        <v>12.857332</v>
      </c>
      <c r="R203">
        <v>54.163276000000003</v>
      </c>
      <c r="S203">
        <v>51.943376999999998</v>
      </c>
      <c r="T203">
        <v>30.065215999999999</v>
      </c>
      <c r="U203">
        <v>36.524607000000003</v>
      </c>
      <c r="V203">
        <v>33.567874000000003</v>
      </c>
      <c r="W203">
        <v>38.857717000000001</v>
      </c>
      <c r="X203">
        <v>38.522173000000002</v>
      </c>
      <c r="Y203">
        <v>9.2841999999999994E-2</v>
      </c>
      <c r="Z203">
        <v>2426.5500000000002</v>
      </c>
      <c r="AA203">
        <v>0.88</v>
      </c>
      <c r="AB203">
        <v>17243946081473</v>
      </c>
      <c r="AC203">
        <v>4729503100</v>
      </c>
      <c r="AD203">
        <v>6881051505860</v>
      </c>
      <c r="AE203">
        <v>2565794230</v>
      </c>
      <c r="AF203" t="s">
        <v>358</v>
      </c>
    </row>
    <row r="204" spans="1:32" x14ac:dyDescent="0.2">
      <c r="A204" t="s">
        <v>151</v>
      </c>
      <c r="B204" t="s">
        <v>152</v>
      </c>
      <c r="C204" t="s">
        <v>153</v>
      </c>
      <c r="D204">
        <v>0</v>
      </c>
      <c r="E204" t="s">
        <v>154</v>
      </c>
      <c r="F204" t="s">
        <v>336</v>
      </c>
      <c r="G204" t="s">
        <v>81</v>
      </c>
      <c r="H204">
        <v>30</v>
      </c>
      <c r="I204">
        <v>10</v>
      </c>
      <c r="J204" t="s">
        <v>84</v>
      </c>
      <c r="K204">
        <v>210</v>
      </c>
      <c r="L204">
        <v>43.900055999999999</v>
      </c>
      <c r="M204">
        <v>31.297142000000001</v>
      </c>
      <c r="N204">
        <v>36.756647000000001</v>
      </c>
      <c r="O204">
        <v>36.948472000000002</v>
      </c>
      <c r="P204">
        <v>13.106513</v>
      </c>
      <c r="Q204">
        <v>10.761307</v>
      </c>
      <c r="R204">
        <v>32.302289999999999</v>
      </c>
      <c r="S204">
        <v>30.598483999999999</v>
      </c>
      <c r="T204">
        <v>27.078310999999999</v>
      </c>
      <c r="U204">
        <v>34.407829</v>
      </c>
      <c r="V204">
        <v>31.179690999999998</v>
      </c>
      <c r="W204">
        <v>36.730981</v>
      </c>
      <c r="X204">
        <v>36.918911999999999</v>
      </c>
      <c r="Y204">
        <v>0.16208700000000001</v>
      </c>
      <c r="Z204">
        <v>1751.14</v>
      </c>
      <c r="AA204">
        <v>0.67</v>
      </c>
      <c r="AB204">
        <v>11864079398453</v>
      </c>
      <c r="AC204">
        <v>3169056294</v>
      </c>
      <c r="AD204">
        <v>4643908550032</v>
      </c>
      <c r="AE204">
        <v>1814565508</v>
      </c>
      <c r="AF204" t="s">
        <v>359</v>
      </c>
    </row>
    <row r="205" spans="1:32" x14ac:dyDescent="0.2">
      <c r="A205" t="s">
        <v>151</v>
      </c>
      <c r="B205" t="s">
        <v>152</v>
      </c>
      <c r="C205" t="s">
        <v>153</v>
      </c>
      <c r="D205">
        <v>0</v>
      </c>
      <c r="E205" t="s">
        <v>154</v>
      </c>
      <c r="F205" t="s">
        <v>336</v>
      </c>
      <c r="G205" t="s">
        <v>81</v>
      </c>
      <c r="H205">
        <v>30</v>
      </c>
      <c r="I205">
        <v>10</v>
      </c>
      <c r="J205" t="s">
        <v>84</v>
      </c>
      <c r="K205">
        <v>235</v>
      </c>
      <c r="L205">
        <v>20.794568999999999</v>
      </c>
      <c r="M205">
        <v>28.666409999999999</v>
      </c>
      <c r="N205">
        <v>34.835985000000001</v>
      </c>
      <c r="O205">
        <v>35.495483999999998</v>
      </c>
      <c r="P205">
        <v>10.038524000000001</v>
      </c>
      <c r="Q205">
        <v>8.6178150000000002</v>
      </c>
      <c r="R205">
        <v>9.5571120000000001</v>
      </c>
      <c r="S205">
        <v>8.4968620000000001</v>
      </c>
      <c r="T205">
        <v>24.293669999999999</v>
      </c>
      <c r="U205">
        <v>32.235045</v>
      </c>
      <c r="V205">
        <v>28.598782</v>
      </c>
      <c r="W205">
        <v>34.820712</v>
      </c>
      <c r="X205">
        <v>35.475352000000001</v>
      </c>
      <c r="Y205">
        <v>0.247442</v>
      </c>
      <c r="Z205">
        <v>1010.75</v>
      </c>
      <c r="AA205">
        <v>0.36</v>
      </c>
      <c r="AB205">
        <v>7141257409618</v>
      </c>
      <c r="AC205">
        <v>1897832831</v>
      </c>
      <c r="AD205">
        <v>2699631138046</v>
      </c>
      <c r="AE205">
        <v>1003738482</v>
      </c>
      <c r="AF205" t="s">
        <v>360</v>
      </c>
    </row>
    <row r="206" spans="1:32" x14ac:dyDescent="0.2">
      <c r="A206" t="s">
        <v>151</v>
      </c>
      <c r="B206" t="s">
        <v>152</v>
      </c>
      <c r="C206" t="s">
        <v>153</v>
      </c>
      <c r="D206">
        <v>0</v>
      </c>
      <c r="E206" t="s">
        <v>154</v>
      </c>
      <c r="F206" t="s">
        <v>336</v>
      </c>
      <c r="G206" t="s">
        <v>81</v>
      </c>
      <c r="H206">
        <v>30</v>
      </c>
      <c r="I206">
        <v>10</v>
      </c>
      <c r="J206" t="s">
        <v>85</v>
      </c>
      <c r="K206">
        <v>110</v>
      </c>
      <c r="L206">
        <v>903.70523600000001</v>
      </c>
      <c r="M206">
        <v>35.581477999999997</v>
      </c>
      <c r="N206">
        <v>41.279231000000003</v>
      </c>
      <c r="O206">
        <v>40.695315000000001</v>
      </c>
      <c r="P206">
        <v>23.236889000000001</v>
      </c>
      <c r="Q206">
        <v>15.769429000000001</v>
      </c>
      <c r="R206">
        <v>72.810007999999996</v>
      </c>
      <c r="S206">
        <v>70.457854999999995</v>
      </c>
      <c r="T206">
        <v>32.576284999999999</v>
      </c>
      <c r="U206">
        <v>38.715420000000002</v>
      </c>
      <c r="V206">
        <v>35.172524000000003</v>
      </c>
      <c r="W206">
        <v>41.200361999999998</v>
      </c>
      <c r="X206">
        <v>40.588082</v>
      </c>
      <c r="Y206">
        <v>4.1079999999999997E-3</v>
      </c>
      <c r="Z206">
        <v>6098.47</v>
      </c>
      <c r="AA206">
        <v>1.02</v>
      </c>
      <c r="AB206">
        <v>37420508978476</v>
      </c>
      <c r="AC206">
        <v>5054419682</v>
      </c>
      <c r="AD206">
        <v>15918304470716</v>
      </c>
      <c r="AE206">
        <v>2675141068</v>
      </c>
      <c r="AF206" t="s">
        <v>361</v>
      </c>
    </row>
    <row r="207" spans="1:32" x14ac:dyDescent="0.2">
      <c r="A207" t="s">
        <v>151</v>
      </c>
      <c r="B207" t="s">
        <v>152</v>
      </c>
      <c r="C207" t="s">
        <v>153</v>
      </c>
      <c r="D207">
        <v>0</v>
      </c>
      <c r="E207" t="s">
        <v>154</v>
      </c>
      <c r="F207" t="s">
        <v>336</v>
      </c>
      <c r="G207" t="s">
        <v>81</v>
      </c>
      <c r="H207">
        <v>30</v>
      </c>
      <c r="I207">
        <v>10</v>
      </c>
      <c r="J207" t="s">
        <v>85</v>
      </c>
      <c r="K207">
        <v>135</v>
      </c>
      <c r="L207">
        <v>362.58351499999998</v>
      </c>
      <c r="M207">
        <v>34.970810999999998</v>
      </c>
      <c r="N207">
        <v>40.649970000000003</v>
      </c>
      <c r="O207">
        <v>40.230969999999999</v>
      </c>
      <c r="P207">
        <v>20.393516000000002</v>
      </c>
      <c r="Q207">
        <v>14.703682000000001</v>
      </c>
      <c r="R207">
        <v>66.294335000000004</v>
      </c>
      <c r="S207">
        <v>64.034002000000001</v>
      </c>
      <c r="T207">
        <v>31.670352999999999</v>
      </c>
      <c r="U207">
        <v>38.074767000000001</v>
      </c>
      <c r="V207">
        <v>34.589604000000001</v>
      </c>
      <c r="W207">
        <v>40.582033000000003</v>
      </c>
      <c r="X207">
        <v>40.140661000000001</v>
      </c>
      <c r="Y207">
        <v>1.5556E-2</v>
      </c>
      <c r="Z207">
        <v>2831.72</v>
      </c>
      <c r="AA207">
        <v>0.7</v>
      </c>
      <c r="AB207">
        <v>22879592056769</v>
      </c>
      <c r="AC207">
        <v>3815811948</v>
      </c>
      <c r="AD207">
        <v>9680140341651</v>
      </c>
      <c r="AE207">
        <v>2409410865</v>
      </c>
      <c r="AF207" t="s">
        <v>362</v>
      </c>
    </row>
    <row r="208" spans="1:32" x14ac:dyDescent="0.2">
      <c r="A208" t="s">
        <v>151</v>
      </c>
      <c r="B208" t="s">
        <v>152</v>
      </c>
      <c r="C208" t="s">
        <v>153</v>
      </c>
      <c r="D208">
        <v>0</v>
      </c>
      <c r="E208" t="s">
        <v>154</v>
      </c>
      <c r="F208" t="s">
        <v>336</v>
      </c>
      <c r="G208" t="s">
        <v>81</v>
      </c>
      <c r="H208">
        <v>30</v>
      </c>
      <c r="I208">
        <v>10</v>
      </c>
      <c r="J208" t="s">
        <v>85</v>
      </c>
      <c r="K208">
        <v>160</v>
      </c>
      <c r="L208">
        <v>152.62015</v>
      </c>
      <c r="M208">
        <v>33.980269999999997</v>
      </c>
      <c r="N208">
        <v>39.534748999999998</v>
      </c>
      <c r="O208">
        <v>39.310124000000002</v>
      </c>
      <c r="P208">
        <v>17.72296</v>
      </c>
      <c r="Q208">
        <v>13.422789</v>
      </c>
      <c r="R208">
        <v>55.896830000000001</v>
      </c>
      <c r="S208">
        <v>53.796275000000001</v>
      </c>
      <c r="T208">
        <v>30.298100000000002</v>
      </c>
      <c r="U208">
        <v>37.067664000000001</v>
      </c>
      <c r="V208">
        <v>33.674902000000003</v>
      </c>
      <c r="W208">
        <v>39.483460000000001</v>
      </c>
      <c r="X208">
        <v>39.247005999999999</v>
      </c>
      <c r="Y208">
        <v>5.3853999999999999E-2</v>
      </c>
      <c r="Z208">
        <v>2296.5700000000002</v>
      </c>
      <c r="AA208">
        <v>0.66</v>
      </c>
      <c r="AB208">
        <v>14480990721678</v>
      </c>
      <c r="AC208">
        <v>3272509441</v>
      </c>
      <c r="AD208">
        <v>6038883030197</v>
      </c>
      <c r="AE208">
        <v>1757425334</v>
      </c>
      <c r="AF208" t="s">
        <v>363</v>
      </c>
    </row>
    <row r="209" spans="1:32" x14ac:dyDescent="0.2">
      <c r="A209" t="s">
        <v>151</v>
      </c>
      <c r="B209" t="s">
        <v>152</v>
      </c>
      <c r="C209" t="s">
        <v>153</v>
      </c>
      <c r="D209">
        <v>0</v>
      </c>
      <c r="E209" t="s">
        <v>154</v>
      </c>
      <c r="F209" t="s">
        <v>336</v>
      </c>
      <c r="G209" t="s">
        <v>81</v>
      </c>
      <c r="H209">
        <v>30</v>
      </c>
      <c r="I209">
        <v>10</v>
      </c>
      <c r="J209" t="s">
        <v>85</v>
      </c>
      <c r="K209">
        <v>185</v>
      </c>
      <c r="L209">
        <v>69.250065000000006</v>
      </c>
      <c r="M209">
        <v>32.423200999999999</v>
      </c>
      <c r="N209">
        <v>37.969608000000001</v>
      </c>
      <c r="O209">
        <v>37.974356999999998</v>
      </c>
      <c r="P209">
        <v>15.02943</v>
      </c>
      <c r="Q209">
        <v>11.866270999999999</v>
      </c>
      <c r="R209">
        <v>40.225442000000001</v>
      </c>
      <c r="S209">
        <v>38.411696999999997</v>
      </c>
      <c r="T209">
        <v>28.349440000000001</v>
      </c>
      <c r="U209">
        <v>35.568769000000003</v>
      </c>
      <c r="V209">
        <v>32.231347999999997</v>
      </c>
      <c r="W209">
        <v>37.937269000000001</v>
      </c>
      <c r="X209">
        <v>37.931454000000002</v>
      </c>
      <c r="Y209">
        <v>0.133218</v>
      </c>
      <c r="Z209">
        <v>1264.58</v>
      </c>
      <c r="AA209">
        <v>0.43</v>
      </c>
      <c r="AB209">
        <v>10367372834253</v>
      </c>
      <c r="AC209">
        <v>2820957838</v>
      </c>
      <c r="AD209">
        <v>4357479333545</v>
      </c>
      <c r="AE209">
        <v>1512500489</v>
      </c>
      <c r="AF209" t="s">
        <v>364</v>
      </c>
    </row>
    <row r="210" spans="1:32" x14ac:dyDescent="0.2">
      <c r="A210" t="s">
        <v>151</v>
      </c>
      <c r="B210" t="s">
        <v>152</v>
      </c>
      <c r="C210" t="s">
        <v>153</v>
      </c>
      <c r="D210">
        <v>0</v>
      </c>
      <c r="E210" t="s">
        <v>154</v>
      </c>
      <c r="F210" t="s">
        <v>336</v>
      </c>
      <c r="G210" t="s">
        <v>81</v>
      </c>
      <c r="H210">
        <v>30</v>
      </c>
      <c r="I210">
        <v>10</v>
      </c>
      <c r="J210" t="s">
        <v>85</v>
      </c>
      <c r="K210">
        <v>210</v>
      </c>
      <c r="L210">
        <v>32.618425999999999</v>
      </c>
      <c r="M210">
        <v>30.187856</v>
      </c>
      <c r="N210">
        <v>36.075223999999999</v>
      </c>
      <c r="O210">
        <v>36.497976000000001</v>
      </c>
      <c r="P210">
        <v>11.977058</v>
      </c>
      <c r="Q210">
        <v>9.8986129999999992</v>
      </c>
      <c r="R210">
        <v>19.986540999999999</v>
      </c>
      <c r="S210">
        <v>18.740067</v>
      </c>
      <c r="T210">
        <v>25.846157999999999</v>
      </c>
      <c r="U210">
        <v>33.672792999999999</v>
      </c>
      <c r="V210">
        <v>30.081786000000001</v>
      </c>
      <c r="W210">
        <v>36.059570000000001</v>
      </c>
      <c r="X210">
        <v>36.472144</v>
      </c>
      <c r="Y210">
        <v>0.19709499999999999</v>
      </c>
      <c r="Z210">
        <v>1247.24</v>
      </c>
      <c r="AA210">
        <v>0.37</v>
      </c>
      <c r="AB210">
        <v>7652803392602</v>
      </c>
      <c r="AC210">
        <v>1809371747</v>
      </c>
      <c r="AD210">
        <v>3313638614370</v>
      </c>
      <c r="AE210">
        <v>1007929923</v>
      </c>
      <c r="AF210" t="s">
        <v>365</v>
      </c>
    </row>
    <row r="211" spans="1:32" x14ac:dyDescent="0.2">
      <c r="A211" t="s">
        <v>151</v>
      </c>
      <c r="B211" t="s">
        <v>152</v>
      </c>
      <c r="C211" t="s">
        <v>153</v>
      </c>
      <c r="D211">
        <v>0</v>
      </c>
      <c r="E211" t="s">
        <v>154</v>
      </c>
      <c r="F211" t="s">
        <v>336</v>
      </c>
      <c r="G211" t="s">
        <v>81</v>
      </c>
      <c r="H211">
        <v>30</v>
      </c>
      <c r="I211">
        <v>10</v>
      </c>
      <c r="J211" t="s">
        <v>85</v>
      </c>
      <c r="K211">
        <v>235</v>
      </c>
      <c r="L211">
        <v>16.696518000000001</v>
      </c>
      <c r="M211">
        <v>27.633199999999999</v>
      </c>
      <c r="N211">
        <v>34.287025</v>
      </c>
      <c r="O211">
        <v>35.142598999999997</v>
      </c>
      <c r="P211">
        <v>8.8724209999999992</v>
      </c>
      <c r="Q211">
        <v>7.7834659999999998</v>
      </c>
      <c r="R211">
        <v>0.57982400000000001</v>
      </c>
      <c r="S211">
        <v>0.39487100000000003</v>
      </c>
      <c r="T211">
        <v>23.281867999999999</v>
      </c>
      <c r="U211">
        <v>31.452020000000001</v>
      </c>
      <c r="V211">
        <v>27.578465999999999</v>
      </c>
      <c r="W211">
        <v>34.275497000000001</v>
      </c>
      <c r="X211">
        <v>35.126522999999999</v>
      </c>
      <c r="Y211">
        <v>0.277951</v>
      </c>
      <c r="Z211">
        <v>783.78</v>
      </c>
      <c r="AA211">
        <v>0.3</v>
      </c>
      <c r="AB211">
        <v>4900452046666</v>
      </c>
      <c r="AC211">
        <v>1224965454</v>
      </c>
      <c r="AD211">
        <v>2101755097501</v>
      </c>
      <c r="AE211">
        <v>821389581</v>
      </c>
      <c r="AF211" t="s">
        <v>366</v>
      </c>
    </row>
    <row r="212" spans="1:32" x14ac:dyDescent="0.2">
      <c r="A212" t="s">
        <v>151</v>
      </c>
      <c r="B212" t="s">
        <v>152</v>
      </c>
      <c r="C212" t="s">
        <v>153</v>
      </c>
      <c r="D212">
        <v>0</v>
      </c>
      <c r="E212" t="s">
        <v>154</v>
      </c>
      <c r="F212" t="s">
        <v>336</v>
      </c>
      <c r="G212" t="s">
        <v>81</v>
      </c>
      <c r="H212">
        <v>30</v>
      </c>
      <c r="I212">
        <v>10</v>
      </c>
      <c r="J212" t="s">
        <v>86</v>
      </c>
      <c r="K212">
        <v>110</v>
      </c>
      <c r="L212">
        <v>405.71080599999999</v>
      </c>
      <c r="M212">
        <v>32.395408000000003</v>
      </c>
      <c r="N212">
        <v>39.460717000000002</v>
      </c>
      <c r="O212">
        <v>39.639291999999998</v>
      </c>
      <c r="P212">
        <v>19.781421000000002</v>
      </c>
      <c r="Q212">
        <v>12.798171</v>
      </c>
      <c r="R212">
        <v>42.011747</v>
      </c>
      <c r="S212">
        <v>40.245027999999998</v>
      </c>
      <c r="T212">
        <v>28.088674999999999</v>
      </c>
      <c r="U212">
        <v>36.688186000000002</v>
      </c>
      <c r="V212">
        <v>32.168107999999997</v>
      </c>
      <c r="W212">
        <v>39.410476000000003</v>
      </c>
      <c r="X212">
        <v>39.558490999999997</v>
      </c>
      <c r="Y212">
        <v>9.2879999999999994E-3</v>
      </c>
      <c r="Z212">
        <v>2170.38</v>
      </c>
      <c r="AA212">
        <v>0.42</v>
      </c>
      <c r="AB212">
        <v>13747734593740</v>
      </c>
      <c r="AC212">
        <v>2258731234</v>
      </c>
      <c r="AD212">
        <v>5668248797600</v>
      </c>
      <c r="AE212">
        <v>1112723344</v>
      </c>
      <c r="AF212" t="s">
        <v>367</v>
      </c>
    </row>
    <row r="213" spans="1:32" x14ac:dyDescent="0.2">
      <c r="A213" t="s">
        <v>151</v>
      </c>
      <c r="B213" t="s">
        <v>152</v>
      </c>
      <c r="C213" t="s">
        <v>153</v>
      </c>
      <c r="D213">
        <v>0</v>
      </c>
      <c r="E213" t="s">
        <v>154</v>
      </c>
      <c r="F213" t="s">
        <v>336</v>
      </c>
      <c r="G213" t="s">
        <v>81</v>
      </c>
      <c r="H213">
        <v>30</v>
      </c>
      <c r="I213">
        <v>10</v>
      </c>
      <c r="J213" t="s">
        <v>86</v>
      </c>
      <c r="K213">
        <v>135</v>
      </c>
      <c r="L213">
        <v>175.38812899999999</v>
      </c>
      <c r="M213">
        <v>32.065899999999999</v>
      </c>
      <c r="N213">
        <v>38.966033000000003</v>
      </c>
      <c r="O213">
        <v>39.199900999999997</v>
      </c>
      <c r="P213">
        <v>17.828935999999999</v>
      </c>
      <c r="Q213">
        <v>12.2325</v>
      </c>
      <c r="R213">
        <v>36.701833999999998</v>
      </c>
      <c r="S213">
        <v>35.046382000000001</v>
      </c>
      <c r="T213">
        <v>27.710545</v>
      </c>
      <c r="U213">
        <v>36.217941000000003</v>
      </c>
      <c r="V213">
        <v>31.847162000000001</v>
      </c>
      <c r="W213">
        <v>38.921123999999999</v>
      </c>
      <c r="X213">
        <v>39.132390999999998</v>
      </c>
      <c r="Y213">
        <v>3.1877999999999997E-2</v>
      </c>
      <c r="Z213">
        <v>1257.4000000000001</v>
      </c>
      <c r="AA213">
        <v>0.32</v>
      </c>
      <c r="AB213">
        <v>8079613099744</v>
      </c>
      <c r="AC213">
        <v>1732623758</v>
      </c>
      <c r="AD213">
        <v>3294937201542</v>
      </c>
      <c r="AE213">
        <v>828706712</v>
      </c>
      <c r="AF213" t="s">
        <v>368</v>
      </c>
    </row>
    <row r="214" spans="1:32" x14ac:dyDescent="0.2">
      <c r="A214" t="s">
        <v>151</v>
      </c>
      <c r="B214" t="s">
        <v>152</v>
      </c>
      <c r="C214" t="s">
        <v>153</v>
      </c>
      <c r="D214">
        <v>0</v>
      </c>
      <c r="E214" t="s">
        <v>154</v>
      </c>
      <c r="F214" t="s">
        <v>336</v>
      </c>
      <c r="G214" t="s">
        <v>81</v>
      </c>
      <c r="H214">
        <v>30</v>
      </c>
      <c r="I214">
        <v>10</v>
      </c>
      <c r="J214" t="s">
        <v>86</v>
      </c>
      <c r="K214">
        <v>160</v>
      </c>
      <c r="L214">
        <v>81.335813999999999</v>
      </c>
      <c r="M214">
        <v>31.477267000000001</v>
      </c>
      <c r="N214">
        <v>38.081581999999997</v>
      </c>
      <c r="O214">
        <v>38.339171999999998</v>
      </c>
      <c r="P214">
        <v>15.644145</v>
      </c>
      <c r="Q214">
        <v>11.424021</v>
      </c>
      <c r="R214">
        <v>28.321542000000001</v>
      </c>
      <c r="S214">
        <v>26.893836</v>
      </c>
      <c r="T214">
        <v>27.054525000000002</v>
      </c>
      <c r="U214">
        <v>35.423074</v>
      </c>
      <c r="V214">
        <v>31.288174000000001</v>
      </c>
      <c r="W214">
        <v>38.046615000000003</v>
      </c>
      <c r="X214">
        <v>38.290213000000001</v>
      </c>
      <c r="Y214">
        <v>9.6818000000000001E-2</v>
      </c>
      <c r="Z214">
        <v>698.98</v>
      </c>
      <c r="AA214">
        <v>0.25</v>
      </c>
      <c r="AB214">
        <v>4822623859797</v>
      </c>
      <c r="AC214">
        <v>1562140429</v>
      </c>
      <c r="AD214">
        <v>1981530479309</v>
      </c>
      <c r="AE214">
        <v>720386022</v>
      </c>
      <c r="AF214" t="s">
        <v>369</v>
      </c>
    </row>
    <row r="215" spans="1:32" x14ac:dyDescent="0.2">
      <c r="A215" t="s">
        <v>151</v>
      </c>
      <c r="B215" t="s">
        <v>152</v>
      </c>
      <c r="C215" t="s">
        <v>153</v>
      </c>
      <c r="D215">
        <v>0</v>
      </c>
      <c r="E215" t="s">
        <v>154</v>
      </c>
      <c r="F215" t="s">
        <v>336</v>
      </c>
      <c r="G215" t="s">
        <v>81</v>
      </c>
      <c r="H215">
        <v>30</v>
      </c>
      <c r="I215">
        <v>10</v>
      </c>
      <c r="J215" t="s">
        <v>86</v>
      </c>
      <c r="K215">
        <v>185</v>
      </c>
      <c r="L215">
        <v>40.366362000000002</v>
      </c>
      <c r="M215">
        <v>30.398540000000001</v>
      </c>
      <c r="N215">
        <v>36.676788000000002</v>
      </c>
      <c r="O215">
        <v>37.127625000000002</v>
      </c>
      <c r="P215">
        <v>13.15123</v>
      </c>
      <c r="Q215">
        <v>10.249200999999999</v>
      </c>
      <c r="R215">
        <v>16.586103999999999</v>
      </c>
      <c r="S215">
        <v>15.454551</v>
      </c>
      <c r="T215">
        <v>25.917888000000001</v>
      </c>
      <c r="U215">
        <v>34.165008999999998</v>
      </c>
      <c r="V215">
        <v>30.263770000000001</v>
      </c>
      <c r="W215">
        <v>36.653449000000002</v>
      </c>
      <c r="X215">
        <v>37.099355000000003</v>
      </c>
      <c r="Y215">
        <v>0.18030099999999999</v>
      </c>
      <c r="Z215">
        <v>497.18</v>
      </c>
      <c r="AA215">
        <v>0.19</v>
      </c>
      <c r="AB215">
        <v>3320180887300</v>
      </c>
      <c r="AC215">
        <v>1304047602</v>
      </c>
      <c r="AD215">
        <v>1319333952864</v>
      </c>
      <c r="AE215">
        <v>524358315</v>
      </c>
      <c r="AF215" t="s">
        <v>370</v>
      </c>
    </row>
    <row r="216" spans="1:32" x14ac:dyDescent="0.2">
      <c r="A216" t="s">
        <v>151</v>
      </c>
      <c r="B216" t="s">
        <v>152</v>
      </c>
      <c r="C216" t="s">
        <v>153</v>
      </c>
      <c r="D216">
        <v>0</v>
      </c>
      <c r="E216" t="s">
        <v>154</v>
      </c>
      <c r="F216" t="s">
        <v>336</v>
      </c>
      <c r="G216" t="s">
        <v>81</v>
      </c>
      <c r="H216">
        <v>30</v>
      </c>
      <c r="I216">
        <v>10</v>
      </c>
      <c r="J216" t="s">
        <v>86</v>
      </c>
      <c r="K216">
        <v>210</v>
      </c>
      <c r="L216">
        <v>20.798258000000001</v>
      </c>
      <c r="M216">
        <v>28.592483000000001</v>
      </c>
      <c r="N216">
        <v>35.035589000000002</v>
      </c>
      <c r="O216">
        <v>35.844194000000002</v>
      </c>
      <c r="P216">
        <v>10.239231999999999</v>
      </c>
      <c r="Q216">
        <v>8.5941960000000002</v>
      </c>
      <c r="R216">
        <v>2.2792029999999999</v>
      </c>
      <c r="S216">
        <v>1.793982</v>
      </c>
      <c r="T216">
        <v>24.145534000000001</v>
      </c>
      <c r="U216">
        <v>32.304163000000003</v>
      </c>
      <c r="V216">
        <v>28.514144000000002</v>
      </c>
      <c r="W216">
        <v>35.024624000000003</v>
      </c>
      <c r="X216">
        <v>35.824691999999999</v>
      </c>
      <c r="Y216">
        <v>0.27355499999999999</v>
      </c>
      <c r="Z216">
        <v>352.29</v>
      </c>
      <c r="AA216">
        <v>0.16</v>
      </c>
      <c r="AB216">
        <v>2372320092292</v>
      </c>
      <c r="AC216">
        <v>887601776</v>
      </c>
      <c r="AD216">
        <v>940967023015</v>
      </c>
      <c r="AE216">
        <v>406376972</v>
      </c>
      <c r="AF216" t="s">
        <v>371</v>
      </c>
    </row>
    <row r="217" spans="1:32" x14ac:dyDescent="0.2">
      <c r="A217" t="s">
        <v>151</v>
      </c>
      <c r="B217" t="s">
        <v>152</v>
      </c>
      <c r="C217" t="s">
        <v>153</v>
      </c>
      <c r="D217">
        <v>0</v>
      </c>
      <c r="E217" t="s">
        <v>154</v>
      </c>
      <c r="F217" t="s">
        <v>336</v>
      </c>
      <c r="G217" t="s">
        <v>81</v>
      </c>
      <c r="H217">
        <v>30</v>
      </c>
      <c r="I217">
        <v>10</v>
      </c>
      <c r="J217" t="s">
        <v>86</v>
      </c>
      <c r="K217">
        <v>235</v>
      </c>
      <c r="L217">
        <v>11.847833</v>
      </c>
      <c r="M217">
        <v>26.511227000000002</v>
      </c>
      <c r="N217">
        <v>33.377859000000001</v>
      </c>
      <c r="O217">
        <v>34.636361000000001</v>
      </c>
      <c r="P217">
        <v>7.6808249999999996</v>
      </c>
      <c r="Q217">
        <v>6.9411690000000004</v>
      </c>
      <c r="R217">
        <v>0</v>
      </c>
      <c r="S217">
        <v>0</v>
      </c>
      <c r="T217">
        <v>22.215703000000001</v>
      </c>
      <c r="U217">
        <v>30.419224</v>
      </c>
      <c r="V217">
        <v>26.464822000000002</v>
      </c>
      <c r="W217">
        <v>33.366379999999999</v>
      </c>
      <c r="X217">
        <v>34.612065000000001</v>
      </c>
      <c r="Y217">
        <v>0.33706199999999997</v>
      </c>
      <c r="Z217">
        <v>235.64</v>
      </c>
      <c r="AA217">
        <v>7.0000000000000007E-2</v>
      </c>
      <c r="AB217">
        <v>1635488422186</v>
      </c>
      <c r="AC217">
        <v>465600514</v>
      </c>
      <c r="AD217">
        <v>637239345123</v>
      </c>
      <c r="AE217">
        <v>214544363</v>
      </c>
      <c r="AF217" t="s">
        <v>372</v>
      </c>
    </row>
    <row r="218" spans="1:32" x14ac:dyDescent="0.2">
      <c r="A218" t="s">
        <v>151</v>
      </c>
      <c r="B218" t="s">
        <v>152</v>
      </c>
      <c r="C218" t="s">
        <v>153</v>
      </c>
      <c r="D218">
        <v>0</v>
      </c>
      <c r="E218" t="s">
        <v>154</v>
      </c>
      <c r="F218" t="s">
        <v>59</v>
      </c>
      <c r="G218" t="s">
        <v>81</v>
      </c>
      <c r="H218">
        <v>60</v>
      </c>
      <c r="I218">
        <v>10</v>
      </c>
      <c r="J218" t="s">
        <v>81</v>
      </c>
      <c r="K218">
        <v>110</v>
      </c>
      <c r="L218">
        <v>28110.077000000001</v>
      </c>
      <c r="M218">
        <v>40.333787000000001</v>
      </c>
      <c r="N218">
        <v>49.507964999999999</v>
      </c>
      <c r="O218">
        <v>47.67557</v>
      </c>
      <c r="P218">
        <v>26.910547000000001</v>
      </c>
      <c r="Q218">
        <v>18.10266</v>
      </c>
      <c r="R218">
        <v>96.619326000000001</v>
      </c>
      <c r="S218">
        <v>94.911271999999997</v>
      </c>
      <c r="T218">
        <v>41.077475999999997</v>
      </c>
      <c r="U218">
        <v>42.420436000000002</v>
      </c>
      <c r="V218">
        <v>40.266993999999997</v>
      </c>
      <c r="W218">
        <v>49.496577000000002</v>
      </c>
      <c r="X218">
        <v>47.650281999999997</v>
      </c>
      <c r="Y218">
        <v>0.41613</v>
      </c>
      <c r="Z218">
        <v>46232.72</v>
      </c>
      <c r="AA218">
        <v>21.18</v>
      </c>
      <c r="AB218">
        <v>282855980575207</v>
      </c>
      <c r="AC218">
        <v>86807574012</v>
      </c>
      <c r="AD218">
        <v>120231965597730</v>
      </c>
      <c r="AE218">
        <v>57925960574</v>
      </c>
      <c r="AF218" t="s">
        <v>373</v>
      </c>
    </row>
    <row r="219" spans="1:32" x14ac:dyDescent="0.2">
      <c r="A219" t="s">
        <v>151</v>
      </c>
      <c r="B219" t="s">
        <v>152</v>
      </c>
      <c r="C219" t="s">
        <v>153</v>
      </c>
      <c r="D219">
        <v>0</v>
      </c>
      <c r="E219" t="s">
        <v>154</v>
      </c>
      <c r="F219" t="s">
        <v>59</v>
      </c>
      <c r="G219" t="s">
        <v>81</v>
      </c>
      <c r="H219">
        <v>60</v>
      </c>
      <c r="I219">
        <v>10</v>
      </c>
      <c r="J219" t="s">
        <v>81</v>
      </c>
      <c r="K219">
        <v>135</v>
      </c>
      <c r="L219">
        <v>9950.9942370000008</v>
      </c>
      <c r="M219">
        <v>39.643962999999999</v>
      </c>
      <c r="N219">
        <v>48.665300000000002</v>
      </c>
      <c r="O219">
        <v>46.421928999999999</v>
      </c>
      <c r="P219">
        <v>24.419308999999998</v>
      </c>
      <c r="Q219">
        <v>17.184411000000001</v>
      </c>
      <c r="R219">
        <v>91.299818999999999</v>
      </c>
      <c r="S219">
        <v>89.516587000000001</v>
      </c>
      <c r="T219">
        <v>39.352161000000002</v>
      </c>
      <c r="U219">
        <v>41.651719999999997</v>
      </c>
      <c r="V219">
        <v>39.633246999999997</v>
      </c>
      <c r="W219">
        <v>48.659157</v>
      </c>
      <c r="X219">
        <v>46.403049000000003</v>
      </c>
      <c r="Y219">
        <v>0.47800399999999998</v>
      </c>
      <c r="Z219">
        <v>35417.9</v>
      </c>
      <c r="AA219">
        <v>16.97</v>
      </c>
      <c r="AB219">
        <v>220869997063084</v>
      </c>
      <c r="AC219">
        <v>68279276057</v>
      </c>
      <c r="AD219">
        <v>92148101341917</v>
      </c>
      <c r="AE219">
        <v>46729185931</v>
      </c>
      <c r="AF219" t="s">
        <v>374</v>
      </c>
    </row>
    <row r="220" spans="1:32" x14ac:dyDescent="0.2">
      <c r="A220" t="s">
        <v>151</v>
      </c>
      <c r="B220" t="s">
        <v>152</v>
      </c>
      <c r="C220" t="s">
        <v>153</v>
      </c>
      <c r="D220">
        <v>0</v>
      </c>
      <c r="E220" t="s">
        <v>154</v>
      </c>
      <c r="F220" t="s">
        <v>59</v>
      </c>
      <c r="G220" t="s">
        <v>81</v>
      </c>
      <c r="H220">
        <v>60</v>
      </c>
      <c r="I220">
        <v>10</v>
      </c>
      <c r="J220" t="s">
        <v>81</v>
      </c>
      <c r="K220">
        <v>160</v>
      </c>
      <c r="L220">
        <v>4105.2154</v>
      </c>
      <c r="M220">
        <v>38.518977</v>
      </c>
      <c r="N220">
        <v>47.332816999999999</v>
      </c>
      <c r="O220">
        <v>44.541279000000003</v>
      </c>
      <c r="P220">
        <v>21.192999</v>
      </c>
      <c r="Q220">
        <v>15.870022000000001</v>
      </c>
      <c r="R220">
        <v>80.910338999999993</v>
      </c>
      <c r="S220">
        <v>79.130447000000004</v>
      </c>
      <c r="T220">
        <v>36.909506</v>
      </c>
      <c r="U220">
        <v>40.469461000000003</v>
      </c>
      <c r="V220">
        <v>38.507178000000003</v>
      </c>
      <c r="W220">
        <v>47.321890000000003</v>
      </c>
      <c r="X220">
        <v>44.512805</v>
      </c>
      <c r="Y220">
        <v>0.50809199999999999</v>
      </c>
      <c r="Z220">
        <v>18060.86</v>
      </c>
      <c r="AA220">
        <v>14.38</v>
      </c>
      <c r="AB220">
        <v>119837889206550</v>
      </c>
      <c r="AC220">
        <v>52409552147</v>
      </c>
      <c r="AD220">
        <v>50702825758383</v>
      </c>
      <c r="AE220">
        <v>42803073649</v>
      </c>
      <c r="AF220" t="s">
        <v>375</v>
      </c>
    </row>
    <row r="221" spans="1:32" x14ac:dyDescent="0.2">
      <c r="A221" t="s">
        <v>151</v>
      </c>
      <c r="B221" t="s">
        <v>152</v>
      </c>
      <c r="C221" t="s">
        <v>153</v>
      </c>
      <c r="D221">
        <v>0</v>
      </c>
      <c r="E221" t="s">
        <v>154</v>
      </c>
      <c r="F221" t="s">
        <v>59</v>
      </c>
      <c r="G221" t="s">
        <v>81</v>
      </c>
      <c r="H221">
        <v>60</v>
      </c>
      <c r="I221">
        <v>10</v>
      </c>
      <c r="J221" t="s">
        <v>81</v>
      </c>
      <c r="K221">
        <v>185</v>
      </c>
      <c r="L221">
        <v>2011.333897</v>
      </c>
      <c r="M221">
        <v>36.737354000000003</v>
      </c>
      <c r="N221">
        <v>45.454196000000003</v>
      </c>
      <c r="O221">
        <v>42.157758999999999</v>
      </c>
      <c r="P221">
        <v>17.631118000000001</v>
      </c>
      <c r="Q221">
        <v>14.109669</v>
      </c>
      <c r="R221">
        <v>65.015747000000005</v>
      </c>
      <c r="S221">
        <v>63.285775999999998</v>
      </c>
      <c r="T221">
        <v>33.960068</v>
      </c>
      <c r="U221">
        <v>38.773358999999999</v>
      </c>
      <c r="V221">
        <v>36.710389999999997</v>
      </c>
      <c r="W221">
        <v>45.436821000000002</v>
      </c>
      <c r="X221">
        <v>42.124904000000001</v>
      </c>
      <c r="Y221">
        <v>0.59539200000000003</v>
      </c>
      <c r="Z221">
        <v>12278.01</v>
      </c>
      <c r="AA221">
        <v>11.18</v>
      </c>
      <c r="AB221">
        <v>74566301135077</v>
      </c>
      <c r="AC221">
        <v>42392304443</v>
      </c>
      <c r="AD221">
        <v>32116404761452</v>
      </c>
      <c r="AE221">
        <v>30802591047</v>
      </c>
      <c r="AF221" t="s">
        <v>376</v>
      </c>
    </row>
    <row r="222" spans="1:32" x14ac:dyDescent="0.2">
      <c r="A222" t="s">
        <v>151</v>
      </c>
      <c r="B222" t="s">
        <v>152</v>
      </c>
      <c r="C222" t="s">
        <v>153</v>
      </c>
      <c r="D222">
        <v>0</v>
      </c>
      <c r="E222" t="s">
        <v>154</v>
      </c>
      <c r="F222" t="s">
        <v>59</v>
      </c>
      <c r="G222" t="s">
        <v>81</v>
      </c>
      <c r="H222">
        <v>60</v>
      </c>
      <c r="I222">
        <v>10</v>
      </c>
      <c r="J222" t="s">
        <v>81</v>
      </c>
      <c r="K222">
        <v>210</v>
      </c>
      <c r="L222">
        <v>965.47759900000005</v>
      </c>
      <c r="M222">
        <v>34.235714999999999</v>
      </c>
      <c r="N222">
        <v>42.86974</v>
      </c>
      <c r="O222">
        <v>39.308405999999998</v>
      </c>
      <c r="P222">
        <v>13.98451</v>
      </c>
      <c r="Q222">
        <v>11.997927000000001</v>
      </c>
      <c r="R222">
        <v>45.317089000000003</v>
      </c>
      <c r="S222">
        <v>43.784762999999998</v>
      </c>
      <c r="T222">
        <v>30.689108999999998</v>
      </c>
      <c r="U222">
        <v>36.472102</v>
      </c>
      <c r="V222">
        <v>34.190648000000003</v>
      </c>
      <c r="W222">
        <v>42.840124000000003</v>
      </c>
      <c r="X222">
        <v>39.270133999999999</v>
      </c>
      <c r="Y222">
        <v>0.71811000000000003</v>
      </c>
      <c r="Z222">
        <v>7887.51</v>
      </c>
      <c r="AA222">
        <v>9.0500000000000007</v>
      </c>
      <c r="AB222">
        <v>48721852291549</v>
      </c>
      <c r="AC222">
        <v>35971867152</v>
      </c>
      <c r="AD222">
        <v>20736928715697</v>
      </c>
      <c r="AE222">
        <v>24846911525</v>
      </c>
      <c r="AF222" t="s">
        <v>377</v>
      </c>
    </row>
    <row r="223" spans="1:32" x14ac:dyDescent="0.2">
      <c r="A223" t="s">
        <v>151</v>
      </c>
      <c r="B223" t="s">
        <v>152</v>
      </c>
      <c r="C223" t="s">
        <v>153</v>
      </c>
      <c r="D223">
        <v>0</v>
      </c>
      <c r="E223" t="s">
        <v>154</v>
      </c>
      <c r="F223" t="s">
        <v>59</v>
      </c>
      <c r="G223" t="s">
        <v>81</v>
      </c>
      <c r="H223">
        <v>60</v>
      </c>
      <c r="I223">
        <v>10</v>
      </c>
      <c r="J223" t="s">
        <v>81</v>
      </c>
      <c r="K223">
        <v>235</v>
      </c>
      <c r="L223">
        <v>455.43748599999998</v>
      </c>
      <c r="M223">
        <v>31.327442000000001</v>
      </c>
      <c r="N223">
        <v>39.848177999999997</v>
      </c>
      <c r="O223">
        <v>36.255094999999997</v>
      </c>
      <c r="P223">
        <v>10.672860999999999</v>
      </c>
      <c r="Q223">
        <v>9.8425049999999992</v>
      </c>
      <c r="R223">
        <v>25.609877999999998</v>
      </c>
      <c r="S223">
        <v>24.543116000000001</v>
      </c>
      <c r="T223">
        <v>27.442475000000002</v>
      </c>
      <c r="U223">
        <v>33.666967</v>
      </c>
      <c r="V223">
        <v>31.271117</v>
      </c>
      <c r="W223">
        <v>39.807665</v>
      </c>
      <c r="X223">
        <v>36.210943999999998</v>
      </c>
      <c r="Y223">
        <v>0.83013899999999996</v>
      </c>
      <c r="Z223">
        <v>4871.63</v>
      </c>
      <c r="AA223">
        <v>9.0500000000000007</v>
      </c>
      <c r="AB223">
        <v>30139902771825</v>
      </c>
      <c r="AC223">
        <v>31716177447</v>
      </c>
      <c r="AD223">
        <v>12889794550203</v>
      </c>
      <c r="AE223">
        <v>24880366807</v>
      </c>
      <c r="AF223" t="s">
        <v>378</v>
      </c>
    </row>
    <row r="224" spans="1:32" x14ac:dyDescent="0.2">
      <c r="A224" t="s">
        <v>151</v>
      </c>
      <c r="B224" t="s">
        <v>152</v>
      </c>
      <c r="C224" t="s">
        <v>153</v>
      </c>
      <c r="D224">
        <v>0</v>
      </c>
      <c r="E224" t="s">
        <v>154</v>
      </c>
      <c r="F224" t="s">
        <v>59</v>
      </c>
      <c r="G224" t="s">
        <v>81</v>
      </c>
      <c r="H224">
        <v>60</v>
      </c>
      <c r="I224">
        <v>10</v>
      </c>
      <c r="J224" t="s">
        <v>82</v>
      </c>
      <c r="K224">
        <v>110</v>
      </c>
      <c r="L224">
        <v>13706.384692</v>
      </c>
      <c r="M224">
        <v>39.939292000000002</v>
      </c>
      <c r="N224">
        <v>49.071792000000002</v>
      </c>
      <c r="O224">
        <v>46.952241000000001</v>
      </c>
      <c r="P224">
        <v>25.56504</v>
      </c>
      <c r="Q224">
        <v>17.593434999999999</v>
      </c>
      <c r="R224">
        <v>94.430291999999994</v>
      </c>
      <c r="S224">
        <v>92.413590999999997</v>
      </c>
      <c r="T224">
        <v>40.141406000000003</v>
      </c>
      <c r="U224">
        <v>41.986069000000001</v>
      </c>
      <c r="V224">
        <v>39.927107999999997</v>
      </c>
      <c r="W224">
        <v>49.064877000000003</v>
      </c>
      <c r="X224">
        <v>46.932802000000002</v>
      </c>
      <c r="Y224">
        <v>0.52168899999999996</v>
      </c>
      <c r="Z224">
        <v>16807.39</v>
      </c>
      <c r="AA224">
        <v>9.85</v>
      </c>
      <c r="AB224">
        <v>98173513290370</v>
      </c>
      <c r="AC224">
        <v>42425100622</v>
      </c>
      <c r="AD224">
        <v>43882454388777</v>
      </c>
      <c r="AE224">
        <v>26726058261</v>
      </c>
      <c r="AF224" t="s">
        <v>379</v>
      </c>
    </row>
    <row r="225" spans="1:32" x14ac:dyDescent="0.2">
      <c r="A225" t="s">
        <v>151</v>
      </c>
      <c r="B225" t="s">
        <v>152</v>
      </c>
      <c r="C225" t="s">
        <v>153</v>
      </c>
      <c r="D225">
        <v>0</v>
      </c>
      <c r="E225" t="s">
        <v>154</v>
      </c>
      <c r="F225" t="s">
        <v>59</v>
      </c>
      <c r="G225" t="s">
        <v>81</v>
      </c>
      <c r="H225">
        <v>60</v>
      </c>
      <c r="I225">
        <v>10</v>
      </c>
      <c r="J225" t="s">
        <v>82</v>
      </c>
      <c r="K225">
        <v>135</v>
      </c>
      <c r="L225">
        <v>5665.431184</v>
      </c>
      <c r="M225">
        <v>39.132049000000002</v>
      </c>
      <c r="N225">
        <v>48.095841</v>
      </c>
      <c r="O225">
        <v>45.532893000000001</v>
      </c>
      <c r="P225">
        <v>22.837219000000001</v>
      </c>
      <c r="Q225">
        <v>16.561119000000001</v>
      </c>
      <c r="R225">
        <v>87.407587000000007</v>
      </c>
      <c r="S225">
        <v>85.276895999999994</v>
      </c>
      <c r="T225">
        <v>38.162385</v>
      </c>
      <c r="U225">
        <v>41.112290999999999</v>
      </c>
      <c r="V225">
        <v>39.124993000000003</v>
      </c>
      <c r="W225">
        <v>48.088028000000001</v>
      </c>
      <c r="X225">
        <v>45.510669999999998</v>
      </c>
      <c r="Y225">
        <v>0.55295799999999995</v>
      </c>
      <c r="Z225">
        <v>14555.4</v>
      </c>
      <c r="AA225">
        <v>7.35</v>
      </c>
      <c r="AB225">
        <v>89801898750853</v>
      </c>
      <c r="AC225">
        <v>34382317998</v>
      </c>
      <c r="AD225">
        <v>37919264674248</v>
      </c>
      <c r="AE225">
        <v>20102088509</v>
      </c>
      <c r="AF225" t="s">
        <v>380</v>
      </c>
    </row>
    <row r="226" spans="1:32" x14ac:dyDescent="0.2">
      <c r="A226" t="s">
        <v>151</v>
      </c>
      <c r="B226" t="s">
        <v>152</v>
      </c>
      <c r="C226" t="s">
        <v>153</v>
      </c>
      <c r="D226">
        <v>0</v>
      </c>
      <c r="E226" t="s">
        <v>154</v>
      </c>
      <c r="F226" t="s">
        <v>59</v>
      </c>
      <c r="G226" t="s">
        <v>81</v>
      </c>
      <c r="H226">
        <v>60</v>
      </c>
      <c r="I226">
        <v>10</v>
      </c>
      <c r="J226" t="s">
        <v>82</v>
      </c>
      <c r="K226">
        <v>160</v>
      </c>
      <c r="L226">
        <v>2664.6657959999998</v>
      </c>
      <c r="M226">
        <v>37.678015000000002</v>
      </c>
      <c r="N226">
        <v>46.562027</v>
      </c>
      <c r="O226">
        <v>43.458238000000001</v>
      </c>
      <c r="P226">
        <v>19.336862</v>
      </c>
      <c r="Q226">
        <v>15.004293000000001</v>
      </c>
      <c r="R226">
        <v>74.033989000000005</v>
      </c>
      <c r="S226">
        <v>71.998154999999997</v>
      </c>
      <c r="T226">
        <v>35.421002999999999</v>
      </c>
      <c r="U226">
        <v>39.701880000000003</v>
      </c>
      <c r="V226">
        <v>37.660057000000002</v>
      </c>
      <c r="W226">
        <v>46.547069999999998</v>
      </c>
      <c r="X226">
        <v>43.425854000000001</v>
      </c>
      <c r="Y226">
        <v>0.62948199999999999</v>
      </c>
      <c r="Z226">
        <v>9256.44</v>
      </c>
      <c r="AA226">
        <v>6.57</v>
      </c>
      <c r="AB226">
        <v>55800095723777</v>
      </c>
      <c r="AC226">
        <v>26249597530</v>
      </c>
      <c r="AD226">
        <v>24143682315733</v>
      </c>
      <c r="AE226">
        <v>18083526336</v>
      </c>
      <c r="AF226" t="s">
        <v>381</v>
      </c>
    </row>
    <row r="227" spans="1:32" x14ac:dyDescent="0.2">
      <c r="A227" t="s">
        <v>151</v>
      </c>
      <c r="B227" t="s">
        <v>152</v>
      </c>
      <c r="C227" t="s">
        <v>153</v>
      </c>
      <c r="D227">
        <v>0</v>
      </c>
      <c r="E227" t="s">
        <v>154</v>
      </c>
      <c r="F227" t="s">
        <v>59</v>
      </c>
      <c r="G227" t="s">
        <v>81</v>
      </c>
      <c r="H227">
        <v>60</v>
      </c>
      <c r="I227">
        <v>10</v>
      </c>
      <c r="J227" t="s">
        <v>82</v>
      </c>
      <c r="K227">
        <v>185</v>
      </c>
      <c r="L227">
        <v>1298.4197340000001</v>
      </c>
      <c r="M227">
        <v>35.551001999999997</v>
      </c>
      <c r="N227">
        <v>44.529325999999998</v>
      </c>
      <c r="O227">
        <v>40.982728000000002</v>
      </c>
      <c r="P227">
        <v>15.754892</v>
      </c>
      <c r="Q227">
        <v>13.075459</v>
      </c>
      <c r="R227">
        <v>55.592635999999999</v>
      </c>
      <c r="S227">
        <v>53.800306999999997</v>
      </c>
      <c r="T227">
        <v>32.340105999999999</v>
      </c>
      <c r="U227">
        <v>37.787944000000003</v>
      </c>
      <c r="V227">
        <v>35.515402999999999</v>
      </c>
      <c r="W227">
        <v>44.508844000000003</v>
      </c>
      <c r="X227">
        <v>40.946905999999998</v>
      </c>
      <c r="Y227">
        <v>0.72542300000000004</v>
      </c>
      <c r="Z227">
        <v>6034.45</v>
      </c>
      <c r="AA227">
        <v>4.92</v>
      </c>
      <c r="AB227">
        <v>38182311500307</v>
      </c>
      <c r="AC227">
        <v>20543414831</v>
      </c>
      <c r="AD227">
        <v>15756108382307</v>
      </c>
      <c r="AE227">
        <v>13526762829</v>
      </c>
      <c r="AF227" t="s">
        <v>382</v>
      </c>
    </row>
    <row r="228" spans="1:32" x14ac:dyDescent="0.2">
      <c r="A228" t="s">
        <v>151</v>
      </c>
      <c r="B228" t="s">
        <v>152</v>
      </c>
      <c r="C228" t="s">
        <v>153</v>
      </c>
      <c r="D228">
        <v>0</v>
      </c>
      <c r="E228" t="s">
        <v>154</v>
      </c>
      <c r="F228" t="s">
        <v>59</v>
      </c>
      <c r="G228" t="s">
        <v>81</v>
      </c>
      <c r="H228">
        <v>60</v>
      </c>
      <c r="I228">
        <v>10</v>
      </c>
      <c r="J228" t="s">
        <v>82</v>
      </c>
      <c r="K228">
        <v>210</v>
      </c>
      <c r="L228">
        <v>608.16107</v>
      </c>
      <c r="M228">
        <v>32.800683999999997</v>
      </c>
      <c r="N228">
        <v>41.869419999999998</v>
      </c>
      <c r="O228">
        <v>38.115380000000002</v>
      </c>
      <c r="P228">
        <v>12.257908</v>
      </c>
      <c r="Q228">
        <v>10.921549000000001</v>
      </c>
      <c r="R228">
        <v>34.632274000000002</v>
      </c>
      <c r="S228">
        <v>33.368825999999999</v>
      </c>
      <c r="T228">
        <v>29.063786</v>
      </c>
      <c r="U228">
        <v>35.282566000000003</v>
      </c>
      <c r="V228">
        <v>32.750242999999998</v>
      </c>
      <c r="W228">
        <v>41.840567999999998</v>
      </c>
      <c r="X228">
        <v>38.076583999999997</v>
      </c>
      <c r="Y228">
        <v>0.82325599999999999</v>
      </c>
      <c r="Z228">
        <v>4191.68</v>
      </c>
      <c r="AA228">
        <v>4.57</v>
      </c>
      <c r="AB228">
        <v>25917127771072</v>
      </c>
      <c r="AC228">
        <v>16931698902</v>
      </c>
      <c r="AD228">
        <v>10976458826742</v>
      </c>
      <c r="AE228">
        <v>12582220344</v>
      </c>
      <c r="AF228" t="s">
        <v>383</v>
      </c>
    </row>
    <row r="229" spans="1:32" x14ac:dyDescent="0.2">
      <c r="A229" t="s">
        <v>151</v>
      </c>
      <c r="B229" t="s">
        <v>152</v>
      </c>
      <c r="C229" t="s">
        <v>153</v>
      </c>
      <c r="D229">
        <v>0</v>
      </c>
      <c r="E229" t="s">
        <v>154</v>
      </c>
      <c r="F229" t="s">
        <v>59</v>
      </c>
      <c r="G229" t="s">
        <v>81</v>
      </c>
      <c r="H229">
        <v>60</v>
      </c>
      <c r="I229">
        <v>10</v>
      </c>
      <c r="J229" t="s">
        <v>82</v>
      </c>
      <c r="K229">
        <v>235</v>
      </c>
      <c r="L229">
        <v>279.01083499999999</v>
      </c>
      <c r="M229">
        <v>29.82029</v>
      </c>
      <c r="N229">
        <v>38.842024000000002</v>
      </c>
      <c r="O229">
        <v>35.076005000000002</v>
      </c>
      <c r="P229">
        <v>9.2384839999999997</v>
      </c>
      <c r="Q229">
        <v>8.8883969999999994</v>
      </c>
      <c r="R229">
        <v>15.604964000000001</v>
      </c>
      <c r="S229">
        <v>14.932349</v>
      </c>
      <c r="T229">
        <v>25.912541000000001</v>
      </c>
      <c r="U229">
        <v>32.454256000000001</v>
      </c>
      <c r="V229">
        <v>29.759478999999999</v>
      </c>
      <c r="W229">
        <v>38.795830000000002</v>
      </c>
      <c r="X229">
        <v>35.033805000000001</v>
      </c>
      <c r="Y229">
        <v>0.94736200000000004</v>
      </c>
      <c r="Z229">
        <v>2689.02</v>
      </c>
      <c r="AA229">
        <v>4.82</v>
      </c>
      <c r="AB229">
        <v>16169174357464</v>
      </c>
      <c r="AC229">
        <v>14515853966</v>
      </c>
      <c r="AD229">
        <v>7072877731209</v>
      </c>
      <c r="AE229">
        <v>13131992544</v>
      </c>
      <c r="AF229" t="s">
        <v>384</v>
      </c>
    </row>
    <row r="230" spans="1:32" x14ac:dyDescent="0.2">
      <c r="A230" t="s">
        <v>151</v>
      </c>
      <c r="B230" t="s">
        <v>152</v>
      </c>
      <c r="C230" t="s">
        <v>153</v>
      </c>
      <c r="D230">
        <v>0</v>
      </c>
      <c r="E230" t="s">
        <v>154</v>
      </c>
      <c r="F230" t="s">
        <v>59</v>
      </c>
      <c r="G230" t="s">
        <v>81</v>
      </c>
      <c r="H230">
        <v>60</v>
      </c>
      <c r="I230">
        <v>10</v>
      </c>
      <c r="J230" t="s">
        <v>83</v>
      </c>
      <c r="K230">
        <v>110</v>
      </c>
      <c r="L230">
        <v>9103.9102440000006</v>
      </c>
      <c r="M230">
        <v>39.627994999999999</v>
      </c>
      <c r="N230">
        <v>48.674033000000001</v>
      </c>
      <c r="O230">
        <v>46.270667000000003</v>
      </c>
      <c r="P230">
        <v>24.515440000000002</v>
      </c>
      <c r="Q230">
        <v>17.192226999999999</v>
      </c>
      <c r="R230">
        <v>92.000584000000003</v>
      </c>
      <c r="S230">
        <v>89.789319000000006</v>
      </c>
      <c r="T230">
        <v>39.358277999999999</v>
      </c>
      <c r="U230">
        <v>41.626345000000001</v>
      </c>
      <c r="V230">
        <v>39.621333999999997</v>
      </c>
      <c r="W230">
        <v>48.667406999999997</v>
      </c>
      <c r="X230">
        <v>46.251196</v>
      </c>
      <c r="Y230">
        <v>0.59065699999999999</v>
      </c>
      <c r="Z230">
        <v>8943.6</v>
      </c>
      <c r="AA230">
        <v>6.67</v>
      </c>
      <c r="AB230">
        <v>52669742278860</v>
      </c>
      <c r="AC230">
        <v>27097446047</v>
      </c>
      <c r="AD230">
        <v>23348296363330</v>
      </c>
      <c r="AE230">
        <v>17972575469</v>
      </c>
      <c r="AF230" t="s">
        <v>385</v>
      </c>
    </row>
    <row r="231" spans="1:32" x14ac:dyDescent="0.2">
      <c r="A231" t="s">
        <v>151</v>
      </c>
      <c r="B231" t="s">
        <v>152</v>
      </c>
      <c r="C231" t="s">
        <v>153</v>
      </c>
      <c r="D231">
        <v>0</v>
      </c>
      <c r="E231" t="s">
        <v>154</v>
      </c>
      <c r="F231" t="s">
        <v>59</v>
      </c>
      <c r="G231" t="s">
        <v>81</v>
      </c>
      <c r="H231">
        <v>60</v>
      </c>
      <c r="I231">
        <v>10</v>
      </c>
      <c r="J231" t="s">
        <v>83</v>
      </c>
      <c r="K231">
        <v>135</v>
      </c>
      <c r="L231">
        <v>4130.2869440000004</v>
      </c>
      <c r="M231">
        <v>38.655253999999999</v>
      </c>
      <c r="N231">
        <v>47.597427000000003</v>
      </c>
      <c r="O231">
        <v>44.751646999999998</v>
      </c>
      <c r="P231">
        <v>21.578481</v>
      </c>
      <c r="Q231">
        <v>16.033505000000002</v>
      </c>
      <c r="R231">
        <v>83.332657999999995</v>
      </c>
      <c r="S231">
        <v>81.018024999999994</v>
      </c>
      <c r="T231">
        <v>37.184516000000002</v>
      </c>
      <c r="U231">
        <v>40.638013999999998</v>
      </c>
      <c r="V231">
        <v>38.646071999999997</v>
      </c>
      <c r="W231">
        <v>47.587876000000001</v>
      </c>
      <c r="X231">
        <v>44.727255999999997</v>
      </c>
      <c r="Y231">
        <v>0.66466999999999998</v>
      </c>
      <c r="Z231">
        <v>8102.09</v>
      </c>
      <c r="AA231">
        <v>5.29</v>
      </c>
      <c r="AB231">
        <v>52041044509627</v>
      </c>
      <c r="AC231">
        <v>22153302437</v>
      </c>
      <c r="AD231">
        <v>22726379736023</v>
      </c>
      <c r="AE231">
        <v>15397020122</v>
      </c>
      <c r="AF231" t="s">
        <v>386</v>
      </c>
    </row>
    <row r="232" spans="1:32" x14ac:dyDescent="0.2">
      <c r="A232" t="s">
        <v>151</v>
      </c>
      <c r="B232" t="s">
        <v>152</v>
      </c>
      <c r="C232" t="s">
        <v>153</v>
      </c>
      <c r="D232">
        <v>0</v>
      </c>
      <c r="E232" t="s">
        <v>154</v>
      </c>
      <c r="F232" t="s">
        <v>59</v>
      </c>
      <c r="G232" t="s">
        <v>81</v>
      </c>
      <c r="H232">
        <v>60</v>
      </c>
      <c r="I232">
        <v>10</v>
      </c>
      <c r="J232" t="s">
        <v>83</v>
      </c>
      <c r="K232">
        <v>160</v>
      </c>
      <c r="L232">
        <v>1976.5871050000001</v>
      </c>
      <c r="M232">
        <v>36.956912000000003</v>
      </c>
      <c r="N232">
        <v>45.951284000000001</v>
      </c>
      <c r="O232">
        <v>42.613517999999999</v>
      </c>
      <c r="P232">
        <v>17.999860000000002</v>
      </c>
      <c r="Q232">
        <v>14.321567999999999</v>
      </c>
      <c r="R232">
        <v>68.002128999999996</v>
      </c>
      <c r="S232">
        <v>65.878612000000004</v>
      </c>
      <c r="T232">
        <v>34.298060999999997</v>
      </c>
      <c r="U232">
        <v>39.078189000000002</v>
      </c>
      <c r="V232">
        <v>36.933954</v>
      </c>
      <c r="W232">
        <v>45.934258</v>
      </c>
      <c r="X232">
        <v>42.580444</v>
      </c>
      <c r="Y232">
        <v>0.76547699999999996</v>
      </c>
      <c r="Z232">
        <v>5387.91</v>
      </c>
      <c r="AA232">
        <v>4.0999999999999996</v>
      </c>
      <c r="AB232">
        <v>35251473201006</v>
      </c>
      <c r="AC232">
        <v>16439739121</v>
      </c>
      <c r="AD232">
        <v>15122493205929</v>
      </c>
      <c r="AE232">
        <v>11957032484</v>
      </c>
      <c r="AF232" t="s">
        <v>387</v>
      </c>
    </row>
    <row r="233" spans="1:32" x14ac:dyDescent="0.2">
      <c r="A233" t="s">
        <v>151</v>
      </c>
      <c r="B233" t="s">
        <v>152</v>
      </c>
      <c r="C233" t="s">
        <v>153</v>
      </c>
      <c r="D233">
        <v>0</v>
      </c>
      <c r="E233" t="s">
        <v>154</v>
      </c>
      <c r="F233" t="s">
        <v>59</v>
      </c>
      <c r="G233" t="s">
        <v>81</v>
      </c>
      <c r="H233">
        <v>60</v>
      </c>
      <c r="I233">
        <v>10</v>
      </c>
      <c r="J233" t="s">
        <v>83</v>
      </c>
      <c r="K233">
        <v>185</v>
      </c>
      <c r="L233">
        <v>947.12303099999997</v>
      </c>
      <c r="M233">
        <v>34.600065999999998</v>
      </c>
      <c r="N233">
        <v>43.818679000000003</v>
      </c>
      <c r="O233">
        <v>40.080277000000002</v>
      </c>
      <c r="P233">
        <v>14.432874999999999</v>
      </c>
      <c r="Q233">
        <v>12.299410999999999</v>
      </c>
      <c r="R233">
        <v>48.375214</v>
      </c>
      <c r="S233">
        <v>46.671748000000001</v>
      </c>
      <c r="T233">
        <v>31.156351999999998</v>
      </c>
      <c r="U233">
        <v>37.003867</v>
      </c>
      <c r="V233">
        <v>34.558760999999997</v>
      </c>
      <c r="W233">
        <v>43.795788000000002</v>
      </c>
      <c r="X233">
        <v>40.042893999999997</v>
      </c>
      <c r="Y233">
        <v>0.87098600000000004</v>
      </c>
      <c r="Z233">
        <v>3994.27</v>
      </c>
      <c r="AA233">
        <v>2.88</v>
      </c>
      <c r="AB233">
        <v>25293032843122</v>
      </c>
      <c r="AC233">
        <v>12158723303</v>
      </c>
      <c r="AD233">
        <v>10423236014581</v>
      </c>
      <c r="AE233">
        <v>7841401977</v>
      </c>
      <c r="AF233" t="s">
        <v>388</v>
      </c>
    </row>
    <row r="234" spans="1:32" x14ac:dyDescent="0.2">
      <c r="A234" t="s">
        <v>151</v>
      </c>
      <c r="B234" t="s">
        <v>152</v>
      </c>
      <c r="C234" t="s">
        <v>153</v>
      </c>
      <c r="D234">
        <v>0</v>
      </c>
      <c r="E234" t="s">
        <v>154</v>
      </c>
      <c r="F234" t="s">
        <v>59</v>
      </c>
      <c r="G234" t="s">
        <v>81</v>
      </c>
      <c r="H234">
        <v>60</v>
      </c>
      <c r="I234">
        <v>10</v>
      </c>
      <c r="J234" t="s">
        <v>83</v>
      </c>
      <c r="K234">
        <v>210</v>
      </c>
      <c r="L234">
        <v>432.28033499999998</v>
      </c>
      <c r="M234">
        <v>31.726393999999999</v>
      </c>
      <c r="N234">
        <v>41.070774</v>
      </c>
      <c r="O234">
        <v>37.185819000000002</v>
      </c>
      <c r="P234">
        <v>11.066425000000001</v>
      </c>
      <c r="Q234">
        <v>10.155237</v>
      </c>
      <c r="R234">
        <v>28.404807999999999</v>
      </c>
      <c r="S234">
        <v>27.245857999999998</v>
      </c>
      <c r="T234">
        <v>27.911691999999999</v>
      </c>
      <c r="U234">
        <v>34.384832000000003</v>
      </c>
      <c r="V234">
        <v>31.671949000000001</v>
      </c>
      <c r="W234">
        <v>41.041387</v>
      </c>
      <c r="X234">
        <v>37.147866999999998</v>
      </c>
      <c r="Y234">
        <v>0.97499199999999997</v>
      </c>
      <c r="Z234">
        <v>2764.21</v>
      </c>
      <c r="AA234">
        <v>2.69</v>
      </c>
      <c r="AB234">
        <v>17307211419895</v>
      </c>
      <c r="AC234">
        <v>9841097228</v>
      </c>
      <c r="AD234">
        <v>7220166186296</v>
      </c>
      <c r="AE234">
        <v>7387004402</v>
      </c>
      <c r="AF234" t="s">
        <v>389</v>
      </c>
    </row>
    <row r="235" spans="1:32" x14ac:dyDescent="0.2">
      <c r="A235" t="s">
        <v>151</v>
      </c>
      <c r="B235" t="s">
        <v>152</v>
      </c>
      <c r="C235" t="s">
        <v>153</v>
      </c>
      <c r="D235">
        <v>0</v>
      </c>
      <c r="E235" t="s">
        <v>154</v>
      </c>
      <c r="F235" t="s">
        <v>59</v>
      </c>
      <c r="G235" t="s">
        <v>81</v>
      </c>
      <c r="H235">
        <v>60</v>
      </c>
      <c r="I235">
        <v>10</v>
      </c>
      <c r="J235" t="s">
        <v>83</v>
      </c>
      <c r="K235">
        <v>235</v>
      </c>
      <c r="L235">
        <v>195.64066700000001</v>
      </c>
      <c r="M235">
        <v>28.782306999999999</v>
      </c>
      <c r="N235">
        <v>38.151896000000001</v>
      </c>
      <c r="O235">
        <v>34.238061999999999</v>
      </c>
      <c r="P235">
        <v>8.3460859999999997</v>
      </c>
      <c r="Q235">
        <v>8.2802120000000006</v>
      </c>
      <c r="R235">
        <v>9.922955</v>
      </c>
      <c r="S235">
        <v>9.4611689999999999</v>
      </c>
      <c r="T235">
        <v>24.890774</v>
      </c>
      <c r="U235">
        <v>31.521315999999999</v>
      </c>
      <c r="V235">
        <v>28.723203000000002</v>
      </c>
      <c r="W235">
        <v>38.114320999999997</v>
      </c>
      <c r="X235">
        <v>34.190517</v>
      </c>
      <c r="Y235">
        <v>0.98667700000000003</v>
      </c>
      <c r="Z235">
        <v>1780.01</v>
      </c>
      <c r="AA235">
        <v>2.2799999999999998</v>
      </c>
      <c r="AB235">
        <v>10866574527062</v>
      </c>
      <c r="AC235">
        <v>8067569525</v>
      </c>
      <c r="AD235">
        <v>4669144769231</v>
      </c>
      <c r="AE235">
        <v>6118111132</v>
      </c>
      <c r="AF235" t="s">
        <v>390</v>
      </c>
    </row>
    <row r="236" spans="1:32" x14ac:dyDescent="0.2">
      <c r="A236" t="s">
        <v>151</v>
      </c>
      <c r="B236" t="s">
        <v>152</v>
      </c>
      <c r="C236" t="s">
        <v>153</v>
      </c>
      <c r="D236">
        <v>0</v>
      </c>
      <c r="E236" t="s">
        <v>154</v>
      </c>
      <c r="F236" t="s">
        <v>59</v>
      </c>
      <c r="G236" t="s">
        <v>81</v>
      </c>
      <c r="H236">
        <v>60</v>
      </c>
      <c r="I236">
        <v>10</v>
      </c>
      <c r="J236" t="s">
        <v>84</v>
      </c>
      <c r="K236">
        <v>110</v>
      </c>
      <c r="L236">
        <v>5484.6335200000003</v>
      </c>
      <c r="M236">
        <v>38.97186</v>
      </c>
      <c r="N236">
        <v>47.933331000000003</v>
      </c>
      <c r="O236">
        <v>45.030479</v>
      </c>
      <c r="P236">
        <v>22.799253</v>
      </c>
      <c r="Q236">
        <v>16.469016</v>
      </c>
      <c r="R236">
        <v>86.201043999999996</v>
      </c>
      <c r="S236">
        <v>83.7453</v>
      </c>
      <c r="T236">
        <v>37.899790000000003</v>
      </c>
      <c r="U236">
        <v>40.945461000000002</v>
      </c>
      <c r="V236">
        <v>38.965744000000001</v>
      </c>
      <c r="W236">
        <v>47.924951</v>
      </c>
      <c r="X236">
        <v>45.008884999999999</v>
      </c>
      <c r="Y236">
        <v>0.64486500000000002</v>
      </c>
      <c r="Z236">
        <v>8619.4599999999991</v>
      </c>
      <c r="AA236">
        <v>3.13</v>
      </c>
      <c r="AB236">
        <v>50265383124363</v>
      </c>
      <c r="AC236">
        <v>13818977182</v>
      </c>
      <c r="AD236">
        <v>22481291806734</v>
      </c>
      <c r="AE236">
        <v>8343931701</v>
      </c>
      <c r="AF236" t="s">
        <v>391</v>
      </c>
    </row>
    <row r="237" spans="1:32" x14ac:dyDescent="0.2">
      <c r="A237" t="s">
        <v>151</v>
      </c>
      <c r="B237" t="s">
        <v>152</v>
      </c>
      <c r="C237" t="s">
        <v>153</v>
      </c>
      <c r="D237">
        <v>0</v>
      </c>
      <c r="E237" t="s">
        <v>154</v>
      </c>
      <c r="F237" t="s">
        <v>59</v>
      </c>
      <c r="G237" t="s">
        <v>81</v>
      </c>
      <c r="H237">
        <v>60</v>
      </c>
      <c r="I237">
        <v>10</v>
      </c>
      <c r="J237" t="s">
        <v>84</v>
      </c>
      <c r="K237">
        <v>135</v>
      </c>
      <c r="L237">
        <v>2692.7546299999999</v>
      </c>
      <c r="M237">
        <v>37.731073000000002</v>
      </c>
      <c r="N237">
        <v>46.679319999999997</v>
      </c>
      <c r="O237">
        <v>43.363109999999999</v>
      </c>
      <c r="P237">
        <v>19.653561</v>
      </c>
      <c r="Q237">
        <v>15.113616</v>
      </c>
      <c r="R237">
        <v>74.908621999999994</v>
      </c>
      <c r="S237">
        <v>72.397544999999994</v>
      </c>
      <c r="T237">
        <v>35.525955000000003</v>
      </c>
      <c r="U237">
        <v>39.762349999999998</v>
      </c>
      <c r="V237">
        <v>37.716461000000002</v>
      </c>
      <c r="W237">
        <v>46.666248000000003</v>
      </c>
      <c r="X237">
        <v>43.334721000000002</v>
      </c>
      <c r="Y237">
        <v>0.75570599999999999</v>
      </c>
      <c r="Z237">
        <v>6214.85</v>
      </c>
      <c r="AA237">
        <v>2.93</v>
      </c>
      <c r="AB237">
        <v>37355469974613</v>
      </c>
      <c r="AC237">
        <v>11996584889</v>
      </c>
      <c r="AD237">
        <v>16199316411911</v>
      </c>
      <c r="AE237">
        <v>7873173162</v>
      </c>
      <c r="AF237" t="s">
        <v>392</v>
      </c>
    </row>
    <row r="238" spans="1:32" x14ac:dyDescent="0.2">
      <c r="A238" t="s">
        <v>151</v>
      </c>
      <c r="B238" t="s">
        <v>152</v>
      </c>
      <c r="C238" t="s">
        <v>153</v>
      </c>
      <c r="D238">
        <v>0</v>
      </c>
      <c r="E238" t="s">
        <v>154</v>
      </c>
      <c r="F238" t="s">
        <v>59</v>
      </c>
      <c r="G238" t="s">
        <v>81</v>
      </c>
      <c r="H238">
        <v>60</v>
      </c>
      <c r="I238">
        <v>10</v>
      </c>
      <c r="J238" t="s">
        <v>84</v>
      </c>
      <c r="K238">
        <v>160</v>
      </c>
      <c r="L238">
        <v>1286.723123</v>
      </c>
      <c r="M238">
        <v>35.733874999999998</v>
      </c>
      <c r="N238">
        <v>44.870530000000002</v>
      </c>
      <c r="O238">
        <v>41.217627999999998</v>
      </c>
      <c r="P238">
        <v>16.074674999999999</v>
      </c>
      <c r="Q238">
        <v>13.256004000000001</v>
      </c>
      <c r="R238">
        <v>57.541401</v>
      </c>
      <c r="S238">
        <v>55.431806000000002</v>
      </c>
      <c r="T238">
        <v>32.583649999999999</v>
      </c>
      <c r="U238">
        <v>38.009672999999999</v>
      </c>
      <c r="V238">
        <v>35.703933999999997</v>
      </c>
      <c r="W238">
        <v>44.851300999999999</v>
      </c>
      <c r="X238">
        <v>41.182347999999998</v>
      </c>
      <c r="Y238">
        <v>0.91019700000000003</v>
      </c>
      <c r="Z238">
        <v>4302.0200000000004</v>
      </c>
      <c r="AA238">
        <v>1.92</v>
      </c>
      <c r="AB238">
        <v>28047580922706</v>
      </c>
      <c r="AC238">
        <v>8964919685</v>
      </c>
      <c r="AD238">
        <v>12068019335938</v>
      </c>
      <c r="AE238">
        <v>5558075956</v>
      </c>
      <c r="AF238" t="s">
        <v>393</v>
      </c>
    </row>
    <row r="239" spans="1:32" x14ac:dyDescent="0.2">
      <c r="A239" t="s">
        <v>151</v>
      </c>
      <c r="B239" t="s">
        <v>152</v>
      </c>
      <c r="C239" t="s">
        <v>153</v>
      </c>
      <c r="D239">
        <v>0</v>
      </c>
      <c r="E239" t="s">
        <v>154</v>
      </c>
      <c r="F239" t="s">
        <v>59</v>
      </c>
      <c r="G239" t="s">
        <v>81</v>
      </c>
      <c r="H239">
        <v>60</v>
      </c>
      <c r="I239">
        <v>10</v>
      </c>
      <c r="J239" t="s">
        <v>84</v>
      </c>
      <c r="K239">
        <v>185</v>
      </c>
      <c r="L239">
        <v>607.82171700000004</v>
      </c>
      <c r="M239">
        <v>33.157302999999999</v>
      </c>
      <c r="N239">
        <v>42.586328000000002</v>
      </c>
      <c r="O239">
        <v>38.741833999999997</v>
      </c>
      <c r="P239">
        <v>12.662019000000001</v>
      </c>
      <c r="Q239">
        <v>11.200677000000001</v>
      </c>
      <c r="R239">
        <v>37.483545999999997</v>
      </c>
      <c r="S239">
        <v>36.039619999999999</v>
      </c>
      <c r="T239">
        <v>29.478421999999998</v>
      </c>
      <c r="U239">
        <v>35.767384999999997</v>
      </c>
      <c r="V239">
        <v>33.111480999999998</v>
      </c>
      <c r="W239">
        <v>42.556871999999998</v>
      </c>
      <c r="X239">
        <v>38.703963999999999</v>
      </c>
      <c r="Y239">
        <v>1.0229459999999999</v>
      </c>
      <c r="Z239">
        <v>3374.56</v>
      </c>
      <c r="AA239">
        <v>1.3</v>
      </c>
      <c r="AB239">
        <v>22238625426362</v>
      </c>
      <c r="AC239">
        <v>5985564056</v>
      </c>
      <c r="AD239">
        <v>9464955311363</v>
      </c>
      <c r="AE239">
        <v>3805473618</v>
      </c>
      <c r="AF239" t="s">
        <v>394</v>
      </c>
    </row>
    <row r="240" spans="1:32" x14ac:dyDescent="0.2">
      <c r="A240" t="s">
        <v>151</v>
      </c>
      <c r="B240" t="s">
        <v>152</v>
      </c>
      <c r="C240" t="s">
        <v>153</v>
      </c>
      <c r="D240">
        <v>0</v>
      </c>
      <c r="E240" t="s">
        <v>154</v>
      </c>
      <c r="F240" t="s">
        <v>59</v>
      </c>
      <c r="G240" t="s">
        <v>81</v>
      </c>
      <c r="H240">
        <v>60</v>
      </c>
      <c r="I240">
        <v>10</v>
      </c>
      <c r="J240" t="s">
        <v>84</v>
      </c>
      <c r="K240">
        <v>210</v>
      </c>
      <c r="L240">
        <v>269.29132399999997</v>
      </c>
      <c r="M240">
        <v>30.190521</v>
      </c>
      <c r="N240">
        <v>39.992984</v>
      </c>
      <c r="O240">
        <v>35.933906</v>
      </c>
      <c r="P240">
        <v>9.5663210000000003</v>
      </c>
      <c r="Q240">
        <v>9.1518499999999996</v>
      </c>
      <c r="R240">
        <v>18.213797</v>
      </c>
      <c r="S240">
        <v>17.480910999999999</v>
      </c>
      <c r="T240">
        <v>26.333794999999999</v>
      </c>
      <c r="U240">
        <v>33.061407000000003</v>
      </c>
      <c r="V240">
        <v>30.133915999999999</v>
      </c>
      <c r="W240">
        <v>39.967700000000001</v>
      </c>
      <c r="X240">
        <v>35.899109000000003</v>
      </c>
      <c r="Y240">
        <v>1.084765</v>
      </c>
      <c r="Z240">
        <v>1663.87</v>
      </c>
      <c r="AA240">
        <v>0.86</v>
      </c>
      <c r="AB240">
        <v>10336442084842</v>
      </c>
      <c r="AC240">
        <v>4736266877</v>
      </c>
      <c r="AD240">
        <v>4341082233232</v>
      </c>
      <c r="AE240">
        <v>2324527774</v>
      </c>
      <c r="AF240" t="s">
        <v>395</v>
      </c>
    </row>
    <row r="241" spans="1:32" x14ac:dyDescent="0.2">
      <c r="A241" t="s">
        <v>151</v>
      </c>
      <c r="B241" t="s">
        <v>152</v>
      </c>
      <c r="C241" t="s">
        <v>153</v>
      </c>
      <c r="D241">
        <v>0</v>
      </c>
      <c r="E241" t="s">
        <v>154</v>
      </c>
      <c r="F241" t="s">
        <v>59</v>
      </c>
      <c r="G241" t="s">
        <v>81</v>
      </c>
      <c r="H241">
        <v>60</v>
      </c>
      <c r="I241">
        <v>10</v>
      </c>
      <c r="J241" t="s">
        <v>84</v>
      </c>
      <c r="K241">
        <v>235</v>
      </c>
      <c r="L241">
        <v>120.381772</v>
      </c>
      <c r="M241">
        <v>27.237335000000002</v>
      </c>
      <c r="N241">
        <v>37.073160000000001</v>
      </c>
      <c r="O241">
        <v>32.966462999999997</v>
      </c>
      <c r="P241">
        <v>7.1922050000000004</v>
      </c>
      <c r="Q241">
        <v>7.4607299999999999</v>
      </c>
      <c r="R241">
        <v>1.997776</v>
      </c>
      <c r="S241">
        <v>1.89283</v>
      </c>
      <c r="T241">
        <v>23.392092000000002</v>
      </c>
      <c r="U241">
        <v>30.097947000000001</v>
      </c>
      <c r="V241">
        <v>27.174910000000001</v>
      </c>
      <c r="W241">
        <v>37.046643000000003</v>
      </c>
      <c r="X241">
        <v>32.917749999999998</v>
      </c>
      <c r="Y241">
        <v>1.0506690000000001</v>
      </c>
      <c r="Z241">
        <v>1044.9100000000001</v>
      </c>
      <c r="AA241">
        <v>0.87</v>
      </c>
      <c r="AB241">
        <v>6373371815135</v>
      </c>
      <c r="AC241">
        <v>3778642278</v>
      </c>
      <c r="AD241">
        <v>2733247951830</v>
      </c>
      <c r="AE241">
        <v>2314655072</v>
      </c>
      <c r="AF241" t="s">
        <v>396</v>
      </c>
    </row>
    <row r="242" spans="1:32" x14ac:dyDescent="0.2">
      <c r="A242" t="s">
        <v>151</v>
      </c>
      <c r="B242" t="s">
        <v>152</v>
      </c>
      <c r="C242" t="s">
        <v>153</v>
      </c>
      <c r="D242">
        <v>0</v>
      </c>
      <c r="E242" t="s">
        <v>154</v>
      </c>
      <c r="F242" t="s">
        <v>59</v>
      </c>
      <c r="G242" t="s">
        <v>81</v>
      </c>
      <c r="H242">
        <v>60</v>
      </c>
      <c r="I242">
        <v>10</v>
      </c>
      <c r="J242" t="s">
        <v>85</v>
      </c>
      <c r="K242">
        <v>110</v>
      </c>
      <c r="L242">
        <v>3992.4026739999999</v>
      </c>
      <c r="M242">
        <v>38.239756</v>
      </c>
      <c r="N242">
        <v>47.248336999999999</v>
      </c>
      <c r="O242">
        <v>43.904843</v>
      </c>
      <c r="P242">
        <v>21.416540000000001</v>
      </c>
      <c r="Q242">
        <v>15.760266</v>
      </c>
      <c r="R242">
        <v>78.677183999999997</v>
      </c>
      <c r="S242">
        <v>76.237757999999999</v>
      </c>
      <c r="T242">
        <v>36.428485000000002</v>
      </c>
      <c r="U242">
        <v>40.284981000000002</v>
      </c>
      <c r="V242">
        <v>38.231276999999999</v>
      </c>
      <c r="W242">
        <v>47.237949999999998</v>
      </c>
      <c r="X242">
        <v>43.882620000000003</v>
      </c>
      <c r="Y242">
        <v>0.70780799999999999</v>
      </c>
      <c r="Z242">
        <v>6045.3</v>
      </c>
      <c r="AA242">
        <v>1.89</v>
      </c>
      <c r="AB242">
        <v>35648852204124</v>
      </c>
      <c r="AC242">
        <v>8865975202</v>
      </c>
      <c r="AD242">
        <v>15788063338196</v>
      </c>
      <c r="AE242">
        <v>5057110619</v>
      </c>
      <c r="AF242" t="s">
        <v>397</v>
      </c>
    </row>
    <row r="243" spans="1:32" x14ac:dyDescent="0.2">
      <c r="A243" t="s">
        <v>151</v>
      </c>
      <c r="B243" t="s">
        <v>152</v>
      </c>
      <c r="C243" t="s">
        <v>153</v>
      </c>
      <c r="D243">
        <v>0</v>
      </c>
      <c r="E243" t="s">
        <v>154</v>
      </c>
      <c r="F243" t="s">
        <v>59</v>
      </c>
      <c r="G243" t="s">
        <v>81</v>
      </c>
      <c r="H243">
        <v>60</v>
      </c>
      <c r="I243">
        <v>10</v>
      </c>
      <c r="J243" t="s">
        <v>85</v>
      </c>
      <c r="K243">
        <v>135</v>
      </c>
      <c r="L243">
        <v>1993.289172</v>
      </c>
      <c r="M243">
        <v>36.850771999999999</v>
      </c>
      <c r="N243">
        <v>45.938433000000003</v>
      </c>
      <c r="O243">
        <v>42.285614000000002</v>
      </c>
      <c r="P243">
        <v>18.215088999999999</v>
      </c>
      <c r="Q243">
        <v>14.323485</v>
      </c>
      <c r="R243">
        <v>66.062607999999997</v>
      </c>
      <c r="S243">
        <v>63.598520999999998</v>
      </c>
      <c r="T243">
        <v>34.117522000000001</v>
      </c>
      <c r="U243">
        <v>39.014778999999997</v>
      </c>
      <c r="V243">
        <v>36.831485000000001</v>
      </c>
      <c r="W243">
        <v>45.924140000000001</v>
      </c>
      <c r="X243">
        <v>42.25806</v>
      </c>
      <c r="Y243">
        <v>0.85016000000000003</v>
      </c>
      <c r="Z243">
        <v>4506.17</v>
      </c>
      <c r="AA243">
        <v>1.79</v>
      </c>
      <c r="AB243">
        <v>26375697368376</v>
      </c>
      <c r="AC243">
        <v>7612834756</v>
      </c>
      <c r="AD243">
        <v>11775029676068</v>
      </c>
      <c r="AE243">
        <v>4764931346</v>
      </c>
      <c r="AF243" t="s">
        <v>398</v>
      </c>
    </row>
    <row r="244" spans="1:32" x14ac:dyDescent="0.2">
      <c r="A244" t="s">
        <v>151</v>
      </c>
      <c r="B244" t="s">
        <v>152</v>
      </c>
      <c r="C244" t="s">
        <v>153</v>
      </c>
      <c r="D244">
        <v>0</v>
      </c>
      <c r="E244" t="s">
        <v>154</v>
      </c>
      <c r="F244" t="s">
        <v>59</v>
      </c>
      <c r="G244" t="s">
        <v>81</v>
      </c>
      <c r="H244">
        <v>60</v>
      </c>
      <c r="I244">
        <v>10</v>
      </c>
      <c r="J244" t="s">
        <v>85</v>
      </c>
      <c r="K244">
        <v>160</v>
      </c>
      <c r="L244">
        <v>944.90248199999996</v>
      </c>
      <c r="M244">
        <v>34.705728000000001</v>
      </c>
      <c r="N244">
        <v>44.147004000000003</v>
      </c>
      <c r="O244">
        <v>40.154617000000002</v>
      </c>
      <c r="P244">
        <v>14.698964999999999</v>
      </c>
      <c r="Q244">
        <v>12.42558</v>
      </c>
      <c r="R244">
        <v>47.768732</v>
      </c>
      <c r="S244">
        <v>45.866616999999998</v>
      </c>
      <c r="T244">
        <v>31.266276999999999</v>
      </c>
      <c r="U244">
        <v>37.152259000000001</v>
      </c>
      <c r="V244">
        <v>34.670858000000003</v>
      </c>
      <c r="W244">
        <v>44.127530999999998</v>
      </c>
      <c r="X244">
        <v>40.118431999999999</v>
      </c>
      <c r="Y244">
        <v>1.0442400000000001</v>
      </c>
      <c r="Z244">
        <v>3330.09</v>
      </c>
      <c r="AA244">
        <v>1.19</v>
      </c>
      <c r="AB244">
        <v>20311433837141</v>
      </c>
      <c r="AC244">
        <v>5850822879</v>
      </c>
      <c r="AD244">
        <v>8710714720978</v>
      </c>
      <c r="AE244">
        <v>3223774950</v>
      </c>
      <c r="AF244" t="s">
        <v>399</v>
      </c>
    </row>
    <row r="245" spans="1:32" x14ac:dyDescent="0.2">
      <c r="A245" t="s">
        <v>151</v>
      </c>
      <c r="B245" t="s">
        <v>152</v>
      </c>
      <c r="C245" t="s">
        <v>153</v>
      </c>
      <c r="D245">
        <v>0</v>
      </c>
      <c r="E245" t="s">
        <v>154</v>
      </c>
      <c r="F245" t="s">
        <v>59</v>
      </c>
      <c r="G245" t="s">
        <v>81</v>
      </c>
      <c r="H245">
        <v>60</v>
      </c>
      <c r="I245">
        <v>10</v>
      </c>
      <c r="J245" t="s">
        <v>85</v>
      </c>
      <c r="K245">
        <v>185</v>
      </c>
      <c r="L245">
        <v>438.61369400000001</v>
      </c>
      <c r="M245">
        <v>32.054665</v>
      </c>
      <c r="N245">
        <v>41.85031</v>
      </c>
      <c r="O245">
        <v>37.683843000000003</v>
      </c>
      <c r="P245">
        <v>11.424403999999999</v>
      </c>
      <c r="Q245">
        <v>10.400646999999999</v>
      </c>
      <c r="R245">
        <v>28.423483999999998</v>
      </c>
      <c r="S245">
        <v>27.299386999999999</v>
      </c>
      <c r="T245">
        <v>28.270551000000001</v>
      </c>
      <c r="U245">
        <v>34.826506000000002</v>
      </c>
      <c r="V245">
        <v>32.006469000000003</v>
      </c>
      <c r="W245">
        <v>41.828418999999997</v>
      </c>
      <c r="X245">
        <v>37.64329</v>
      </c>
      <c r="Y245">
        <v>1.168601</v>
      </c>
      <c r="Z245">
        <v>2700.02</v>
      </c>
      <c r="AA245">
        <v>0.79</v>
      </c>
      <c r="AB245">
        <v>16055638007826</v>
      </c>
      <c r="AC245">
        <v>3769767933</v>
      </c>
      <c r="AD245">
        <v>7071068201136</v>
      </c>
      <c r="AE245">
        <v>2117371896</v>
      </c>
      <c r="AF245" t="s">
        <v>400</v>
      </c>
    </row>
    <row r="246" spans="1:32" x14ac:dyDescent="0.2">
      <c r="A246" t="s">
        <v>151</v>
      </c>
      <c r="B246" t="s">
        <v>152</v>
      </c>
      <c r="C246" t="s">
        <v>153</v>
      </c>
      <c r="D246">
        <v>0</v>
      </c>
      <c r="E246" t="s">
        <v>154</v>
      </c>
      <c r="F246" t="s">
        <v>59</v>
      </c>
      <c r="G246" t="s">
        <v>81</v>
      </c>
      <c r="H246">
        <v>60</v>
      </c>
      <c r="I246">
        <v>10</v>
      </c>
      <c r="J246" t="s">
        <v>85</v>
      </c>
      <c r="K246">
        <v>210</v>
      </c>
      <c r="L246">
        <v>193.68938800000001</v>
      </c>
      <c r="M246">
        <v>29.13532</v>
      </c>
      <c r="N246">
        <v>39.239806999999999</v>
      </c>
      <c r="O246">
        <v>34.998362999999998</v>
      </c>
      <c r="P246">
        <v>8.6540440000000007</v>
      </c>
      <c r="Q246">
        <v>8.5283049999999996</v>
      </c>
      <c r="R246">
        <v>10.604264000000001</v>
      </c>
      <c r="S246">
        <v>10.098309</v>
      </c>
      <c r="T246">
        <v>25.281338000000002</v>
      </c>
      <c r="U246">
        <v>32.116857000000003</v>
      </c>
      <c r="V246">
        <v>29.079256000000001</v>
      </c>
      <c r="W246">
        <v>39.215974000000003</v>
      </c>
      <c r="X246">
        <v>34.966718</v>
      </c>
      <c r="Y246">
        <v>1.1806620000000001</v>
      </c>
      <c r="Z246">
        <v>1046.0899999999999</v>
      </c>
      <c r="AA246">
        <v>0.61</v>
      </c>
      <c r="AB246">
        <v>6280845213163</v>
      </c>
      <c r="AC246">
        <v>2868357598</v>
      </c>
      <c r="AD246">
        <v>2732858874140</v>
      </c>
      <c r="AE246">
        <v>1684194131</v>
      </c>
      <c r="AF246" t="s">
        <v>401</v>
      </c>
    </row>
    <row r="247" spans="1:32" x14ac:dyDescent="0.2">
      <c r="A247" t="s">
        <v>151</v>
      </c>
      <c r="B247" t="s">
        <v>152</v>
      </c>
      <c r="C247" t="s">
        <v>153</v>
      </c>
      <c r="D247">
        <v>0</v>
      </c>
      <c r="E247" t="s">
        <v>154</v>
      </c>
      <c r="F247" t="s">
        <v>59</v>
      </c>
      <c r="G247" t="s">
        <v>81</v>
      </c>
      <c r="H247">
        <v>60</v>
      </c>
      <c r="I247">
        <v>10</v>
      </c>
      <c r="J247" t="s">
        <v>85</v>
      </c>
      <c r="K247">
        <v>235</v>
      </c>
      <c r="L247">
        <v>86.472296999999998</v>
      </c>
      <c r="M247">
        <v>26.234843000000001</v>
      </c>
      <c r="N247">
        <v>36.255696</v>
      </c>
      <c r="O247">
        <v>32.218285000000002</v>
      </c>
      <c r="P247">
        <v>6.4967370000000004</v>
      </c>
      <c r="Q247">
        <v>6.9560709999999997</v>
      </c>
      <c r="R247">
        <v>0.21947800000000001</v>
      </c>
      <c r="S247">
        <v>0.196552</v>
      </c>
      <c r="T247">
        <v>22.432158000000001</v>
      </c>
      <c r="U247">
        <v>29.229388</v>
      </c>
      <c r="V247">
        <v>26.174990999999999</v>
      </c>
      <c r="W247">
        <v>36.231485999999997</v>
      </c>
      <c r="X247">
        <v>32.174528000000002</v>
      </c>
      <c r="Y247">
        <v>1.167953</v>
      </c>
      <c r="Z247">
        <v>668.51</v>
      </c>
      <c r="AA247">
        <v>0.48</v>
      </c>
      <c r="AB247">
        <v>3866155770098</v>
      </c>
      <c r="AC247">
        <v>2180966616</v>
      </c>
      <c r="AD247">
        <v>1749473951620</v>
      </c>
      <c r="AE247">
        <v>1260147989</v>
      </c>
      <c r="AF247" t="s">
        <v>402</v>
      </c>
    </row>
    <row r="248" spans="1:32" x14ac:dyDescent="0.2">
      <c r="A248" t="s">
        <v>151</v>
      </c>
      <c r="B248" t="s">
        <v>152</v>
      </c>
      <c r="C248" t="s">
        <v>153</v>
      </c>
      <c r="D248">
        <v>0</v>
      </c>
      <c r="E248" t="s">
        <v>154</v>
      </c>
      <c r="F248" t="s">
        <v>59</v>
      </c>
      <c r="G248" t="s">
        <v>81</v>
      </c>
      <c r="H248">
        <v>60</v>
      </c>
      <c r="I248">
        <v>10</v>
      </c>
      <c r="J248" t="s">
        <v>86</v>
      </c>
      <c r="K248">
        <v>110</v>
      </c>
      <c r="L248">
        <v>2524.0556369999999</v>
      </c>
      <c r="M248">
        <v>36.614203000000003</v>
      </c>
      <c r="N248">
        <v>45.997095999999999</v>
      </c>
      <c r="O248">
        <v>42.068741000000003</v>
      </c>
      <c r="P248">
        <v>19.089711000000001</v>
      </c>
      <c r="Q248">
        <v>14.368026</v>
      </c>
      <c r="R248">
        <v>58.941761999999997</v>
      </c>
      <c r="S248">
        <v>56.868617999999998</v>
      </c>
      <c r="T248">
        <v>33.591965000000002</v>
      </c>
      <c r="U248">
        <v>39.020626999999998</v>
      </c>
      <c r="V248">
        <v>36.603484000000002</v>
      </c>
      <c r="W248">
        <v>45.985342000000003</v>
      </c>
      <c r="X248">
        <v>42.044953999999997</v>
      </c>
      <c r="Y248">
        <v>0.76226000000000005</v>
      </c>
      <c r="Z248">
        <v>2275.73</v>
      </c>
      <c r="AA248">
        <v>1.02</v>
      </c>
      <c r="AB248">
        <v>13203177314560</v>
      </c>
      <c r="AC248">
        <v>4714950406</v>
      </c>
      <c r="AD248">
        <v>5940603510392</v>
      </c>
      <c r="AE248">
        <v>2681362747</v>
      </c>
      <c r="AF248" t="s">
        <v>403</v>
      </c>
    </row>
    <row r="249" spans="1:32" x14ac:dyDescent="0.2">
      <c r="A249" t="s">
        <v>151</v>
      </c>
      <c r="B249" t="s">
        <v>152</v>
      </c>
      <c r="C249" t="s">
        <v>153</v>
      </c>
      <c r="D249">
        <v>0</v>
      </c>
      <c r="E249" t="s">
        <v>154</v>
      </c>
      <c r="F249" t="s">
        <v>59</v>
      </c>
      <c r="G249" t="s">
        <v>81</v>
      </c>
      <c r="H249">
        <v>60</v>
      </c>
      <c r="I249">
        <v>10</v>
      </c>
      <c r="J249" t="s">
        <v>86</v>
      </c>
      <c r="K249">
        <v>135</v>
      </c>
      <c r="L249">
        <v>1272.2711139999999</v>
      </c>
      <c r="M249">
        <v>35.202680999999998</v>
      </c>
      <c r="N249">
        <v>44.643253999999999</v>
      </c>
      <c r="O249">
        <v>40.525742999999999</v>
      </c>
      <c r="P249">
        <v>16.048718999999998</v>
      </c>
      <c r="Q249">
        <v>12.98686</v>
      </c>
      <c r="R249">
        <v>46.133896</v>
      </c>
      <c r="S249">
        <v>44.206299999999999</v>
      </c>
      <c r="T249">
        <v>31.747754</v>
      </c>
      <c r="U249">
        <v>37.694493999999999</v>
      </c>
      <c r="V249">
        <v>35.179465999999998</v>
      </c>
      <c r="W249">
        <v>44.628399999999999</v>
      </c>
      <c r="X249">
        <v>40.494245999999997</v>
      </c>
      <c r="Y249">
        <v>0.94830300000000001</v>
      </c>
      <c r="Z249">
        <v>1669.64</v>
      </c>
      <c r="AA249">
        <v>0.81</v>
      </c>
      <c r="AB249">
        <v>9995368801901</v>
      </c>
      <c r="AC249">
        <v>3850054542</v>
      </c>
      <c r="AD249">
        <v>4356736672475</v>
      </c>
      <c r="AE249">
        <v>2144391508</v>
      </c>
      <c r="AF249" t="s">
        <v>404</v>
      </c>
    </row>
    <row r="250" spans="1:32" x14ac:dyDescent="0.2">
      <c r="A250" t="s">
        <v>151</v>
      </c>
      <c r="B250" t="s">
        <v>152</v>
      </c>
      <c r="C250" t="s">
        <v>153</v>
      </c>
      <c r="D250">
        <v>0</v>
      </c>
      <c r="E250" t="s">
        <v>154</v>
      </c>
      <c r="F250" t="s">
        <v>59</v>
      </c>
      <c r="G250" t="s">
        <v>81</v>
      </c>
      <c r="H250">
        <v>60</v>
      </c>
      <c r="I250">
        <v>10</v>
      </c>
      <c r="J250" t="s">
        <v>86</v>
      </c>
      <c r="K250">
        <v>160</v>
      </c>
      <c r="L250">
        <v>602.87158999999997</v>
      </c>
      <c r="M250">
        <v>33.056671999999999</v>
      </c>
      <c r="N250">
        <v>42.806201000000001</v>
      </c>
      <c r="O250">
        <v>38.500512000000001</v>
      </c>
      <c r="P250">
        <v>12.800850000000001</v>
      </c>
      <c r="Q250">
        <v>11.198605000000001</v>
      </c>
      <c r="R250">
        <v>29.936502999999998</v>
      </c>
      <c r="S250">
        <v>28.610192000000001</v>
      </c>
      <c r="T250">
        <v>29.291671000000001</v>
      </c>
      <c r="U250">
        <v>35.768352</v>
      </c>
      <c r="V250">
        <v>33.018856</v>
      </c>
      <c r="W250">
        <v>42.785372000000002</v>
      </c>
      <c r="X250">
        <v>38.461725000000001</v>
      </c>
      <c r="Y250">
        <v>1.1712370000000001</v>
      </c>
      <c r="Z250">
        <v>1164.93</v>
      </c>
      <c r="AA250">
        <v>0.66</v>
      </c>
      <c r="AB250">
        <v>7070521033223</v>
      </c>
      <c r="AC250">
        <v>3066830152</v>
      </c>
      <c r="AD250">
        <v>3038467004314</v>
      </c>
      <c r="AE250">
        <v>1760854885</v>
      </c>
      <c r="AF250" t="s">
        <v>405</v>
      </c>
    </row>
    <row r="251" spans="1:32" x14ac:dyDescent="0.2">
      <c r="A251" t="s">
        <v>151</v>
      </c>
      <c r="B251" t="s">
        <v>152</v>
      </c>
      <c r="C251" t="s">
        <v>153</v>
      </c>
      <c r="D251">
        <v>0</v>
      </c>
      <c r="E251" t="s">
        <v>154</v>
      </c>
      <c r="F251" t="s">
        <v>59</v>
      </c>
      <c r="G251" t="s">
        <v>81</v>
      </c>
      <c r="H251">
        <v>60</v>
      </c>
      <c r="I251">
        <v>10</v>
      </c>
      <c r="J251" t="s">
        <v>86</v>
      </c>
      <c r="K251">
        <v>185</v>
      </c>
      <c r="L251">
        <v>275.90132899999998</v>
      </c>
      <c r="M251">
        <v>30.425809000000001</v>
      </c>
      <c r="N251">
        <v>40.516745</v>
      </c>
      <c r="O251">
        <v>36.233522000000001</v>
      </c>
      <c r="P251">
        <v>9.8461069999999999</v>
      </c>
      <c r="Q251">
        <v>9.3357290000000006</v>
      </c>
      <c r="R251">
        <v>13.189438000000001</v>
      </c>
      <c r="S251">
        <v>12.618911000000001</v>
      </c>
      <c r="T251">
        <v>26.562512000000002</v>
      </c>
      <c r="U251">
        <v>33.374969999999998</v>
      </c>
      <c r="V251">
        <v>30.375824999999999</v>
      </c>
      <c r="W251">
        <v>40.490197000000002</v>
      </c>
      <c r="X251">
        <v>36.196907000000003</v>
      </c>
      <c r="Y251">
        <v>1.318435</v>
      </c>
      <c r="Z251">
        <v>714.6</v>
      </c>
      <c r="AA251">
        <v>0.39</v>
      </c>
      <c r="AB251">
        <v>4693122395689</v>
      </c>
      <c r="AC251">
        <v>2128930639</v>
      </c>
      <c r="AD251">
        <v>2007569399843</v>
      </c>
      <c r="AE251">
        <v>1143662973</v>
      </c>
      <c r="AF251" t="s">
        <v>406</v>
      </c>
    </row>
    <row r="252" spans="1:32" x14ac:dyDescent="0.2">
      <c r="A252" t="s">
        <v>151</v>
      </c>
      <c r="B252" t="s">
        <v>152</v>
      </c>
      <c r="C252" t="s">
        <v>153</v>
      </c>
      <c r="D252">
        <v>0</v>
      </c>
      <c r="E252" t="s">
        <v>154</v>
      </c>
      <c r="F252" t="s">
        <v>59</v>
      </c>
      <c r="G252" t="s">
        <v>81</v>
      </c>
      <c r="H252">
        <v>60</v>
      </c>
      <c r="I252">
        <v>10</v>
      </c>
      <c r="J252" t="s">
        <v>86</v>
      </c>
      <c r="K252">
        <v>210</v>
      </c>
      <c r="L252">
        <v>120.47398800000001</v>
      </c>
      <c r="M252">
        <v>27.536532999999999</v>
      </c>
      <c r="N252">
        <v>37.829251999999997</v>
      </c>
      <c r="O252">
        <v>33.630738000000001</v>
      </c>
      <c r="P252">
        <v>7.4293709999999997</v>
      </c>
      <c r="Q252">
        <v>7.662185</v>
      </c>
      <c r="R252">
        <v>0.982572</v>
      </c>
      <c r="S252">
        <v>0.91607400000000005</v>
      </c>
      <c r="T252">
        <v>23.715748000000001</v>
      </c>
      <c r="U252">
        <v>30.587209000000001</v>
      </c>
      <c r="V252">
        <v>27.479396999999999</v>
      </c>
      <c r="W252">
        <v>37.798434</v>
      </c>
      <c r="X252">
        <v>33.589230999999998</v>
      </c>
      <c r="Y252">
        <v>1.3117749999999999</v>
      </c>
      <c r="Z252">
        <v>475.23</v>
      </c>
      <c r="AA252">
        <v>0.25</v>
      </c>
      <c r="AB252">
        <v>2993299837780</v>
      </c>
      <c r="AC252">
        <v>1378754817</v>
      </c>
      <c r="AD252">
        <v>1242629605096</v>
      </c>
      <c r="AE252">
        <v>679290518</v>
      </c>
      <c r="AF252" t="s">
        <v>407</v>
      </c>
    </row>
    <row r="253" spans="1:32" x14ac:dyDescent="0.2">
      <c r="A253" t="s">
        <v>151</v>
      </c>
      <c r="B253" t="s">
        <v>152</v>
      </c>
      <c r="C253" t="s">
        <v>153</v>
      </c>
      <c r="D253">
        <v>0</v>
      </c>
      <c r="E253" t="s">
        <v>154</v>
      </c>
      <c r="F253" t="s">
        <v>59</v>
      </c>
      <c r="G253" t="s">
        <v>81</v>
      </c>
      <c r="H253">
        <v>60</v>
      </c>
      <c r="I253">
        <v>10</v>
      </c>
      <c r="J253" t="s">
        <v>86</v>
      </c>
      <c r="K253">
        <v>235</v>
      </c>
      <c r="L253">
        <v>54.809190999999998</v>
      </c>
      <c r="M253">
        <v>24.718433999999998</v>
      </c>
      <c r="N253">
        <v>35.128490999999997</v>
      </c>
      <c r="O253">
        <v>30.813891999999999</v>
      </c>
      <c r="P253">
        <v>5.6244529999999999</v>
      </c>
      <c r="Q253">
        <v>6.2986620000000002</v>
      </c>
      <c r="R253">
        <v>1.4154E-2</v>
      </c>
      <c r="S253">
        <v>1.3375E-2</v>
      </c>
      <c r="T253">
        <v>20.988247000000001</v>
      </c>
      <c r="U253">
        <v>27.628091000000001</v>
      </c>
      <c r="V253">
        <v>24.659389000000001</v>
      </c>
      <c r="W253">
        <v>35.110925999999999</v>
      </c>
      <c r="X253">
        <v>30.762656</v>
      </c>
      <c r="Y253">
        <v>1.156714</v>
      </c>
      <c r="Z253">
        <v>296.14999999999998</v>
      </c>
      <c r="AA253">
        <v>0.18</v>
      </c>
      <c r="AB253">
        <v>1841014536843</v>
      </c>
      <c r="AC253">
        <v>942639080</v>
      </c>
      <c r="AD253">
        <v>775351479750</v>
      </c>
      <c r="AE253">
        <v>458764131</v>
      </c>
      <c r="AF253" t="s">
        <v>408</v>
      </c>
    </row>
    <row r="254" spans="1:32" x14ac:dyDescent="0.2">
      <c r="A254" t="s">
        <v>151</v>
      </c>
      <c r="B254" t="s">
        <v>152</v>
      </c>
      <c r="C254" t="s">
        <v>153</v>
      </c>
      <c r="D254">
        <v>0</v>
      </c>
      <c r="E254" t="s">
        <v>154</v>
      </c>
      <c r="F254" t="s">
        <v>409</v>
      </c>
      <c r="G254" t="s">
        <v>81</v>
      </c>
      <c r="H254">
        <v>60</v>
      </c>
      <c r="I254">
        <v>10</v>
      </c>
      <c r="J254" t="s">
        <v>81</v>
      </c>
      <c r="K254">
        <v>110</v>
      </c>
      <c r="L254">
        <v>27586.473834</v>
      </c>
      <c r="M254">
        <v>43.261280999999997</v>
      </c>
      <c r="N254">
        <v>48.989699999999999</v>
      </c>
      <c r="O254">
        <v>50.400930000000002</v>
      </c>
      <c r="P254">
        <v>30.944929999999999</v>
      </c>
      <c r="Q254">
        <v>22.891857999999999</v>
      </c>
      <c r="R254">
        <v>94.722828000000007</v>
      </c>
      <c r="S254">
        <v>92.911252000000005</v>
      </c>
      <c r="T254">
        <v>44.563640999999997</v>
      </c>
      <c r="U254">
        <v>44.270609999999998</v>
      </c>
      <c r="V254">
        <v>43.162058999999999</v>
      </c>
      <c r="W254">
        <v>48.963763999999998</v>
      </c>
      <c r="X254">
        <v>50.335436999999999</v>
      </c>
      <c r="Y254">
        <v>1.3236E-2</v>
      </c>
      <c r="Z254">
        <v>26390.09</v>
      </c>
      <c r="AA254">
        <v>16.66</v>
      </c>
      <c r="AB254">
        <v>159661837026445</v>
      </c>
      <c r="AC254">
        <v>62976170092</v>
      </c>
      <c r="AD254">
        <v>68775973602115</v>
      </c>
      <c r="AE254">
        <v>45404555364</v>
      </c>
      <c r="AF254" t="s">
        <v>410</v>
      </c>
    </row>
    <row r="255" spans="1:32" x14ac:dyDescent="0.2">
      <c r="A255" t="s">
        <v>151</v>
      </c>
      <c r="B255" t="s">
        <v>152</v>
      </c>
      <c r="C255" t="s">
        <v>153</v>
      </c>
      <c r="D255">
        <v>0</v>
      </c>
      <c r="E255" t="s">
        <v>154</v>
      </c>
      <c r="F255" t="s">
        <v>409</v>
      </c>
      <c r="G255" t="s">
        <v>81</v>
      </c>
      <c r="H255">
        <v>60</v>
      </c>
      <c r="I255">
        <v>10</v>
      </c>
      <c r="J255" t="s">
        <v>81</v>
      </c>
      <c r="K255">
        <v>135</v>
      </c>
      <c r="L255">
        <v>10256.330746</v>
      </c>
      <c r="M255">
        <v>41.255119000000001</v>
      </c>
      <c r="N255">
        <v>47.004367999999999</v>
      </c>
      <c r="O255">
        <v>48.398394000000003</v>
      </c>
      <c r="P255">
        <v>27.197583999999999</v>
      </c>
      <c r="Q255">
        <v>20.364218999999999</v>
      </c>
      <c r="R255">
        <v>91.324372999999994</v>
      </c>
      <c r="S255">
        <v>89.204134999999994</v>
      </c>
      <c r="T255">
        <v>40.818832999999998</v>
      </c>
      <c r="U255">
        <v>42.457718</v>
      </c>
      <c r="V255">
        <v>41.192149000000001</v>
      </c>
      <c r="W255">
        <v>46.992004000000001</v>
      </c>
      <c r="X255">
        <v>48.368237000000001</v>
      </c>
      <c r="Y255">
        <v>1.1194000000000001E-2</v>
      </c>
      <c r="Z255">
        <v>22528.43</v>
      </c>
      <c r="AA255">
        <v>11.8</v>
      </c>
      <c r="AB255">
        <v>150364491339409</v>
      </c>
      <c r="AC255">
        <v>45369498068</v>
      </c>
      <c r="AD255">
        <v>63214952934641</v>
      </c>
      <c r="AE255">
        <v>34840473512</v>
      </c>
      <c r="AF255" t="s">
        <v>411</v>
      </c>
    </row>
    <row r="256" spans="1:32" x14ac:dyDescent="0.2">
      <c r="A256" t="s">
        <v>151</v>
      </c>
      <c r="B256" t="s">
        <v>152</v>
      </c>
      <c r="C256" t="s">
        <v>153</v>
      </c>
      <c r="D256">
        <v>0</v>
      </c>
      <c r="E256" t="s">
        <v>154</v>
      </c>
      <c r="F256" t="s">
        <v>409</v>
      </c>
      <c r="G256" t="s">
        <v>81</v>
      </c>
      <c r="H256">
        <v>60</v>
      </c>
      <c r="I256">
        <v>10</v>
      </c>
      <c r="J256" t="s">
        <v>81</v>
      </c>
      <c r="K256">
        <v>160</v>
      </c>
      <c r="L256">
        <v>3841.9623449999999</v>
      </c>
      <c r="M256">
        <v>38.921021000000003</v>
      </c>
      <c r="N256">
        <v>44.649337000000003</v>
      </c>
      <c r="O256">
        <v>46.073435000000003</v>
      </c>
      <c r="P256">
        <v>23.181944000000001</v>
      </c>
      <c r="Q256">
        <v>17.577233</v>
      </c>
      <c r="R256">
        <v>84.815174999999996</v>
      </c>
      <c r="S256">
        <v>82.232262000000006</v>
      </c>
      <c r="T256">
        <v>37.019917</v>
      </c>
      <c r="U256">
        <v>40.245162000000001</v>
      </c>
      <c r="V256">
        <v>38.870787999999997</v>
      </c>
      <c r="W256">
        <v>44.641644999999997</v>
      </c>
      <c r="X256">
        <v>46.046179000000002</v>
      </c>
      <c r="Y256">
        <v>1.0208999999999999E-2</v>
      </c>
      <c r="Z256">
        <v>14724.38</v>
      </c>
      <c r="AA256">
        <v>8.93</v>
      </c>
      <c r="AB256">
        <v>91147364699566</v>
      </c>
      <c r="AC256">
        <v>34718249840</v>
      </c>
      <c r="AD256">
        <v>38527665194642</v>
      </c>
      <c r="AE256">
        <v>24989031334</v>
      </c>
      <c r="AF256" t="s">
        <v>412</v>
      </c>
    </row>
    <row r="257" spans="1:32" x14ac:dyDescent="0.2">
      <c r="A257" t="s">
        <v>151</v>
      </c>
      <c r="B257" t="s">
        <v>152</v>
      </c>
      <c r="C257" t="s">
        <v>153</v>
      </c>
      <c r="D257">
        <v>0</v>
      </c>
      <c r="E257" t="s">
        <v>154</v>
      </c>
      <c r="F257" t="s">
        <v>409</v>
      </c>
      <c r="G257" t="s">
        <v>81</v>
      </c>
      <c r="H257">
        <v>60</v>
      </c>
      <c r="I257">
        <v>10</v>
      </c>
      <c r="J257" t="s">
        <v>81</v>
      </c>
      <c r="K257">
        <v>185</v>
      </c>
      <c r="L257">
        <v>1494.1599940000001</v>
      </c>
      <c r="M257">
        <v>36.438889000000003</v>
      </c>
      <c r="N257">
        <v>42.248032000000002</v>
      </c>
      <c r="O257">
        <v>43.739623000000002</v>
      </c>
      <c r="P257">
        <v>19.395071999999999</v>
      </c>
      <c r="Q257">
        <v>14.830911</v>
      </c>
      <c r="R257">
        <v>74.258510000000001</v>
      </c>
      <c r="S257">
        <v>71.257766000000004</v>
      </c>
      <c r="T257">
        <v>33.546672999999998</v>
      </c>
      <c r="U257">
        <v>37.848118999999997</v>
      </c>
      <c r="V257">
        <v>36.391384000000002</v>
      </c>
      <c r="W257">
        <v>42.241110999999997</v>
      </c>
      <c r="X257">
        <v>43.683492999999999</v>
      </c>
      <c r="Y257">
        <v>1.5994999999999999E-2</v>
      </c>
      <c r="Z257">
        <v>8949.98</v>
      </c>
      <c r="AA257">
        <v>7.86</v>
      </c>
      <c r="AB257">
        <v>53944884126926</v>
      </c>
      <c r="AC257">
        <v>27295347680</v>
      </c>
      <c r="AD257">
        <v>23625136590091</v>
      </c>
      <c r="AE257">
        <v>22227827716</v>
      </c>
      <c r="AF257" t="s">
        <v>413</v>
      </c>
    </row>
    <row r="258" spans="1:32" x14ac:dyDescent="0.2">
      <c r="A258" t="s">
        <v>151</v>
      </c>
      <c r="B258" t="s">
        <v>152</v>
      </c>
      <c r="C258" t="s">
        <v>153</v>
      </c>
      <c r="D258">
        <v>0</v>
      </c>
      <c r="E258" t="s">
        <v>154</v>
      </c>
      <c r="F258" t="s">
        <v>409</v>
      </c>
      <c r="G258" t="s">
        <v>81</v>
      </c>
      <c r="H258">
        <v>60</v>
      </c>
      <c r="I258">
        <v>10</v>
      </c>
      <c r="J258" t="s">
        <v>81</v>
      </c>
      <c r="K258">
        <v>210</v>
      </c>
      <c r="L258">
        <v>556.36179200000004</v>
      </c>
      <c r="M258">
        <v>33.745089</v>
      </c>
      <c r="N258">
        <v>39.756672999999999</v>
      </c>
      <c r="O258">
        <v>41.281345999999999</v>
      </c>
      <c r="P258">
        <v>15.58089</v>
      </c>
      <c r="Q258">
        <v>12.075205</v>
      </c>
      <c r="R258">
        <v>58.638261999999997</v>
      </c>
      <c r="S258">
        <v>55.407943000000003</v>
      </c>
      <c r="T258">
        <v>30.156289000000001</v>
      </c>
      <c r="U258">
        <v>35.202263000000002</v>
      </c>
      <c r="V258">
        <v>33.691153999999997</v>
      </c>
      <c r="W258">
        <v>39.752142999999997</v>
      </c>
      <c r="X258">
        <v>41.217596</v>
      </c>
      <c r="Y258">
        <v>2.3821999999999999E-2</v>
      </c>
      <c r="Z258">
        <v>4774.2700000000004</v>
      </c>
      <c r="AA258">
        <v>6.24</v>
      </c>
      <c r="AB258">
        <v>29924547292897</v>
      </c>
      <c r="AC258">
        <v>20340191610</v>
      </c>
      <c r="AD258">
        <v>12671101578894</v>
      </c>
      <c r="AE258">
        <v>18023327993</v>
      </c>
      <c r="AF258" t="s">
        <v>414</v>
      </c>
    </row>
    <row r="259" spans="1:32" x14ac:dyDescent="0.2">
      <c r="A259" t="s">
        <v>151</v>
      </c>
      <c r="B259" t="s">
        <v>152</v>
      </c>
      <c r="C259" t="s">
        <v>153</v>
      </c>
      <c r="D259">
        <v>0</v>
      </c>
      <c r="E259" t="s">
        <v>154</v>
      </c>
      <c r="F259" t="s">
        <v>409</v>
      </c>
      <c r="G259" t="s">
        <v>81</v>
      </c>
      <c r="H259">
        <v>60</v>
      </c>
      <c r="I259">
        <v>10</v>
      </c>
      <c r="J259" t="s">
        <v>81</v>
      </c>
      <c r="K259">
        <v>235</v>
      </c>
      <c r="L259">
        <v>209.745946</v>
      </c>
      <c r="M259">
        <v>31.063006999999999</v>
      </c>
      <c r="N259">
        <v>37.557492000000003</v>
      </c>
      <c r="O259">
        <v>38.755147999999998</v>
      </c>
      <c r="P259">
        <v>12.108452</v>
      </c>
      <c r="Q259">
        <v>9.6637450000000005</v>
      </c>
      <c r="R259">
        <v>39.706820999999998</v>
      </c>
      <c r="S259">
        <v>37.098481</v>
      </c>
      <c r="T259">
        <v>27.097401000000001</v>
      </c>
      <c r="U259">
        <v>32.622678000000001</v>
      </c>
      <c r="V259">
        <v>31.003663</v>
      </c>
      <c r="W259">
        <v>37.544395000000002</v>
      </c>
      <c r="X259">
        <v>38.647514999999999</v>
      </c>
      <c r="Y259">
        <v>3.6247000000000001E-2</v>
      </c>
      <c r="Z259">
        <v>2907.66</v>
      </c>
      <c r="AA259">
        <v>4.7699999999999996</v>
      </c>
      <c r="AB259">
        <v>18271298410013</v>
      </c>
      <c r="AC259">
        <v>15947750766</v>
      </c>
      <c r="AD259">
        <v>7740618527844</v>
      </c>
      <c r="AE259">
        <v>13806684468</v>
      </c>
      <c r="AF259" t="s">
        <v>415</v>
      </c>
    </row>
    <row r="260" spans="1:32" x14ac:dyDescent="0.2">
      <c r="A260" t="s">
        <v>151</v>
      </c>
      <c r="B260" t="s">
        <v>152</v>
      </c>
      <c r="C260" t="s">
        <v>153</v>
      </c>
      <c r="D260">
        <v>0</v>
      </c>
      <c r="E260" t="s">
        <v>154</v>
      </c>
      <c r="F260" t="s">
        <v>409</v>
      </c>
      <c r="G260" t="s">
        <v>81</v>
      </c>
      <c r="H260">
        <v>60</v>
      </c>
      <c r="I260">
        <v>10</v>
      </c>
      <c r="J260" t="s">
        <v>82</v>
      </c>
      <c r="K260">
        <v>110</v>
      </c>
      <c r="L260">
        <v>14406.846077</v>
      </c>
      <c r="M260">
        <v>41.683652000000002</v>
      </c>
      <c r="N260">
        <v>47.678928999999997</v>
      </c>
      <c r="O260">
        <v>49.173878000000002</v>
      </c>
      <c r="P260">
        <v>28.802693000000001</v>
      </c>
      <c r="Q260">
        <v>21.367916000000001</v>
      </c>
      <c r="R260">
        <v>92.397373000000002</v>
      </c>
      <c r="S260">
        <v>90.260912000000005</v>
      </c>
      <c r="T260">
        <v>42.331482000000001</v>
      </c>
      <c r="U260">
        <v>42.984124999999999</v>
      </c>
      <c r="V260">
        <v>41.617936999999998</v>
      </c>
      <c r="W260">
        <v>47.664040999999997</v>
      </c>
      <c r="X260">
        <v>49.138891999999998</v>
      </c>
      <c r="Y260">
        <v>1.3634E-2</v>
      </c>
      <c r="Z260">
        <v>12072.15</v>
      </c>
      <c r="AA260">
        <v>7.29</v>
      </c>
      <c r="AB260">
        <v>71906146400294</v>
      </c>
      <c r="AC260">
        <v>29901163028</v>
      </c>
      <c r="AD260">
        <v>31534334353004</v>
      </c>
      <c r="AE260">
        <v>19695719177</v>
      </c>
      <c r="AF260" t="s">
        <v>416</v>
      </c>
    </row>
    <row r="261" spans="1:32" x14ac:dyDescent="0.2">
      <c r="A261" t="s">
        <v>151</v>
      </c>
      <c r="B261" t="s">
        <v>152</v>
      </c>
      <c r="C261" t="s">
        <v>153</v>
      </c>
      <c r="D261">
        <v>0</v>
      </c>
      <c r="E261" t="s">
        <v>154</v>
      </c>
      <c r="F261" t="s">
        <v>409</v>
      </c>
      <c r="G261" t="s">
        <v>81</v>
      </c>
      <c r="H261">
        <v>60</v>
      </c>
      <c r="I261">
        <v>10</v>
      </c>
      <c r="J261" t="s">
        <v>82</v>
      </c>
      <c r="K261">
        <v>135</v>
      </c>
      <c r="L261">
        <v>5673.9297630000001</v>
      </c>
      <c r="M261">
        <v>39.801713999999997</v>
      </c>
      <c r="N261">
        <v>45.696106999999998</v>
      </c>
      <c r="O261">
        <v>47.172825000000003</v>
      </c>
      <c r="P261">
        <v>25.068932</v>
      </c>
      <c r="Q261">
        <v>18.833704000000001</v>
      </c>
      <c r="R261">
        <v>87.595095999999998</v>
      </c>
      <c r="S261">
        <v>85.247693999999996</v>
      </c>
      <c r="T261">
        <v>38.705582</v>
      </c>
      <c r="U261">
        <v>41.181910000000002</v>
      </c>
      <c r="V261">
        <v>39.746895000000002</v>
      </c>
      <c r="W261">
        <v>45.688020000000002</v>
      </c>
      <c r="X261">
        <v>47.149492000000002</v>
      </c>
      <c r="Y261">
        <v>1.2805E-2</v>
      </c>
      <c r="Z261">
        <v>11798.92</v>
      </c>
      <c r="AA261">
        <v>5.76</v>
      </c>
      <c r="AB261">
        <v>72386849231100</v>
      </c>
      <c r="AC261">
        <v>21402898859</v>
      </c>
      <c r="AD261">
        <v>30762829754993</v>
      </c>
      <c r="AE261">
        <v>15925234146</v>
      </c>
      <c r="AF261" t="s">
        <v>417</v>
      </c>
    </row>
    <row r="262" spans="1:32" x14ac:dyDescent="0.2">
      <c r="A262" t="s">
        <v>151</v>
      </c>
      <c r="B262" t="s">
        <v>152</v>
      </c>
      <c r="C262" t="s">
        <v>153</v>
      </c>
      <c r="D262">
        <v>0</v>
      </c>
      <c r="E262" t="s">
        <v>154</v>
      </c>
      <c r="F262" t="s">
        <v>409</v>
      </c>
      <c r="G262" t="s">
        <v>81</v>
      </c>
      <c r="H262">
        <v>60</v>
      </c>
      <c r="I262">
        <v>10</v>
      </c>
      <c r="J262" t="s">
        <v>82</v>
      </c>
      <c r="K262">
        <v>160</v>
      </c>
      <c r="L262">
        <v>2189.9589639999999</v>
      </c>
      <c r="M262">
        <v>37.508215</v>
      </c>
      <c r="N262">
        <v>43.372871000000004</v>
      </c>
      <c r="O262">
        <v>44.901218999999998</v>
      </c>
      <c r="P262">
        <v>21.141684000000001</v>
      </c>
      <c r="Q262">
        <v>16.077770000000001</v>
      </c>
      <c r="R262">
        <v>79.038920000000005</v>
      </c>
      <c r="S262">
        <v>76.339950000000002</v>
      </c>
      <c r="T262">
        <v>35.110498999999997</v>
      </c>
      <c r="U262">
        <v>38.957344999999997</v>
      </c>
      <c r="V262">
        <v>37.459578</v>
      </c>
      <c r="W262">
        <v>43.366576999999999</v>
      </c>
      <c r="X262">
        <v>44.866132</v>
      </c>
      <c r="Y262">
        <v>1.5212E-2</v>
      </c>
      <c r="Z262">
        <v>7299.35</v>
      </c>
      <c r="AA262">
        <v>3.98</v>
      </c>
      <c r="AB262">
        <v>45201943592178</v>
      </c>
      <c r="AC262">
        <v>15745751475</v>
      </c>
      <c r="AD262">
        <v>19066558141493</v>
      </c>
      <c r="AE262">
        <v>11052915148</v>
      </c>
      <c r="AF262" t="s">
        <v>418</v>
      </c>
    </row>
    <row r="263" spans="1:32" x14ac:dyDescent="0.2">
      <c r="A263" t="s">
        <v>151</v>
      </c>
      <c r="B263" t="s">
        <v>152</v>
      </c>
      <c r="C263" t="s">
        <v>153</v>
      </c>
      <c r="D263">
        <v>0</v>
      </c>
      <c r="E263" t="s">
        <v>154</v>
      </c>
      <c r="F263" t="s">
        <v>409</v>
      </c>
      <c r="G263" t="s">
        <v>81</v>
      </c>
      <c r="H263">
        <v>60</v>
      </c>
      <c r="I263">
        <v>10</v>
      </c>
      <c r="J263" t="s">
        <v>82</v>
      </c>
      <c r="K263">
        <v>185</v>
      </c>
      <c r="L263">
        <v>842.03796199999999</v>
      </c>
      <c r="M263">
        <v>35.017699</v>
      </c>
      <c r="N263">
        <v>41.086716000000003</v>
      </c>
      <c r="O263">
        <v>42.655380999999998</v>
      </c>
      <c r="P263">
        <v>17.410592999999999</v>
      </c>
      <c r="Q263">
        <v>13.355694</v>
      </c>
      <c r="R263">
        <v>65.935496999999998</v>
      </c>
      <c r="S263">
        <v>63.104418000000003</v>
      </c>
      <c r="T263">
        <v>31.758047999999999</v>
      </c>
      <c r="U263">
        <v>36.588017999999998</v>
      </c>
      <c r="V263">
        <v>34.964131000000002</v>
      </c>
      <c r="W263">
        <v>41.081054999999999</v>
      </c>
      <c r="X263">
        <v>42.590525</v>
      </c>
      <c r="Y263">
        <v>1.9445E-2</v>
      </c>
      <c r="Z263">
        <v>4215.09</v>
      </c>
      <c r="AA263">
        <v>2.76</v>
      </c>
      <c r="AB263">
        <v>27132934367930</v>
      </c>
      <c r="AC263">
        <v>12000296568</v>
      </c>
      <c r="AD263">
        <v>11089983546567</v>
      </c>
      <c r="AE263">
        <v>7780138650</v>
      </c>
      <c r="AF263" t="s">
        <v>419</v>
      </c>
    </row>
    <row r="264" spans="1:32" x14ac:dyDescent="0.2">
      <c r="A264" t="s">
        <v>151</v>
      </c>
      <c r="B264" t="s">
        <v>152</v>
      </c>
      <c r="C264" t="s">
        <v>153</v>
      </c>
      <c r="D264">
        <v>0</v>
      </c>
      <c r="E264" t="s">
        <v>154</v>
      </c>
      <c r="F264" t="s">
        <v>409</v>
      </c>
      <c r="G264" t="s">
        <v>81</v>
      </c>
      <c r="H264">
        <v>60</v>
      </c>
      <c r="I264">
        <v>10</v>
      </c>
      <c r="J264" t="s">
        <v>82</v>
      </c>
      <c r="K264">
        <v>210</v>
      </c>
      <c r="L264">
        <v>308.873895</v>
      </c>
      <c r="M264">
        <v>32.365549000000001</v>
      </c>
      <c r="N264">
        <v>38.905577999999998</v>
      </c>
      <c r="O264">
        <v>40.484039000000003</v>
      </c>
      <c r="P264">
        <v>13.69472</v>
      </c>
      <c r="Q264">
        <v>10.745374</v>
      </c>
      <c r="R264">
        <v>48.773243999999998</v>
      </c>
      <c r="S264">
        <v>46.096800000000002</v>
      </c>
      <c r="T264">
        <v>28.571307999999998</v>
      </c>
      <c r="U264">
        <v>34.091799999999999</v>
      </c>
      <c r="V264">
        <v>32.300246999999999</v>
      </c>
      <c r="W264">
        <v>38.900331999999999</v>
      </c>
      <c r="X264">
        <v>40.391232000000002</v>
      </c>
      <c r="Y264">
        <v>2.6631999999999999E-2</v>
      </c>
      <c r="Z264">
        <v>2560.1799999999998</v>
      </c>
      <c r="AA264">
        <v>2.57</v>
      </c>
      <c r="AB264">
        <v>16058368987355</v>
      </c>
      <c r="AC264">
        <v>8641042630</v>
      </c>
      <c r="AD264">
        <v>6816671967366</v>
      </c>
      <c r="AE264">
        <v>7500103381</v>
      </c>
      <c r="AF264" t="s">
        <v>420</v>
      </c>
    </row>
    <row r="265" spans="1:32" x14ac:dyDescent="0.2">
      <c r="A265" t="s">
        <v>151</v>
      </c>
      <c r="B265" t="s">
        <v>152</v>
      </c>
      <c r="C265" t="s">
        <v>153</v>
      </c>
      <c r="D265">
        <v>0</v>
      </c>
      <c r="E265" t="s">
        <v>154</v>
      </c>
      <c r="F265" t="s">
        <v>409</v>
      </c>
      <c r="G265" t="s">
        <v>81</v>
      </c>
      <c r="H265">
        <v>60</v>
      </c>
      <c r="I265">
        <v>10</v>
      </c>
      <c r="J265" t="s">
        <v>82</v>
      </c>
      <c r="K265">
        <v>235</v>
      </c>
      <c r="L265">
        <v>120.912933</v>
      </c>
      <c r="M265">
        <v>29.748501000000001</v>
      </c>
      <c r="N265">
        <v>36.952480000000001</v>
      </c>
      <c r="O265">
        <v>38.023293000000002</v>
      </c>
      <c r="P265">
        <v>10.430412</v>
      </c>
      <c r="Q265">
        <v>8.5607279999999992</v>
      </c>
      <c r="R265">
        <v>29.885007999999999</v>
      </c>
      <c r="S265">
        <v>27.882304999999999</v>
      </c>
      <c r="T265">
        <v>25.679881999999999</v>
      </c>
      <c r="U265">
        <v>31.561914999999999</v>
      </c>
      <c r="V265">
        <v>29.682347</v>
      </c>
      <c r="W265">
        <v>36.941011000000003</v>
      </c>
      <c r="X265">
        <v>37.879438</v>
      </c>
      <c r="Y265">
        <v>4.1348000000000003E-2</v>
      </c>
      <c r="Z265">
        <v>1432.98</v>
      </c>
      <c r="AA265">
        <v>2.14</v>
      </c>
      <c r="AB265">
        <v>9248183691405</v>
      </c>
      <c r="AC265">
        <v>6392004563</v>
      </c>
      <c r="AD265">
        <v>3807894906917</v>
      </c>
      <c r="AE265">
        <v>6270701154</v>
      </c>
      <c r="AF265" t="s">
        <v>421</v>
      </c>
    </row>
    <row r="266" spans="1:32" x14ac:dyDescent="0.2">
      <c r="A266" t="s">
        <v>151</v>
      </c>
      <c r="B266" t="s">
        <v>152</v>
      </c>
      <c r="C266" t="s">
        <v>153</v>
      </c>
      <c r="D266">
        <v>0</v>
      </c>
      <c r="E266" t="s">
        <v>154</v>
      </c>
      <c r="F266" t="s">
        <v>409</v>
      </c>
      <c r="G266" t="s">
        <v>81</v>
      </c>
      <c r="H266">
        <v>60</v>
      </c>
      <c r="I266">
        <v>10</v>
      </c>
      <c r="J266" t="s">
        <v>83</v>
      </c>
      <c r="K266">
        <v>110</v>
      </c>
      <c r="L266">
        <v>9212.1380160000008</v>
      </c>
      <c r="M266">
        <v>40.128968</v>
      </c>
      <c r="N266">
        <v>46.583216</v>
      </c>
      <c r="O266">
        <v>48.245735000000003</v>
      </c>
      <c r="P266">
        <v>27.233930999999998</v>
      </c>
      <c r="Q266">
        <v>20.012782000000001</v>
      </c>
      <c r="R266">
        <v>89.219587000000004</v>
      </c>
      <c r="S266">
        <v>86.824414000000004</v>
      </c>
      <c r="T266">
        <v>40.467948999999997</v>
      </c>
      <c r="U266">
        <v>41.799357999999998</v>
      </c>
      <c r="V266">
        <v>40.063364</v>
      </c>
      <c r="W266">
        <v>46.573493999999997</v>
      </c>
      <c r="X266">
        <v>48.223363999999997</v>
      </c>
      <c r="Y266">
        <v>1.7006E-2</v>
      </c>
      <c r="Z266">
        <v>7267.95</v>
      </c>
      <c r="AA266">
        <v>4.4400000000000004</v>
      </c>
      <c r="AB266">
        <v>42389730740522</v>
      </c>
      <c r="AC266">
        <v>17139329186</v>
      </c>
      <c r="AD266">
        <v>19004113620188</v>
      </c>
      <c r="AE266">
        <v>11888274423</v>
      </c>
      <c r="AF266" t="s">
        <v>422</v>
      </c>
    </row>
    <row r="267" spans="1:32" x14ac:dyDescent="0.2">
      <c r="A267" t="s">
        <v>151</v>
      </c>
      <c r="B267" t="s">
        <v>152</v>
      </c>
      <c r="C267" t="s">
        <v>153</v>
      </c>
      <c r="D267">
        <v>0</v>
      </c>
      <c r="E267" t="s">
        <v>154</v>
      </c>
      <c r="F267" t="s">
        <v>409</v>
      </c>
      <c r="G267" t="s">
        <v>81</v>
      </c>
      <c r="H267">
        <v>60</v>
      </c>
      <c r="I267">
        <v>10</v>
      </c>
      <c r="J267" t="s">
        <v>83</v>
      </c>
      <c r="K267">
        <v>135</v>
      </c>
      <c r="L267">
        <v>3730.8353189999998</v>
      </c>
      <c r="M267">
        <v>38.489871000000001</v>
      </c>
      <c r="N267">
        <v>44.706043999999999</v>
      </c>
      <c r="O267">
        <v>46.305604000000002</v>
      </c>
      <c r="P267">
        <v>23.542131000000001</v>
      </c>
      <c r="Q267">
        <v>17.63336</v>
      </c>
      <c r="R267">
        <v>83.347316000000006</v>
      </c>
      <c r="S267">
        <v>80.845626999999993</v>
      </c>
      <c r="T267">
        <v>37.133094</v>
      </c>
      <c r="U267">
        <v>40.109845999999997</v>
      </c>
      <c r="V267">
        <v>38.433675000000001</v>
      </c>
      <c r="W267">
        <v>44.700057000000001</v>
      </c>
      <c r="X267">
        <v>46.280166999999999</v>
      </c>
      <c r="Y267">
        <v>1.771E-2</v>
      </c>
      <c r="Z267">
        <v>7205.42</v>
      </c>
      <c r="AA267">
        <v>3.54</v>
      </c>
      <c r="AB267">
        <v>44037821019291</v>
      </c>
      <c r="AC267">
        <v>12303716531</v>
      </c>
      <c r="AD267">
        <v>18802465130184</v>
      </c>
      <c r="AE267">
        <v>9665988205</v>
      </c>
      <c r="AF267" t="s">
        <v>423</v>
      </c>
    </row>
    <row r="268" spans="1:32" x14ac:dyDescent="0.2">
      <c r="A268" t="s">
        <v>151</v>
      </c>
      <c r="B268" t="s">
        <v>152</v>
      </c>
      <c r="C268" t="s">
        <v>153</v>
      </c>
      <c r="D268">
        <v>0</v>
      </c>
      <c r="E268" t="s">
        <v>154</v>
      </c>
      <c r="F268" t="s">
        <v>409</v>
      </c>
      <c r="G268" t="s">
        <v>81</v>
      </c>
      <c r="H268">
        <v>60</v>
      </c>
      <c r="I268">
        <v>10</v>
      </c>
      <c r="J268" t="s">
        <v>83</v>
      </c>
      <c r="K268">
        <v>160</v>
      </c>
      <c r="L268">
        <v>1460.6820869999999</v>
      </c>
      <c r="M268">
        <v>36.368521999999999</v>
      </c>
      <c r="N268">
        <v>42.504173999999999</v>
      </c>
      <c r="O268">
        <v>44.107857000000003</v>
      </c>
      <c r="P268">
        <v>19.716322999999999</v>
      </c>
      <c r="Q268">
        <v>14.983851</v>
      </c>
      <c r="R268">
        <v>73.291269999999997</v>
      </c>
      <c r="S268">
        <v>70.613207000000003</v>
      </c>
      <c r="T268">
        <v>33.742730000000002</v>
      </c>
      <c r="U268">
        <v>37.990600000000001</v>
      </c>
      <c r="V268">
        <v>36.314754000000001</v>
      </c>
      <c r="W268">
        <v>42.498424999999997</v>
      </c>
      <c r="X268">
        <v>44.063766999999999</v>
      </c>
      <c r="Y268">
        <v>2.2079999999999999E-2</v>
      </c>
      <c r="Z268">
        <v>4316.2700000000004</v>
      </c>
      <c r="AA268">
        <v>2.34</v>
      </c>
      <c r="AB268">
        <v>28256524156316</v>
      </c>
      <c r="AC268">
        <v>8833731442</v>
      </c>
      <c r="AD268">
        <v>12143819785359</v>
      </c>
      <c r="AE268">
        <v>6959673380</v>
      </c>
      <c r="AF268" t="s">
        <v>424</v>
      </c>
    </row>
    <row r="269" spans="1:32" x14ac:dyDescent="0.2">
      <c r="A269" t="s">
        <v>151</v>
      </c>
      <c r="B269" t="s">
        <v>152</v>
      </c>
      <c r="C269" t="s">
        <v>153</v>
      </c>
      <c r="D269">
        <v>0</v>
      </c>
      <c r="E269" t="s">
        <v>154</v>
      </c>
      <c r="F269" t="s">
        <v>409</v>
      </c>
      <c r="G269" t="s">
        <v>81</v>
      </c>
      <c r="H269">
        <v>60</v>
      </c>
      <c r="I269">
        <v>10</v>
      </c>
      <c r="J269" t="s">
        <v>83</v>
      </c>
      <c r="K269">
        <v>185</v>
      </c>
      <c r="L269">
        <v>556.09621100000004</v>
      </c>
      <c r="M269">
        <v>33.971271000000002</v>
      </c>
      <c r="N269">
        <v>40.357816999999997</v>
      </c>
      <c r="O269">
        <v>41.987307999999999</v>
      </c>
      <c r="P269">
        <v>16.032785000000001</v>
      </c>
      <c r="Q269">
        <v>12.334625000000001</v>
      </c>
      <c r="R269">
        <v>59.008913999999997</v>
      </c>
      <c r="S269">
        <v>56.356814999999997</v>
      </c>
      <c r="T269">
        <v>30.526828999999999</v>
      </c>
      <c r="U269">
        <v>35.705055000000002</v>
      </c>
      <c r="V269">
        <v>33.910916999999998</v>
      </c>
      <c r="W269">
        <v>40.353707</v>
      </c>
      <c r="X269">
        <v>41.914980999999997</v>
      </c>
      <c r="Y269">
        <v>2.7227999999999999E-2</v>
      </c>
      <c r="Z269">
        <v>2204.0300000000002</v>
      </c>
      <c r="AA269">
        <v>1.79</v>
      </c>
      <c r="AB269">
        <v>17339388842590</v>
      </c>
      <c r="AC269">
        <v>6449002157</v>
      </c>
      <c r="AD269">
        <v>7576087472856</v>
      </c>
      <c r="AE269">
        <v>6568838399</v>
      </c>
      <c r="AF269" t="s">
        <v>425</v>
      </c>
    </row>
    <row r="270" spans="1:32" x14ac:dyDescent="0.2">
      <c r="A270" t="s">
        <v>151</v>
      </c>
      <c r="B270" t="s">
        <v>152</v>
      </c>
      <c r="C270" t="s">
        <v>153</v>
      </c>
      <c r="D270">
        <v>0</v>
      </c>
      <c r="E270" t="s">
        <v>154</v>
      </c>
      <c r="F270" t="s">
        <v>409</v>
      </c>
      <c r="G270" t="s">
        <v>81</v>
      </c>
      <c r="H270">
        <v>60</v>
      </c>
      <c r="I270">
        <v>10</v>
      </c>
      <c r="J270" t="s">
        <v>83</v>
      </c>
      <c r="K270">
        <v>210</v>
      </c>
      <c r="L270">
        <v>206.48151799999999</v>
      </c>
      <c r="M270">
        <v>31.408273999999999</v>
      </c>
      <c r="N270">
        <v>38.340443999999998</v>
      </c>
      <c r="O270">
        <v>39.929146000000003</v>
      </c>
      <c r="P270">
        <v>12.461302</v>
      </c>
      <c r="Q270">
        <v>9.8830460000000002</v>
      </c>
      <c r="R270">
        <v>41.308886000000001</v>
      </c>
      <c r="S270">
        <v>39.108733999999998</v>
      </c>
      <c r="T270">
        <v>27.510383999999998</v>
      </c>
      <c r="U270">
        <v>33.296306999999999</v>
      </c>
      <c r="V270">
        <v>31.336904000000001</v>
      </c>
      <c r="W270">
        <v>38.335641000000003</v>
      </c>
      <c r="X270">
        <v>39.843834999999999</v>
      </c>
      <c r="Y270">
        <v>3.2779000000000003E-2</v>
      </c>
      <c r="Z270">
        <v>1531.05</v>
      </c>
      <c r="AA270">
        <v>1.19</v>
      </c>
      <c r="AB270">
        <v>10344209184109</v>
      </c>
      <c r="AC270">
        <v>4682963930</v>
      </c>
      <c r="AD270">
        <v>4086997527584</v>
      </c>
      <c r="AE270">
        <v>3449158383</v>
      </c>
      <c r="AF270" t="s">
        <v>426</v>
      </c>
    </row>
    <row r="271" spans="1:32" x14ac:dyDescent="0.2">
      <c r="A271" t="s">
        <v>151</v>
      </c>
      <c r="B271" t="s">
        <v>152</v>
      </c>
      <c r="C271" t="s">
        <v>153</v>
      </c>
      <c r="D271">
        <v>0</v>
      </c>
      <c r="E271" t="s">
        <v>154</v>
      </c>
      <c r="F271" t="s">
        <v>409</v>
      </c>
      <c r="G271" t="s">
        <v>81</v>
      </c>
      <c r="H271">
        <v>60</v>
      </c>
      <c r="I271">
        <v>10</v>
      </c>
      <c r="J271" t="s">
        <v>83</v>
      </c>
      <c r="K271">
        <v>235</v>
      </c>
      <c r="L271">
        <v>81.699224000000001</v>
      </c>
      <c r="M271">
        <v>28.866242</v>
      </c>
      <c r="N271">
        <v>36.503701999999997</v>
      </c>
      <c r="O271">
        <v>37.714826000000002</v>
      </c>
      <c r="P271">
        <v>9.3787230000000008</v>
      </c>
      <c r="Q271">
        <v>7.8732870000000004</v>
      </c>
      <c r="R271">
        <v>23.843033999999999</v>
      </c>
      <c r="S271">
        <v>22.245671000000002</v>
      </c>
      <c r="T271">
        <v>24.754169999999998</v>
      </c>
      <c r="U271">
        <v>30.867930000000001</v>
      </c>
      <c r="V271">
        <v>28.792242000000002</v>
      </c>
      <c r="W271">
        <v>36.494810000000001</v>
      </c>
      <c r="X271">
        <v>37.568539999999999</v>
      </c>
      <c r="Y271">
        <v>4.5818999999999999E-2</v>
      </c>
      <c r="Z271">
        <v>894.01</v>
      </c>
      <c r="AA271">
        <v>1.2</v>
      </c>
      <c r="AB271">
        <v>5852212804858</v>
      </c>
      <c r="AC271">
        <v>3658755205</v>
      </c>
      <c r="AD271">
        <v>2379455080415</v>
      </c>
      <c r="AE271">
        <v>3556982477</v>
      </c>
      <c r="AF271" t="s">
        <v>427</v>
      </c>
    </row>
    <row r="272" spans="1:32" x14ac:dyDescent="0.2">
      <c r="A272" t="s">
        <v>151</v>
      </c>
      <c r="B272" t="s">
        <v>152</v>
      </c>
      <c r="C272" t="s">
        <v>153</v>
      </c>
      <c r="D272">
        <v>0</v>
      </c>
      <c r="E272" t="s">
        <v>154</v>
      </c>
      <c r="F272" t="s">
        <v>409</v>
      </c>
      <c r="G272" t="s">
        <v>81</v>
      </c>
      <c r="H272">
        <v>60</v>
      </c>
      <c r="I272">
        <v>10</v>
      </c>
      <c r="J272" t="s">
        <v>84</v>
      </c>
      <c r="K272">
        <v>110</v>
      </c>
      <c r="L272">
        <v>4613.2341500000002</v>
      </c>
      <c r="M272">
        <v>37.016548999999998</v>
      </c>
      <c r="N272">
        <v>44.927917000000001</v>
      </c>
      <c r="O272">
        <v>46.860669999999999</v>
      </c>
      <c r="P272">
        <v>24.731252999999999</v>
      </c>
      <c r="Q272">
        <v>17.234387999999999</v>
      </c>
      <c r="R272">
        <v>79.408168000000003</v>
      </c>
      <c r="S272">
        <v>76.943113999999994</v>
      </c>
      <c r="T272">
        <v>35.761777000000002</v>
      </c>
      <c r="U272">
        <v>39.606993000000003</v>
      </c>
      <c r="V272">
        <v>36.936256999999998</v>
      </c>
      <c r="W272">
        <v>44.921323999999998</v>
      </c>
      <c r="X272">
        <v>46.841881999999998</v>
      </c>
      <c r="Y272">
        <v>1.5022000000000001E-2</v>
      </c>
      <c r="Z272">
        <v>4480.3100000000004</v>
      </c>
      <c r="AA272">
        <v>1.71</v>
      </c>
      <c r="AB272">
        <v>27347659915892</v>
      </c>
      <c r="AC272">
        <v>7706762540</v>
      </c>
      <c r="AD272">
        <v>11715386948058</v>
      </c>
      <c r="AE272">
        <v>4527586236</v>
      </c>
      <c r="AF272" t="s">
        <v>428</v>
      </c>
    </row>
    <row r="273" spans="1:32" x14ac:dyDescent="0.2">
      <c r="A273" t="s">
        <v>151</v>
      </c>
      <c r="B273" t="s">
        <v>152</v>
      </c>
      <c r="C273" t="s">
        <v>153</v>
      </c>
      <c r="D273">
        <v>0</v>
      </c>
      <c r="E273" t="s">
        <v>154</v>
      </c>
      <c r="F273" t="s">
        <v>409</v>
      </c>
      <c r="G273" t="s">
        <v>81</v>
      </c>
      <c r="H273">
        <v>60</v>
      </c>
      <c r="I273">
        <v>10</v>
      </c>
      <c r="J273" t="s">
        <v>84</v>
      </c>
      <c r="K273">
        <v>135</v>
      </c>
      <c r="L273">
        <v>1971.3640210000001</v>
      </c>
      <c r="M273">
        <v>35.979928999999998</v>
      </c>
      <c r="N273">
        <v>43.280751000000002</v>
      </c>
      <c r="O273">
        <v>45.048099000000001</v>
      </c>
      <c r="P273">
        <v>21.340814000000002</v>
      </c>
      <c r="Q273">
        <v>15.48813</v>
      </c>
      <c r="R273">
        <v>72.167863999999994</v>
      </c>
      <c r="S273">
        <v>69.703736000000006</v>
      </c>
      <c r="T273">
        <v>33.821544000000003</v>
      </c>
      <c r="U273">
        <v>38.253872999999999</v>
      </c>
      <c r="V273">
        <v>35.910936999999997</v>
      </c>
      <c r="W273">
        <v>43.276457000000001</v>
      </c>
      <c r="X273">
        <v>45.017448999999999</v>
      </c>
      <c r="Y273">
        <v>2.0525000000000002E-2</v>
      </c>
      <c r="Z273">
        <v>3471.68</v>
      </c>
      <c r="AA273">
        <v>1.22</v>
      </c>
      <c r="AB273">
        <v>21322365886545</v>
      </c>
      <c r="AC273">
        <v>5334645279</v>
      </c>
      <c r="AD273">
        <v>9073870012398</v>
      </c>
      <c r="AE273">
        <v>3297595508</v>
      </c>
      <c r="AF273" t="s">
        <v>429</v>
      </c>
    </row>
    <row r="274" spans="1:32" x14ac:dyDescent="0.2">
      <c r="A274" t="s">
        <v>151</v>
      </c>
      <c r="B274" t="s">
        <v>152</v>
      </c>
      <c r="C274" t="s">
        <v>153</v>
      </c>
      <c r="D274">
        <v>0</v>
      </c>
      <c r="E274" t="s">
        <v>154</v>
      </c>
      <c r="F274" t="s">
        <v>409</v>
      </c>
      <c r="G274" t="s">
        <v>81</v>
      </c>
      <c r="H274">
        <v>60</v>
      </c>
      <c r="I274">
        <v>10</v>
      </c>
      <c r="J274" t="s">
        <v>84</v>
      </c>
      <c r="K274">
        <v>160</v>
      </c>
      <c r="L274">
        <v>800.40083000000004</v>
      </c>
      <c r="M274">
        <v>34.369596999999999</v>
      </c>
      <c r="N274">
        <v>41.368256000000002</v>
      </c>
      <c r="O274">
        <v>43.017043000000001</v>
      </c>
      <c r="P274">
        <v>17.681951999999999</v>
      </c>
      <c r="Q274">
        <v>13.237028</v>
      </c>
      <c r="R274">
        <v>60.495297000000001</v>
      </c>
      <c r="S274">
        <v>58.090372000000002</v>
      </c>
      <c r="T274">
        <v>31.321650000000002</v>
      </c>
      <c r="U274">
        <v>36.463898</v>
      </c>
      <c r="V274">
        <v>34.305878999999997</v>
      </c>
      <c r="W274">
        <v>41.364077999999999</v>
      </c>
      <c r="X274">
        <v>42.956695000000003</v>
      </c>
      <c r="Y274">
        <v>2.4951000000000001E-2</v>
      </c>
      <c r="Z274">
        <v>2234.9299999999998</v>
      </c>
      <c r="AA274">
        <v>0.89</v>
      </c>
      <c r="AB274">
        <v>13950209501793</v>
      </c>
      <c r="AC274">
        <v>3733796181</v>
      </c>
      <c r="AD274">
        <v>5853965955529</v>
      </c>
      <c r="AE274">
        <v>2433084151</v>
      </c>
      <c r="AF274" t="s">
        <v>430</v>
      </c>
    </row>
    <row r="275" spans="1:32" x14ac:dyDescent="0.2">
      <c r="A275" t="s">
        <v>151</v>
      </c>
      <c r="B275" t="s">
        <v>152</v>
      </c>
      <c r="C275" t="s">
        <v>153</v>
      </c>
      <c r="D275">
        <v>0</v>
      </c>
      <c r="E275" t="s">
        <v>154</v>
      </c>
      <c r="F275" t="s">
        <v>409</v>
      </c>
      <c r="G275" t="s">
        <v>81</v>
      </c>
      <c r="H275">
        <v>60</v>
      </c>
      <c r="I275">
        <v>10</v>
      </c>
      <c r="J275" t="s">
        <v>84</v>
      </c>
      <c r="K275">
        <v>185</v>
      </c>
      <c r="L275">
        <v>303.14178099999998</v>
      </c>
      <c r="M275">
        <v>32.284706</v>
      </c>
      <c r="N275">
        <v>39.432543000000003</v>
      </c>
      <c r="O275">
        <v>41.084031000000003</v>
      </c>
      <c r="P275">
        <v>14.051375</v>
      </c>
      <c r="Q275">
        <v>10.838812000000001</v>
      </c>
      <c r="R275">
        <v>45.365945000000004</v>
      </c>
      <c r="S275">
        <v>43.306862000000002</v>
      </c>
      <c r="T275">
        <v>28.596498</v>
      </c>
      <c r="U275">
        <v>34.367203000000003</v>
      </c>
      <c r="V275">
        <v>32.214483000000001</v>
      </c>
      <c r="W275">
        <v>39.428111999999999</v>
      </c>
      <c r="X275">
        <v>40.999912000000002</v>
      </c>
      <c r="Y275">
        <v>2.8441000000000001E-2</v>
      </c>
      <c r="Z275">
        <v>1373.98</v>
      </c>
      <c r="AA275">
        <v>0.63</v>
      </c>
      <c r="AB275">
        <v>8718672629901</v>
      </c>
      <c r="AC275">
        <v>2635531468</v>
      </c>
      <c r="AD275">
        <v>3620623553326</v>
      </c>
      <c r="AE275">
        <v>1829912335</v>
      </c>
      <c r="AF275" t="s">
        <v>431</v>
      </c>
    </row>
    <row r="276" spans="1:32" x14ac:dyDescent="0.2">
      <c r="A276" t="s">
        <v>151</v>
      </c>
      <c r="B276" t="s">
        <v>152</v>
      </c>
      <c r="C276" t="s">
        <v>153</v>
      </c>
      <c r="D276">
        <v>0</v>
      </c>
      <c r="E276" t="s">
        <v>154</v>
      </c>
      <c r="F276" t="s">
        <v>409</v>
      </c>
      <c r="G276" t="s">
        <v>81</v>
      </c>
      <c r="H276">
        <v>60</v>
      </c>
      <c r="I276">
        <v>10</v>
      </c>
      <c r="J276" t="s">
        <v>84</v>
      </c>
      <c r="K276">
        <v>210</v>
      </c>
      <c r="L276">
        <v>116.855452</v>
      </c>
      <c r="M276">
        <v>29.984280999999999</v>
      </c>
      <c r="N276">
        <v>37.620055000000001</v>
      </c>
      <c r="O276">
        <v>39.179430000000004</v>
      </c>
      <c r="P276">
        <v>10.738818</v>
      </c>
      <c r="Q276">
        <v>8.7297740000000008</v>
      </c>
      <c r="R276">
        <v>29.849036999999999</v>
      </c>
      <c r="S276">
        <v>28.239875000000001</v>
      </c>
      <c r="T276">
        <v>25.969794</v>
      </c>
      <c r="U276">
        <v>32.167133</v>
      </c>
      <c r="V276">
        <v>29.905275</v>
      </c>
      <c r="W276">
        <v>37.616115000000001</v>
      </c>
      <c r="X276">
        <v>39.101273999999997</v>
      </c>
      <c r="Y276">
        <v>4.2651000000000001E-2</v>
      </c>
      <c r="Z276">
        <v>815.92</v>
      </c>
      <c r="AA276">
        <v>0.43</v>
      </c>
      <c r="AB276">
        <v>5483007066397</v>
      </c>
      <c r="AC276">
        <v>2057798844</v>
      </c>
      <c r="AD276">
        <v>2182548065644</v>
      </c>
      <c r="AE276">
        <v>1256447839</v>
      </c>
      <c r="AF276" t="s">
        <v>432</v>
      </c>
    </row>
    <row r="277" spans="1:32" x14ac:dyDescent="0.2">
      <c r="A277" t="s">
        <v>151</v>
      </c>
      <c r="B277" t="s">
        <v>152</v>
      </c>
      <c r="C277" t="s">
        <v>153</v>
      </c>
      <c r="D277">
        <v>0</v>
      </c>
      <c r="E277" t="s">
        <v>154</v>
      </c>
      <c r="F277" t="s">
        <v>409</v>
      </c>
      <c r="G277" t="s">
        <v>81</v>
      </c>
      <c r="H277">
        <v>60</v>
      </c>
      <c r="I277">
        <v>10</v>
      </c>
      <c r="J277" t="s">
        <v>84</v>
      </c>
      <c r="K277">
        <v>235</v>
      </c>
      <c r="L277">
        <v>49.800046000000002</v>
      </c>
      <c r="M277">
        <v>27.621594999999999</v>
      </c>
      <c r="N277">
        <v>35.912008999999998</v>
      </c>
      <c r="O277">
        <v>37.193969000000003</v>
      </c>
      <c r="P277">
        <v>8.0471699999999995</v>
      </c>
      <c r="Q277">
        <v>7.01797</v>
      </c>
      <c r="R277">
        <v>15.755964000000001</v>
      </c>
      <c r="S277">
        <v>14.653361</v>
      </c>
      <c r="T277">
        <v>23.509765000000002</v>
      </c>
      <c r="U277">
        <v>29.860835999999999</v>
      </c>
      <c r="V277">
        <v>27.548915999999998</v>
      </c>
      <c r="W277">
        <v>35.905563999999998</v>
      </c>
      <c r="X277">
        <v>37.093533000000001</v>
      </c>
      <c r="Y277">
        <v>6.5292000000000003E-2</v>
      </c>
      <c r="Z277">
        <v>493.89</v>
      </c>
      <c r="AA277">
        <v>0.43</v>
      </c>
      <c r="AB277">
        <v>3283763827806</v>
      </c>
      <c r="AC277">
        <v>1566441991</v>
      </c>
      <c r="AD277">
        <v>1316745027817</v>
      </c>
      <c r="AE277">
        <v>1282550117</v>
      </c>
      <c r="AF277" t="s">
        <v>433</v>
      </c>
    </row>
    <row r="278" spans="1:32" x14ac:dyDescent="0.2">
      <c r="A278" t="s">
        <v>151</v>
      </c>
      <c r="B278" t="s">
        <v>152</v>
      </c>
      <c r="C278" t="s">
        <v>153</v>
      </c>
      <c r="D278">
        <v>0</v>
      </c>
      <c r="E278" t="s">
        <v>154</v>
      </c>
      <c r="F278" t="s">
        <v>409</v>
      </c>
      <c r="G278" t="s">
        <v>81</v>
      </c>
      <c r="H278">
        <v>60</v>
      </c>
      <c r="I278">
        <v>10</v>
      </c>
      <c r="J278" t="s">
        <v>85</v>
      </c>
      <c r="K278">
        <v>110</v>
      </c>
      <c r="L278">
        <v>2764.3802350000001</v>
      </c>
      <c r="M278">
        <v>34.579757000000001</v>
      </c>
      <c r="N278">
        <v>43.592101</v>
      </c>
      <c r="O278">
        <v>45.737641000000004</v>
      </c>
      <c r="P278">
        <v>23.157126999999999</v>
      </c>
      <c r="Q278">
        <v>14.728723</v>
      </c>
      <c r="R278">
        <v>66.453477000000007</v>
      </c>
      <c r="S278">
        <v>63.937671000000002</v>
      </c>
      <c r="T278">
        <v>31.796109000000001</v>
      </c>
      <c r="U278">
        <v>37.800911999999997</v>
      </c>
      <c r="V278">
        <v>34.485984000000002</v>
      </c>
      <c r="W278">
        <v>43.586244000000001</v>
      </c>
      <c r="X278">
        <v>45.712702999999998</v>
      </c>
      <c r="Y278">
        <v>1.7108999999999999E-2</v>
      </c>
      <c r="Z278">
        <v>3340.35</v>
      </c>
      <c r="AA278">
        <v>1.08</v>
      </c>
      <c r="AB278">
        <v>19947953283926</v>
      </c>
      <c r="AC278">
        <v>4502244083</v>
      </c>
      <c r="AD278">
        <v>8724050766716</v>
      </c>
      <c r="AE278">
        <v>2892218316</v>
      </c>
      <c r="AF278" t="s">
        <v>434</v>
      </c>
    </row>
    <row r="279" spans="1:32" x14ac:dyDescent="0.2">
      <c r="A279" t="s">
        <v>151</v>
      </c>
      <c r="B279" t="s">
        <v>152</v>
      </c>
      <c r="C279" t="s">
        <v>153</v>
      </c>
      <c r="D279">
        <v>0</v>
      </c>
      <c r="E279" t="s">
        <v>154</v>
      </c>
      <c r="F279" t="s">
        <v>409</v>
      </c>
      <c r="G279" t="s">
        <v>81</v>
      </c>
      <c r="H279">
        <v>60</v>
      </c>
      <c r="I279">
        <v>10</v>
      </c>
      <c r="J279" t="s">
        <v>85</v>
      </c>
      <c r="K279">
        <v>135</v>
      </c>
      <c r="L279">
        <v>1221.379236</v>
      </c>
      <c r="M279">
        <v>33.913772000000002</v>
      </c>
      <c r="N279">
        <v>42.219560999999999</v>
      </c>
      <c r="O279">
        <v>44.163488999999998</v>
      </c>
      <c r="P279">
        <v>19.866157999999999</v>
      </c>
      <c r="Q279">
        <v>13.564814</v>
      </c>
      <c r="R279">
        <v>59.007306</v>
      </c>
      <c r="S279">
        <v>56.525953999999999</v>
      </c>
      <c r="T279">
        <v>30.784271</v>
      </c>
      <c r="U279">
        <v>36.747473999999997</v>
      </c>
      <c r="V279">
        <v>33.832405000000001</v>
      </c>
      <c r="W279">
        <v>42.216073000000002</v>
      </c>
      <c r="X279">
        <v>44.123077000000002</v>
      </c>
      <c r="Y279">
        <v>2.3635E-2</v>
      </c>
      <c r="Z279">
        <v>2209.5500000000002</v>
      </c>
      <c r="AA279">
        <v>0.72</v>
      </c>
      <c r="AB279">
        <v>13384410966236</v>
      </c>
      <c r="AC279">
        <v>3041458382</v>
      </c>
      <c r="AD279">
        <v>5780818269333</v>
      </c>
      <c r="AE279">
        <v>1919904653</v>
      </c>
      <c r="AF279" t="s">
        <v>435</v>
      </c>
    </row>
    <row r="280" spans="1:32" x14ac:dyDescent="0.2">
      <c r="A280" t="s">
        <v>151</v>
      </c>
      <c r="B280" t="s">
        <v>152</v>
      </c>
      <c r="C280" t="s">
        <v>153</v>
      </c>
      <c r="D280">
        <v>0</v>
      </c>
      <c r="E280" t="s">
        <v>154</v>
      </c>
      <c r="F280" t="s">
        <v>409</v>
      </c>
      <c r="G280" t="s">
        <v>81</v>
      </c>
      <c r="H280">
        <v>60</v>
      </c>
      <c r="I280">
        <v>10</v>
      </c>
      <c r="J280" t="s">
        <v>85</v>
      </c>
      <c r="K280">
        <v>160</v>
      </c>
      <c r="L280">
        <v>510.42004100000003</v>
      </c>
      <c r="M280">
        <v>32.740409999999997</v>
      </c>
      <c r="N280">
        <v>40.568689999999997</v>
      </c>
      <c r="O280">
        <v>42.325329000000004</v>
      </c>
      <c r="P280">
        <v>16.264828000000001</v>
      </c>
      <c r="Q280">
        <v>11.831357000000001</v>
      </c>
      <c r="R280">
        <v>47.570940999999998</v>
      </c>
      <c r="S280">
        <v>45.300474999999999</v>
      </c>
      <c r="T280">
        <v>29.181473</v>
      </c>
      <c r="U280">
        <v>35.266361000000003</v>
      </c>
      <c r="V280">
        <v>32.663960000000003</v>
      </c>
      <c r="W280">
        <v>40.564686999999999</v>
      </c>
      <c r="X280">
        <v>42.250436999999998</v>
      </c>
      <c r="Y280">
        <v>2.7279999999999999E-2</v>
      </c>
      <c r="Z280">
        <v>1411.92</v>
      </c>
      <c r="AA280">
        <v>0.49</v>
      </c>
      <c r="AB280">
        <v>8837329528000</v>
      </c>
      <c r="AC280">
        <v>2137738267</v>
      </c>
      <c r="AD280">
        <v>3708630309312</v>
      </c>
      <c r="AE280">
        <v>1351233726</v>
      </c>
      <c r="AF280" t="s">
        <v>436</v>
      </c>
    </row>
    <row r="281" spans="1:32" x14ac:dyDescent="0.2">
      <c r="A281" t="s">
        <v>151</v>
      </c>
      <c r="B281" t="s">
        <v>152</v>
      </c>
      <c r="C281" t="s">
        <v>153</v>
      </c>
      <c r="D281">
        <v>0</v>
      </c>
      <c r="E281" t="s">
        <v>154</v>
      </c>
      <c r="F281" t="s">
        <v>409</v>
      </c>
      <c r="G281" t="s">
        <v>81</v>
      </c>
      <c r="H281">
        <v>60</v>
      </c>
      <c r="I281">
        <v>10</v>
      </c>
      <c r="J281" t="s">
        <v>85</v>
      </c>
      <c r="K281">
        <v>185</v>
      </c>
      <c r="L281">
        <v>199.67970500000001</v>
      </c>
      <c r="M281">
        <v>31.028798999999999</v>
      </c>
      <c r="N281">
        <v>38.848292000000001</v>
      </c>
      <c r="O281">
        <v>40.555377</v>
      </c>
      <c r="P281">
        <v>12.73786</v>
      </c>
      <c r="Q281">
        <v>9.8093889999999995</v>
      </c>
      <c r="R281">
        <v>33.687981999999998</v>
      </c>
      <c r="S281">
        <v>31.870436999999999</v>
      </c>
      <c r="T281">
        <v>27.111756</v>
      </c>
      <c r="U281">
        <v>33.405065</v>
      </c>
      <c r="V281">
        <v>30.951910000000002</v>
      </c>
      <c r="W281">
        <v>38.843657</v>
      </c>
      <c r="X281">
        <v>40.456713000000001</v>
      </c>
      <c r="Y281">
        <v>3.5811000000000003E-2</v>
      </c>
      <c r="Z281">
        <v>796.45</v>
      </c>
      <c r="AA281">
        <v>0.32</v>
      </c>
      <c r="AB281">
        <v>5367899679618</v>
      </c>
      <c r="AC281">
        <v>1581187722</v>
      </c>
      <c r="AD281">
        <v>2267919512062</v>
      </c>
      <c r="AE281">
        <v>973561938</v>
      </c>
      <c r="AF281" t="s">
        <v>437</v>
      </c>
    </row>
    <row r="282" spans="1:32" x14ac:dyDescent="0.2">
      <c r="A282" t="s">
        <v>151</v>
      </c>
      <c r="B282" t="s">
        <v>152</v>
      </c>
      <c r="C282" t="s">
        <v>153</v>
      </c>
      <c r="D282">
        <v>0</v>
      </c>
      <c r="E282" t="s">
        <v>154</v>
      </c>
      <c r="F282" t="s">
        <v>409</v>
      </c>
      <c r="G282" t="s">
        <v>81</v>
      </c>
      <c r="H282">
        <v>60</v>
      </c>
      <c r="I282">
        <v>10</v>
      </c>
      <c r="J282" t="s">
        <v>85</v>
      </c>
      <c r="K282">
        <v>210</v>
      </c>
      <c r="L282">
        <v>81.201260000000005</v>
      </c>
      <c r="M282">
        <v>28.978871999999999</v>
      </c>
      <c r="N282">
        <v>37.068510000000003</v>
      </c>
      <c r="O282">
        <v>38.554763999999999</v>
      </c>
      <c r="P282">
        <v>9.6754859999999994</v>
      </c>
      <c r="Q282">
        <v>7.9856680000000004</v>
      </c>
      <c r="R282">
        <v>20.690314000000001</v>
      </c>
      <c r="S282">
        <v>19.556996000000002</v>
      </c>
      <c r="T282">
        <v>24.872142</v>
      </c>
      <c r="U282">
        <v>31.269698000000002</v>
      </c>
      <c r="V282">
        <v>28.899324</v>
      </c>
      <c r="W282">
        <v>37.063482999999998</v>
      </c>
      <c r="X282">
        <v>38.455601999999999</v>
      </c>
      <c r="Y282">
        <v>5.6732999999999999E-2</v>
      </c>
      <c r="Z282">
        <v>500.9</v>
      </c>
      <c r="AA282">
        <v>0.28000000000000003</v>
      </c>
      <c r="AB282">
        <v>3289134652462</v>
      </c>
      <c r="AC282">
        <v>1214584607</v>
      </c>
      <c r="AD282">
        <v>1343711283615</v>
      </c>
      <c r="AE282">
        <v>792285079</v>
      </c>
      <c r="AF282" t="s">
        <v>438</v>
      </c>
    </row>
    <row r="283" spans="1:32" x14ac:dyDescent="0.2">
      <c r="A283" t="s">
        <v>151</v>
      </c>
      <c r="B283" t="s">
        <v>152</v>
      </c>
      <c r="C283" t="s">
        <v>153</v>
      </c>
      <c r="D283">
        <v>0</v>
      </c>
      <c r="E283" t="s">
        <v>154</v>
      </c>
      <c r="F283" t="s">
        <v>409</v>
      </c>
      <c r="G283" t="s">
        <v>81</v>
      </c>
      <c r="H283">
        <v>60</v>
      </c>
      <c r="I283">
        <v>10</v>
      </c>
      <c r="J283" t="s">
        <v>85</v>
      </c>
      <c r="K283">
        <v>235</v>
      </c>
      <c r="L283">
        <v>37.214478</v>
      </c>
      <c r="M283">
        <v>26.703026999999999</v>
      </c>
      <c r="N283">
        <v>35.340926000000003</v>
      </c>
      <c r="O283">
        <v>36.654398999999998</v>
      </c>
      <c r="P283">
        <v>7.157883</v>
      </c>
      <c r="Q283">
        <v>6.4077289999999998</v>
      </c>
      <c r="R283">
        <v>8.6403820000000007</v>
      </c>
      <c r="S283">
        <v>7.946288</v>
      </c>
      <c r="T283">
        <v>22.584817000000001</v>
      </c>
      <c r="U283">
        <v>29.118283000000002</v>
      </c>
      <c r="V283">
        <v>26.628060000000001</v>
      </c>
      <c r="W283">
        <v>35.329013000000003</v>
      </c>
      <c r="X283">
        <v>36.578574000000003</v>
      </c>
      <c r="Y283">
        <v>0.105402</v>
      </c>
      <c r="Z283">
        <v>335.03</v>
      </c>
      <c r="AA283">
        <v>0.24</v>
      </c>
      <c r="AB283">
        <v>2185437575534</v>
      </c>
      <c r="AC283">
        <v>999199600</v>
      </c>
      <c r="AD283">
        <v>897141797766</v>
      </c>
      <c r="AE283">
        <v>682455661</v>
      </c>
      <c r="AF283" t="s">
        <v>439</v>
      </c>
    </row>
    <row r="284" spans="1:32" x14ac:dyDescent="0.2">
      <c r="A284" t="s">
        <v>151</v>
      </c>
      <c r="B284" t="s">
        <v>152</v>
      </c>
      <c r="C284" t="s">
        <v>153</v>
      </c>
      <c r="D284">
        <v>0</v>
      </c>
      <c r="E284" t="s">
        <v>154</v>
      </c>
      <c r="F284" t="s">
        <v>409</v>
      </c>
      <c r="G284" t="s">
        <v>81</v>
      </c>
      <c r="H284">
        <v>60</v>
      </c>
      <c r="I284">
        <v>10</v>
      </c>
      <c r="J284" t="s">
        <v>86</v>
      </c>
      <c r="K284">
        <v>110</v>
      </c>
      <c r="L284">
        <v>1298.2131710000001</v>
      </c>
      <c r="M284">
        <v>32.006798000000003</v>
      </c>
      <c r="N284">
        <v>42.268121999999998</v>
      </c>
      <c r="O284">
        <v>44.460467999999999</v>
      </c>
      <c r="P284">
        <v>19.847111999999999</v>
      </c>
      <c r="Q284">
        <v>12.008571</v>
      </c>
      <c r="R284">
        <v>42.144269999999999</v>
      </c>
      <c r="S284">
        <v>40.030903000000002</v>
      </c>
      <c r="T284">
        <v>28.036764000000002</v>
      </c>
      <c r="U284">
        <v>35.729422999999997</v>
      </c>
      <c r="V284">
        <v>31.909735000000001</v>
      </c>
      <c r="W284">
        <v>42.263714</v>
      </c>
      <c r="X284">
        <v>44.419545999999997</v>
      </c>
      <c r="Y284">
        <v>1.8955E-2</v>
      </c>
      <c r="Z284">
        <v>1753</v>
      </c>
      <c r="AA284">
        <v>0.44</v>
      </c>
      <c r="AB284">
        <v>10725776101904</v>
      </c>
      <c r="AC284">
        <v>2009243017</v>
      </c>
      <c r="AD284">
        <v>4577123429651</v>
      </c>
      <c r="AE284">
        <v>1147509916</v>
      </c>
      <c r="AF284" t="s">
        <v>440</v>
      </c>
    </row>
    <row r="285" spans="1:32" x14ac:dyDescent="0.2">
      <c r="A285" t="s">
        <v>151</v>
      </c>
      <c r="B285" t="s">
        <v>152</v>
      </c>
      <c r="C285" t="s">
        <v>153</v>
      </c>
      <c r="D285">
        <v>0</v>
      </c>
      <c r="E285" t="s">
        <v>154</v>
      </c>
      <c r="F285" t="s">
        <v>409</v>
      </c>
      <c r="G285" t="s">
        <v>81</v>
      </c>
      <c r="H285">
        <v>60</v>
      </c>
      <c r="I285">
        <v>10</v>
      </c>
      <c r="J285" t="s">
        <v>86</v>
      </c>
      <c r="K285">
        <v>135</v>
      </c>
      <c r="L285">
        <v>603.21094300000004</v>
      </c>
      <c r="M285">
        <v>31.594957999999998</v>
      </c>
      <c r="N285">
        <v>41.077516000000003</v>
      </c>
      <c r="O285">
        <v>43.048397999999999</v>
      </c>
      <c r="P285">
        <v>17.223068999999999</v>
      </c>
      <c r="Q285">
        <v>11.302352000000001</v>
      </c>
      <c r="R285">
        <v>35.768552999999997</v>
      </c>
      <c r="S285">
        <v>33.866348000000002</v>
      </c>
      <c r="T285">
        <v>27.551794999999998</v>
      </c>
      <c r="U285">
        <v>34.933002000000002</v>
      </c>
      <c r="V285">
        <v>31.507989999999999</v>
      </c>
      <c r="W285">
        <v>41.074626000000002</v>
      </c>
      <c r="X285">
        <v>42.990009000000001</v>
      </c>
      <c r="Y285">
        <v>2.5139000000000002E-2</v>
      </c>
      <c r="Z285">
        <v>1128.76</v>
      </c>
      <c r="AA285">
        <v>0.27</v>
      </c>
      <c r="AB285">
        <v>7562292053782</v>
      </c>
      <c r="AC285">
        <v>1341478857</v>
      </c>
      <c r="AD285">
        <v>3177829789134</v>
      </c>
      <c r="AE285">
        <v>780692882</v>
      </c>
      <c r="AF285" t="s">
        <v>441</v>
      </c>
    </row>
    <row r="286" spans="1:32" x14ac:dyDescent="0.2">
      <c r="A286" t="s">
        <v>151</v>
      </c>
      <c r="B286" t="s">
        <v>152</v>
      </c>
      <c r="C286" t="s">
        <v>153</v>
      </c>
      <c r="D286">
        <v>0</v>
      </c>
      <c r="E286" t="s">
        <v>154</v>
      </c>
      <c r="F286" t="s">
        <v>409</v>
      </c>
      <c r="G286" t="s">
        <v>81</v>
      </c>
      <c r="H286">
        <v>60</v>
      </c>
      <c r="I286">
        <v>10</v>
      </c>
      <c r="J286" t="s">
        <v>86</v>
      </c>
      <c r="K286">
        <v>160</v>
      </c>
      <c r="L286">
        <v>262.32352300000002</v>
      </c>
      <c r="M286">
        <v>30.756153999999999</v>
      </c>
      <c r="N286">
        <v>39.603999000000002</v>
      </c>
      <c r="O286">
        <v>41.388063000000002</v>
      </c>
      <c r="P286">
        <v>14.035869</v>
      </c>
      <c r="Q286">
        <v>10.073446000000001</v>
      </c>
      <c r="R286">
        <v>26.606712000000002</v>
      </c>
      <c r="S286">
        <v>24.988634999999999</v>
      </c>
      <c r="T286">
        <v>26.624219</v>
      </c>
      <c r="U286">
        <v>33.699401000000002</v>
      </c>
      <c r="V286">
        <v>30.676076999999999</v>
      </c>
      <c r="W286">
        <v>39.600411999999999</v>
      </c>
      <c r="X286">
        <v>41.309527000000003</v>
      </c>
      <c r="Y286">
        <v>2.8854999999999999E-2</v>
      </c>
      <c r="Z286">
        <v>734.95</v>
      </c>
      <c r="AA286">
        <v>0.16</v>
      </c>
      <c r="AB286">
        <v>4726750214706</v>
      </c>
      <c r="AC286">
        <v>875261011</v>
      </c>
      <c r="AD286">
        <v>1927434668485</v>
      </c>
      <c r="AE286">
        <v>437664070</v>
      </c>
      <c r="AF286" t="s">
        <v>442</v>
      </c>
    </row>
    <row r="287" spans="1:32" x14ac:dyDescent="0.2">
      <c r="A287" t="s">
        <v>151</v>
      </c>
      <c r="B287" t="s">
        <v>152</v>
      </c>
      <c r="C287" t="s">
        <v>153</v>
      </c>
      <c r="D287">
        <v>0</v>
      </c>
      <c r="E287" t="s">
        <v>154</v>
      </c>
      <c r="F287" t="s">
        <v>409</v>
      </c>
      <c r="G287" t="s">
        <v>81</v>
      </c>
      <c r="H287">
        <v>60</v>
      </c>
      <c r="I287">
        <v>10</v>
      </c>
      <c r="J287" t="s">
        <v>86</v>
      </c>
      <c r="K287">
        <v>185</v>
      </c>
      <c r="L287">
        <v>109.374933</v>
      </c>
      <c r="M287">
        <v>29.418502</v>
      </c>
      <c r="N287">
        <v>38.052574</v>
      </c>
      <c r="O287">
        <v>39.605955000000002</v>
      </c>
      <c r="P287">
        <v>10.926133999999999</v>
      </c>
      <c r="Q287">
        <v>8.5221490000000006</v>
      </c>
      <c r="R287">
        <v>16.895578</v>
      </c>
      <c r="S287">
        <v>15.766358</v>
      </c>
      <c r="T287">
        <v>25.221457999999998</v>
      </c>
      <c r="U287">
        <v>32.045402000000003</v>
      </c>
      <c r="V287">
        <v>29.337232</v>
      </c>
      <c r="W287">
        <v>38.046452000000002</v>
      </c>
      <c r="X287">
        <v>39.510660999999999</v>
      </c>
      <c r="Y287">
        <v>4.7802999999999998E-2</v>
      </c>
      <c r="Z287">
        <v>355.2</v>
      </c>
      <c r="AA287">
        <v>0.09</v>
      </c>
      <c r="AB287">
        <v>2949492692605</v>
      </c>
      <c r="AC287">
        <v>630061107</v>
      </c>
      <c r="AD287">
        <v>1224920196185</v>
      </c>
      <c r="AE287">
        <v>341760287</v>
      </c>
      <c r="AF287" t="s">
        <v>443</v>
      </c>
    </row>
    <row r="288" spans="1:32" x14ac:dyDescent="0.2">
      <c r="A288" t="s">
        <v>151</v>
      </c>
      <c r="B288" t="s">
        <v>152</v>
      </c>
      <c r="C288" t="s">
        <v>153</v>
      </c>
      <c r="D288">
        <v>0</v>
      </c>
      <c r="E288" t="s">
        <v>154</v>
      </c>
      <c r="F288" t="s">
        <v>409</v>
      </c>
      <c r="G288" t="s">
        <v>81</v>
      </c>
      <c r="H288">
        <v>60</v>
      </c>
      <c r="I288">
        <v>10</v>
      </c>
      <c r="J288" t="s">
        <v>86</v>
      </c>
      <c r="K288">
        <v>210</v>
      </c>
      <c r="L288">
        <v>47.955736999999999</v>
      </c>
      <c r="M288">
        <v>27.636825999999999</v>
      </c>
      <c r="N288">
        <v>36.445880000000002</v>
      </c>
      <c r="O288">
        <v>37.829037999999997</v>
      </c>
      <c r="P288">
        <v>8.2151709999999998</v>
      </c>
      <c r="Q288">
        <v>7.0253629999999996</v>
      </c>
      <c r="R288">
        <v>8.9185590000000001</v>
      </c>
      <c r="S288">
        <v>8.2702000000000009</v>
      </c>
      <c r="T288">
        <v>23.457944999999999</v>
      </c>
      <c r="U288">
        <v>30.120249000000001</v>
      </c>
      <c r="V288">
        <v>27.558042</v>
      </c>
      <c r="W288">
        <v>36.441175999999999</v>
      </c>
      <c r="X288">
        <v>37.697234000000002</v>
      </c>
      <c r="Y288">
        <v>8.7313000000000002E-2</v>
      </c>
      <c r="Z288">
        <v>233.65</v>
      </c>
      <c r="AA288">
        <v>0.1</v>
      </c>
      <c r="AB288">
        <v>1578796550517</v>
      </c>
      <c r="AC288">
        <v>467375416</v>
      </c>
      <c r="AD288">
        <v>626049376919</v>
      </c>
      <c r="AE288">
        <v>277733691</v>
      </c>
      <c r="AF288" t="s">
        <v>444</v>
      </c>
    </row>
    <row r="289" spans="1:32" x14ac:dyDescent="0.2">
      <c r="A289" t="s">
        <v>151</v>
      </c>
      <c r="B289" t="s">
        <v>152</v>
      </c>
      <c r="C289" t="s">
        <v>153</v>
      </c>
      <c r="D289">
        <v>0</v>
      </c>
      <c r="E289" t="s">
        <v>154</v>
      </c>
      <c r="F289" t="s">
        <v>409</v>
      </c>
      <c r="G289" t="s">
        <v>81</v>
      </c>
      <c r="H289">
        <v>60</v>
      </c>
      <c r="I289">
        <v>10</v>
      </c>
      <c r="J289" t="s">
        <v>86</v>
      </c>
      <c r="K289">
        <v>235</v>
      </c>
      <c r="L289">
        <v>24.828095000000001</v>
      </c>
      <c r="M289">
        <v>25.592580000000002</v>
      </c>
      <c r="N289">
        <v>34.849657000000001</v>
      </c>
      <c r="O289">
        <v>36.020301000000003</v>
      </c>
      <c r="P289">
        <v>6.1473180000000003</v>
      </c>
      <c r="Q289">
        <v>5.7248000000000001</v>
      </c>
      <c r="R289">
        <v>1.1152550000000001</v>
      </c>
      <c r="S289">
        <v>0.81442700000000001</v>
      </c>
      <c r="T289">
        <v>21.520299999999999</v>
      </c>
      <c r="U289">
        <v>28.160345</v>
      </c>
      <c r="V289">
        <v>25.515953</v>
      </c>
      <c r="W289">
        <v>34.842604000000001</v>
      </c>
      <c r="X289">
        <v>35.936911000000002</v>
      </c>
      <c r="Y289">
        <v>0.179642</v>
      </c>
      <c r="Z289">
        <v>124.56</v>
      </c>
      <c r="AA289">
        <v>7.0000000000000007E-2</v>
      </c>
      <c r="AB289">
        <v>1073990667392</v>
      </c>
      <c r="AC289">
        <v>417576889</v>
      </c>
      <c r="AD289">
        <v>436646366037</v>
      </c>
      <c r="AE289">
        <v>283816566</v>
      </c>
      <c r="AF289" s="291" t="s">
        <v>445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AF289"/>
  <sheetViews>
    <sheetView tabSelected="1" workbookViewId="0">
      <selection activeCell="A2" sqref="A2:XFD289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32" s="115" customFormat="1" x14ac:dyDescent="0.2">
      <c r="A1" s="114" t="s">
        <v>123</v>
      </c>
      <c r="B1" s="115" t="s">
        <v>124</v>
      </c>
      <c r="C1" s="115" t="s">
        <v>125</v>
      </c>
      <c r="D1" s="114" t="s">
        <v>126</v>
      </c>
      <c r="E1" s="114" t="s">
        <v>127</v>
      </c>
      <c r="F1" s="114" t="s">
        <v>128</v>
      </c>
      <c r="G1" s="114" t="s">
        <v>129</v>
      </c>
      <c r="H1" s="114" t="s">
        <v>130</v>
      </c>
      <c r="I1" s="114" t="s">
        <v>131</v>
      </c>
      <c r="J1" s="115" t="s">
        <v>132</v>
      </c>
      <c r="K1" s="114" t="s">
        <v>107</v>
      </c>
      <c r="L1" s="114" t="s">
        <v>133</v>
      </c>
      <c r="M1" s="114" t="s">
        <v>113</v>
      </c>
      <c r="N1" s="114" t="s">
        <v>134</v>
      </c>
      <c r="O1" s="114" t="s">
        <v>135</v>
      </c>
      <c r="P1" s="114" t="s">
        <v>136</v>
      </c>
      <c r="Q1" s="115" t="s">
        <v>137</v>
      </c>
      <c r="R1" s="114" t="s">
        <v>138</v>
      </c>
      <c r="S1" s="114" t="s">
        <v>139</v>
      </c>
      <c r="T1" s="114" t="s">
        <v>78</v>
      </c>
      <c r="U1" s="114" t="s">
        <v>140</v>
      </c>
      <c r="V1" s="114" t="s">
        <v>141</v>
      </c>
      <c r="W1" s="114" t="s">
        <v>142</v>
      </c>
      <c r="X1" s="114" t="s">
        <v>143</v>
      </c>
      <c r="Y1" s="114" t="s">
        <v>144</v>
      </c>
      <c r="Z1" s="114" t="s">
        <v>145</v>
      </c>
      <c r="AA1" s="160" t="s">
        <v>146</v>
      </c>
      <c r="AB1" s="160" t="s">
        <v>147</v>
      </c>
      <c r="AC1" s="160" t="s">
        <v>148</v>
      </c>
      <c r="AD1" s="160" t="s">
        <v>149</v>
      </c>
      <c r="AE1" s="161" t="s">
        <v>150</v>
      </c>
    </row>
    <row r="2" spans="1:32" x14ac:dyDescent="0.2">
      <c r="A2" t="s">
        <v>151</v>
      </c>
      <c r="B2" t="s">
        <v>152</v>
      </c>
      <c r="C2" t="s">
        <v>153</v>
      </c>
      <c r="D2">
        <v>0</v>
      </c>
      <c r="E2" t="s">
        <v>154</v>
      </c>
      <c r="F2" t="s">
        <v>53</v>
      </c>
      <c r="G2" t="s">
        <v>81</v>
      </c>
      <c r="H2">
        <v>60</v>
      </c>
      <c r="I2">
        <v>10</v>
      </c>
      <c r="J2" t="s">
        <v>81</v>
      </c>
      <c r="K2">
        <v>110</v>
      </c>
      <c r="L2">
        <v>18089.257204000001</v>
      </c>
      <c r="M2">
        <v>42.351568999999998</v>
      </c>
      <c r="N2">
        <v>48.635342999999999</v>
      </c>
      <c r="O2">
        <v>48.641860999999999</v>
      </c>
      <c r="P2">
        <v>29.237791000000001</v>
      </c>
      <c r="Q2">
        <v>20.295038999999999</v>
      </c>
      <c r="R2">
        <v>99.974900000000005</v>
      </c>
      <c r="S2">
        <v>99.897392999999994</v>
      </c>
      <c r="T2">
        <v>42.945577</v>
      </c>
      <c r="U2">
        <v>43.208796</v>
      </c>
      <c r="V2">
        <v>42.298371000000003</v>
      </c>
      <c r="W2">
        <v>48.608853000000003</v>
      </c>
      <c r="X2">
        <v>48.614756</v>
      </c>
      <c r="Y2">
        <v>1.063008</v>
      </c>
      <c r="AF2" t="s">
        <v>446</v>
      </c>
    </row>
    <row r="3" spans="1:32" x14ac:dyDescent="0.2">
      <c r="A3" t="s">
        <v>151</v>
      </c>
      <c r="B3" t="s">
        <v>152</v>
      </c>
      <c r="C3" t="s">
        <v>153</v>
      </c>
      <c r="D3">
        <v>0</v>
      </c>
      <c r="E3" t="s">
        <v>154</v>
      </c>
      <c r="F3" t="s">
        <v>53</v>
      </c>
      <c r="G3" t="s">
        <v>81</v>
      </c>
      <c r="H3">
        <v>60</v>
      </c>
      <c r="I3">
        <v>10</v>
      </c>
      <c r="J3" t="s">
        <v>81</v>
      </c>
      <c r="K3">
        <v>135</v>
      </c>
      <c r="L3">
        <v>6474.8285560000004</v>
      </c>
      <c r="M3">
        <v>41.511909000000003</v>
      </c>
      <c r="N3">
        <v>47.458531999999998</v>
      </c>
      <c r="O3">
        <v>47.380625999999999</v>
      </c>
      <c r="P3">
        <v>27.379223</v>
      </c>
      <c r="Q3">
        <v>19.520250999999998</v>
      </c>
      <c r="R3">
        <v>99.495536999999999</v>
      </c>
      <c r="S3">
        <v>97.538927999999999</v>
      </c>
      <c r="T3">
        <v>41.386605000000003</v>
      </c>
      <c r="U3">
        <v>42.34028</v>
      </c>
      <c r="V3">
        <v>41.495677999999998</v>
      </c>
      <c r="W3">
        <v>47.444670000000002</v>
      </c>
      <c r="X3">
        <v>47.364584999999998</v>
      </c>
      <c r="Y3">
        <v>1.175756</v>
      </c>
      <c r="AF3" t="s">
        <v>447</v>
      </c>
    </row>
    <row r="4" spans="1:32" x14ac:dyDescent="0.2">
      <c r="A4" t="s">
        <v>151</v>
      </c>
      <c r="B4" t="s">
        <v>152</v>
      </c>
      <c r="C4" t="s">
        <v>153</v>
      </c>
      <c r="D4">
        <v>0</v>
      </c>
      <c r="E4" t="s">
        <v>154</v>
      </c>
      <c r="F4" t="s">
        <v>53</v>
      </c>
      <c r="G4" t="s">
        <v>81</v>
      </c>
      <c r="H4">
        <v>60</v>
      </c>
      <c r="I4">
        <v>10</v>
      </c>
      <c r="J4" t="s">
        <v>81</v>
      </c>
      <c r="K4">
        <v>160</v>
      </c>
      <c r="L4">
        <v>2694.0935989999998</v>
      </c>
      <c r="M4">
        <v>40.240243</v>
      </c>
      <c r="N4">
        <v>45.933315999999998</v>
      </c>
      <c r="O4">
        <v>45.718887000000002</v>
      </c>
      <c r="P4">
        <v>24.958562000000001</v>
      </c>
      <c r="Q4">
        <v>18.407492999999999</v>
      </c>
      <c r="R4">
        <v>94.899514999999994</v>
      </c>
      <c r="S4">
        <v>92.472568999999993</v>
      </c>
      <c r="T4">
        <v>39.064151000000003</v>
      </c>
      <c r="U4">
        <v>41.171335999999997</v>
      </c>
      <c r="V4">
        <v>40.224758999999999</v>
      </c>
      <c r="W4">
        <v>45.917549000000001</v>
      </c>
      <c r="X4">
        <v>45.703726000000003</v>
      </c>
      <c r="Y4">
        <v>1.233582</v>
      </c>
      <c r="AF4" t="s">
        <v>448</v>
      </c>
    </row>
    <row r="5" spans="1:32" x14ac:dyDescent="0.2">
      <c r="A5" t="s">
        <v>151</v>
      </c>
      <c r="B5" t="s">
        <v>152</v>
      </c>
      <c r="C5" t="s">
        <v>153</v>
      </c>
      <c r="D5">
        <v>0</v>
      </c>
      <c r="E5" t="s">
        <v>154</v>
      </c>
      <c r="F5" t="s">
        <v>53</v>
      </c>
      <c r="G5" t="s">
        <v>81</v>
      </c>
      <c r="H5">
        <v>60</v>
      </c>
      <c r="I5">
        <v>10</v>
      </c>
      <c r="J5" t="s">
        <v>81</v>
      </c>
      <c r="K5">
        <v>185</v>
      </c>
      <c r="L5">
        <v>1311.422116</v>
      </c>
      <c r="M5">
        <v>38.228225999999999</v>
      </c>
      <c r="N5">
        <v>43.921121999999997</v>
      </c>
      <c r="O5">
        <v>43.642803000000001</v>
      </c>
      <c r="P5">
        <v>21.711489</v>
      </c>
      <c r="Q5">
        <v>16.665088000000001</v>
      </c>
      <c r="R5">
        <v>85.747404000000003</v>
      </c>
      <c r="S5">
        <v>82.970612000000003</v>
      </c>
      <c r="T5">
        <v>35.851970000000001</v>
      </c>
      <c r="U5">
        <v>39.516081</v>
      </c>
      <c r="V5">
        <v>38.205837000000002</v>
      </c>
      <c r="W5">
        <v>43.904428000000003</v>
      </c>
      <c r="X5">
        <v>43.627189999999999</v>
      </c>
      <c r="Y5">
        <v>1.3183800000000001</v>
      </c>
      <c r="AF5" t="s">
        <v>449</v>
      </c>
    </row>
    <row r="6" spans="1:32" x14ac:dyDescent="0.2">
      <c r="A6" t="s">
        <v>151</v>
      </c>
      <c r="B6" t="s">
        <v>152</v>
      </c>
      <c r="C6" t="s">
        <v>153</v>
      </c>
      <c r="D6">
        <v>0</v>
      </c>
      <c r="E6" t="s">
        <v>154</v>
      </c>
      <c r="F6" t="s">
        <v>53</v>
      </c>
      <c r="G6" t="s">
        <v>81</v>
      </c>
      <c r="H6">
        <v>60</v>
      </c>
      <c r="I6">
        <v>10</v>
      </c>
      <c r="J6" t="s">
        <v>81</v>
      </c>
      <c r="K6">
        <v>210</v>
      </c>
      <c r="L6">
        <v>624.94059800000002</v>
      </c>
      <c r="M6">
        <v>35.478226999999997</v>
      </c>
      <c r="N6">
        <v>41.448827000000001</v>
      </c>
      <c r="O6">
        <v>41.326042000000001</v>
      </c>
      <c r="P6">
        <v>18.024363000000001</v>
      </c>
      <c r="Q6">
        <v>14.381081</v>
      </c>
      <c r="R6">
        <v>70.820964000000004</v>
      </c>
      <c r="S6">
        <v>67.725482999999997</v>
      </c>
      <c r="T6">
        <v>32.149987000000003</v>
      </c>
      <c r="U6">
        <v>37.318215000000002</v>
      </c>
      <c r="V6">
        <v>35.448810000000002</v>
      </c>
      <c r="W6">
        <v>41.428882000000002</v>
      </c>
      <c r="X6">
        <v>41.309458999999997</v>
      </c>
      <c r="Y6">
        <v>1.3357829999999999</v>
      </c>
      <c r="AF6" t="s">
        <v>450</v>
      </c>
    </row>
    <row r="7" spans="1:32" x14ac:dyDescent="0.2">
      <c r="A7" t="s">
        <v>151</v>
      </c>
      <c r="B7" t="s">
        <v>152</v>
      </c>
      <c r="C7" t="s">
        <v>153</v>
      </c>
      <c r="D7">
        <v>0</v>
      </c>
      <c r="E7" t="s">
        <v>154</v>
      </c>
      <c r="F7" t="s">
        <v>53</v>
      </c>
      <c r="G7" t="s">
        <v>81</v>
      </c>
      <c r="H7">
        <v>60</v>
      </c>
      <c r="I7">
        <v>10</v>
      </c>
      <c r="J7" t="s">
        <v>81</v>
      </c>
      <c r="K7">
        <v>235</v>
      </c>
      <c r="L7">
        <v>289.21355599999998</v>
      </c>
      <c r="M7">
        <v>32.335870999999997</v>
      </c>
      <c r="N7">
        <v>38.713588000000001</v>
      </c>
      <c r="O7">
        <v>38.671281999999998</v>
      </c>
      <c r="P7">
        <v>14.297511999999999</v>
      </c>
      <c r="Q7">
        <v>11.890644</v>
      </c>
      <c r="R7">
        <v>51.712139999999998</v>
      </c>
      <c r="S7">
        <v>48.562435999999998</v>
      </c>
      <c r="T7">
        <v>28.431273999999998</v>
      </c>
      <c r="U7">
        <v>34.720733000000003</v>
      </c>
      <c r="V7">
        <v>32.304468999999997</v>
      </c>
      <c r="W7">
        <v>38.703851999999998</v>
      </c>
      <c r="X7">
        <v>38.660791000000003</v>
      </c>
      <c r="Y7">
        <v>1.3624970000000001</v>
      </c>
      <c r="AF7" t="s">
        <v>451</v>
      </c>
    </row>
    <row r="8" spans="1:32" x14ac:dyDescent="0.2">
      <c r="A8" t="s">
        <v>151</v>
      </c>
      <c r="B8" t="s">
        <v>152</v>
      </c>
      <c r="C8" t="s">
        <v>153</v>
      </c>
      <c r="D8">
        <v>0</v>
      </c>
      <c r="E8" t="s">
        <v>154</v>
      </c>
      <c r="F8" t="s">
        <v>53</v>
      </c>
      <c r="G8" t="s">
        <v>81</v>
      </c>
      <c r="H8">
        <v>60</v>
      </c>
      <c r="I8">
        <v>10</v>
      </c>
      <c r="J8" t="s">
        <v>82</v>
      </c>
      <c r="K8">
        <v>110</v>
      </c>
      <c r="L8">
        <v>9099.9744869999995</v>
      </c>
      <c r="M8">
        <v>41.541173000000001</v>
      </c>
      <c r="N8">
        <v>47.019401999999999</v>
      </c>
      <c r="O8">
        <v>47.135269999999998</v>
      </c>
      <c r="P8">
        <v>28.226821999999999</v>
      </c>
      <c r="Q8">
        <v>19.825143000000001</v>
      </c>
      <c r="R8">
        <v>99.877617999999998</v>
      </c>
      <c r="S8">
        <v>98.126347999999993</v>
      </c>
      <c r="T8">
        <v>42.021028000000001</v>
      </c>
      <c r="U8">
        <v>42.391759999999998</v>
      </c>
      <c r="V8">
        <v>41.525784999999999</v>
      </c>
      <c r="W8">
        <v>47.008116000000001</v>
      </c>
      <c r="X8">
        <v>47.120838999999997</v>
      </c>
      <c r="Y8">
        <v>1.201535</v>
      </c>
      <c r="AF8" t="s">
        <v>452</v>
      </c>
    </row>
    <row r="9" spans="1:32" x14ac:dyDescent="0.2">
      <c r="A9" t="s">
        <v>151</v>
      </c>
      <c r="B9" t="s">
        <v>152</v>
      </c>
      <c r="C9" t="s">
        <v>153</v>
      </c>
      <c r="D9">
        <v>0</v>
      </c>
      <c r="E9" t="s">
        <v>154</v>
      </c>
      <c r="F9" t="s">
        <v>53</v>
      </c>
      <c r="G9" t="s">
        <v>81</v>
      </c>
      <c r="H9">
        <v>60</v>
      </c>
      <c r="I9">
        <v>10</v>
      </c>
      <c r="J9" t="s">
        <v>82</v>
      </c>
      <c r="K9">
        <v>135</v>
      </c>
      <c r="L9">
        <v>3735.3575660000001</v>
      </c>
      <c r="M9">
        <v>40.648978999999997</v>
      </c>
      <c r="N9">
        <v>45.989215999999999</v>
      </c>
      <c r="O9">
        <v>45.964863000000001</v>
      </c>
      <c r="P9">
        <v>26.217247</v>
      </c>
      <c r="Q9">
        <v>18.956593999999999</v>
      </c>
      <c r="R9">
        <v>96.870913999999999</v>
      </c>
      <c r="S9">
        <v>94.540780999999996</v>
      </c>
      <c r="T9">
        <v>40.175049000000001</v>
      </c>
      <c r="U9">
        <v>41.545428000000001</v>
      </c>
      <c r="V9">
        <v>40.637405999999999</v>
      </c>
      <c r="W9">
        <v>45.978149000000002</v>
      </c>
      <c r="X9">
        <v>45.950935999999999</v>
      </c>
      <c r="Y9">
        <v>1.2249289999999999</v>
      </c>
      <c r="AF9" t="s">
        <v>453</v>
      </c>
    </row>
    <row r="10" spans="1:32" x14ac:dyDescent="0.2">
      <c r="A10" t="s">
        <v>151</v>
      </c>
      <c r="B10" t="s">
        <v>152</v>
      </c>
      <c r="C10" t="s">
        <v>153</v>
      </c>
      <c r="D10">
        <v>0</v>
      </c>
      <c r="E10" t="s">
        <v>154</v>
      </c>
      <c r="F10" t="s">
        <v>53</v>
      </c>
      <c r="G10" t="s">
        <v>81</v>
      </c>
      <c r="H10">
        <v>60</v>
      </c>
      <c r="I10">
        <v>10</v>
      </c>
      <c r="J10" t="s">
        <v>82</v>
      </c>
      <c r="K10">
        <v>160</v>
      </c>
      <c r="L10">
        <v>1762.2119419999999</v>
      </c>
      <c r="M10">
        <v>39.070222999999999</v>
      </c>
      <c r="N10">
        <v>44.494332</v>
      </c>
      <c r="O10">
        <v>44.326923000000001</v>
      </c>
      <c r="P10">
        <v>23.294322000000001</v>
      </c>
      <c r="Q10">
        <v>17.506101000000001</v>
      </c>
      <c r="R10">
        <v>90.060512000000003</v>
      </c>
      <c r="S10">
        <v>87.365784000000005</v>
      </c>
      <c r="T10">
        <v>37.328927</v>
      </c>
      <c r="U10">
        <v>40.227684000000004</v>
      </c>
      <c r="V10">
        <v>39.052112999999999</v>
      </c>
      <c r="W10">
        <v>44.480910000000002</v>
      </c>
      <c r="X10">
        <v>44.310741</v>
      </c>
      <c r="Y10">
        <v>1.3229029999999999</v>
      </c>
      <c r="AF10" t="s">
        <v>454</v>
      </c>
    </row>
    <row r="11" spans="1:32" x14ac:dyDescent="0.2">
      <c r="A11" t="s">
        <v>151</v>
      </c>
      <c r="B11" t="s">
        <v>152</v>
      </c>
      <c r="C11" t="s">
        <v>153</v>
      </c>
      <c r="D11">
        <v>0</v>
      </c>
      <c r="E11" t="s">
        <v>154</v>
      </c>
      <c r="F11" t="s">
        <v>53</v>
      </c>
      <c r="G11" t="s">
        <v>81</v>
      </c>
      <c r="H11">
        <v>60</v>
      </c>
      <c r="I11">
        <v>10</v>
      </c>
      <c r="J11" t="s">
        <v>82</v>
      </c>
      <c r="K11">
        <v>185</v>
      </c>
      <c r="L11">
        <v>854.97026100000005</v>
      </c>
      <c r="M11">
        <v>36.742933000000001</v>
      </c>
      <c r="N11">
        <v>42.591622999999998</v>
      </c>
      <c r="O11">
        <v>42.326399000000002</v>
      </c>
      <c r="P11">
        <v>19.787436</v>
      </c>
      <c r="Q11">
        <v>15.475184</v>
      </c>
      <c r="R11">
        <v>77.991735000000006</v>
      </c>
      <c r="S11">
        <v>75.012491999999995</v>
      </c>
      <c r="T11">
        <v>33.858094000000001</v>
      </c>
      <c r="U11">
        <v>38.430194</v>
      </c>
      <c r="V11">
        <v>36.718775000000001</v>
      </c>
      <c r="W11">
        <v>42.575381999999998</v>
      </c>
      <c r="X11">
        <v>42.310307999999999</v>
      </c>
      <c r="Y11">
        <v>1.3637319999999999</v>
      </c>
      <c r="AF11" s="291" t="s">
        <v>455</v>
      </c>
    </row>
    <row r="12" spans="1:32" x14ac:dyDescent="0.2">
      <c r="A12" t="s">
        <v>151</v>
      </c>
      <c r="B12" t="s">
        <v>152</v>
      </c>
      <c r="C12" t="s">
        <v>153</v>
      </c>
      <c r="D12">
        <v>0</v>
      </c>
      <c r="E12" t="s">
        <v>154</v>
      </c>
      <c r="F12" t="s">
        <v>53</v>
      </c>
      <c r="G12" t="s">
        <v>81</v>
      </c>
      <c r="H12">
        <v>60</v>
      </c>
      <c r="I12">
        <v>10</v>
      </c>
      <c r="J12" t="s">
        <v>82</v>
      </c>
      <c r="K12">
        <v>210</v>
      </c>
      <c r="L12">
        <v>400.98609099999999</v>
      </c>
      <c r="M12">
        <v>33.835391000000001</v>
      </c>
      <c r="N12">
        <v>40.275585</v>
      </c>
      <c r="O12">
        <v>40.115779000000003</v>
      </c>
      <c r="P12">
        <v>16.066856000000001</v>
      </c>
      <c r="Q12">
        <v>13.083133</v>
      </c>
      <c r="R12">
        <v>60.902760000000001</v>
      </c>
      <c r="S12">
        <v>57.714666999999999</v>
      </c>
      <c r="T12">
        <v>30.187318000000001</v>
      </c>
      <c r="U12">
        <v>36.167383000000001</v>
      </c>
      <c r="V12">
        <v>33.806055000000001</v>
      </c>
      <c r="W12">
        <v>40.261294999999997</v>
      </c>
      <c r="X12">
        <v>40.098371</v>
      </c>
      <c r="Y12">
        <v>1.403268</v>
      </c>
      <c r="AF12" t="s">
        <v>456</v>
      </c>
    </row>
    <row r="13" spans="1:32" x14ac:dyDescent="0.2">
      <c r="A13" t="s">
        <v>151</v>
      </c>
      <c r="B13" t="s">
        <v>152</v>
      </c>
      <c r="C13" t="s">
        <v>153</v>
      </c>
      <c r="D13">
        <v>0</v>
      </c>
      <c r="E13" t="s">
        <v>154</v>
      </c>
      <c r="F13" t="s">
        <v>53</v>
      </c>
      <c r="G13" t="s">
        <v>81</v>
      </c>
      <c r="H13">
        <v>60</v>
      </c>
      <c r="I13">
        <v>10</v>
      </c>
      <c r="J13" t="s">
        <v>82</v>
      </c>
      <c r="K13">
        <v>235</v>
      </c>
      <c r="L13">
        <v>182.527626</v>
      </c>
      <c r="M13">
        <v>30.655850999999998</v>
      </c>
      <c r="N13">
        <v>37.794316000000002</v>
      </c>
      <c r="O13">
        <v>37.726098</v>
      </c>
      <c r="P13">
        <v>12.51099</v>
      </c>
      <c r="Q13">
        <v>10.648251</v>
      </c>
      <c r="R13">
        <v>40.681941000000002</v>
      </c>
      <c r="S13">
        <v>37.927557</v>
      </c>
      <c r="T13">
        <v>26.620784</v>
      </c>
      <c r="U13">
        <v>33.612347</v>
      </c>
      <c r="V13">
        <v>30.624849000000001</v>
      </c>
      <c r="W13">
        <v>37.783090999999999</v>
      </c>
      <c r="X13">
        <v>37.715575999999999</v>
      </c>
      <c r="Y13">
        <v>1.3251980000000001</v>
      </c>
      <c r="AF13" t="s">
        <v>457</v>
      </c>
    </row>
    <row r="14" spans="1:32" x14ac:dyDescent="0.2">
      <c r="A14" t="s">
        <v>151</v>
      </c>
      <c r="B14" t="s">
        <v>152</v>
      </c>
      <c r="C14" t="s">
        <v>153</v>
      </c>
      <c r="D14">
        <v>0</v>
      </c>
      <c r="E14" t="s">
        <v>154</v>
      </c>
      <c r="F14" t="s">
        <v>53</v>
      </c>
      <c r="G14" t="s">
        <v>81</v>
      </c>
      <c r="H14">
        <v>60</v>
      </c>
      <c r="I14">
        <v>10</v>
      </c>
      <c r="J14" t="s">
        <v>83</v>
      </c>
      <c r="K14">
        <v>110</v>
      </c>
      <c r="L14">
        <v>6082.204565</v>
      </c>
      <c r="M14">
        <v>40.631692999999999</v>
      </c>
      <c r="N14">
        <v>45.873077000000002</v>
      </c>
      <c r="O14">
        <v>45.745221999999998</v>
      </c>
      <c r="P14">
        <v>27.439627000000002</v>
      </c>
      <c r="Q14">
        <v>19.346202999999999</v>
      </c>
      <c r="R14">
        <v>97.804651000000007</v>
      </c>
      <c r="S14">
        <v>95.454693000000006</v>
      </c>
      <c r="T14">
        <v>41.028937999999997</v>
      </c>
      <c r="U14">
        <v>41.698694000000003</v>
      </c>
      <c r="V14">
        <v>40.622929999999997</v>
      </c>
      <c r="W14">
        <v>45.865997999999998</v>
      </c>
      <c r="X14">
        <v>45.734082000000001</v>
      </c>
      <c r="Y14">
        <v>1.259361</v>
      </c>
      <c r="AF14" t="s">
        <v>458</v>
      </c>
    </row>
    <row r="15" spans="1:32" x14ac:dyDescent="0.2">
      <c r="A15" t="s">
        <v>151</v>
      </c>
      <c r="B15" t="s">
        <v>152</v>
      </c>
      <c r="C15" t="s">
        <v>153</v>
      </c>
      <c r="D15">
        <v>0</v>
      </c>
      <c r="E15" t="s">
        <v>154</v>
      </c>
      <c r="F15" t="s">
        <v>53</v>
      </c>
      <c r="G15" t="s">
        <v>81</v>
      </c>
      <c r="H15">
        <v>60</v>
      </c>
      <c r="I15">
        <v>10</v>
      </c>
      <c r="J15" t="s">
        <v>83</v>
      </c>
      <c r="K15">
        <v>135</v>
      </c>
      <c r="L15">
        <v>2724.9562740000001</v>
      </c>
      <c r="M15">
        <v>39.669181999999999</v>
      </c>
      <c r="N15">
        <v>44.932605000000002</v>
      </c>
      <c r="O15">
        <v>44.684483999999998</v>
      </c>
      <c r="P15">
        <v>25.173546000000002</v>
      </c>
      <c r="Q15">
        <v>18.344778000000002</v>
      </c>
      <c r="R15">
        <v>93.434837000000002</v>
      </c>
      <c r="S15">
        <v>90.857932000000005</v>
      </c>
      <c r="T15">
        <v>38.929428000000001</v>
      </c>
      <c r="U15">
        <v>40.816791000000002</v>
      </c>
      <c r="V15">
        <v>39.657735000000002</v>
      </c>
      <c r="W15">
        <v>44.923811999999998</v>
      </c>
      <c r="X15">
        <v>44.671638999999999</v>
      </c>
      <c r="Y15">
        <v>1.33463</v>
      </c>
      <c r="AF15" t="s">
        <v>459</v>
      </c>
    </row>
    <row r="16" spans="1:32" x14ac:dyDescent="0.2">
      <c r="A16" t="s">
        <v>151</v>
      </c>
      <c r="B16" t="s">
        <v>152</v>
      </c>
      <c r="C16" t="s">
        <v>153</v>
      </c>
      <c r="D16">
        <v>0</v>
      </c>
      <c r="E16" t="s">
        <v>154</v>
      </c>
      <c r="F16" t="s">
        <v>53</v>
      </c>
      <c r="G16" t="s">
        <v>81</v>
      </c>
      <c r="H16">
        <v>60</v>
      </c>
      <c r="I16">
        <v>10</v>
      </c>
      <c r="J16" t="s">
        <v>83</v>
      </c>
      <c r="K16">
        <v>160</v>
      </c>
      <c r="L16">
        <v>1304.505956</v>
      </c>
      <c r="M16">
        <v>37.955177999999997</v>
      </c>
      <c r="N16">
        <v>43.492367999999999</v>
      </c>
      <c r="O16">
        <v>43.155411999999998</v>
      </c>
      <c r="P16">
        <v>21.966318999999999</v>
      </c>
      <c r="Q16">
        <v>16.69032</v>
      </c>
      <c r="R16">
        <v>84.641496000000004</v>
      </c>
      <c r="S16">
        <v>81.843839000000003</v>
      </c>
      <c r="T16">
        <v>35.857205999999998</v>
      </c>
      <c r="U16">
        <v>39.422744999999999</v>
      </c>
      <c r="V16">
        <v>37.935701999999999</v>
      </c>
      <c r="W16">
        <v>43.481633000000002</v>
      </c>
      <c r="X16">
        <v>43.141120999999998</v>
      </c>
      <c r="Y16">
        <v>1.4447449999999999</v>
      </c>
      <c r="AF16" t="s">
        <v>460</v>
      </c>
    </row>
    <row r="17" spans="1:32" x14ac:dyDescent="0.2">
      <c r="A17" t="s">
        <v>151</v>
      </c>
      <c r="B17" t="s">
        <v>152</v>
      </c>
      <c r="C17" t="s">
        <v>153</v>
      </c>
      <c r="D17">
        <v>0</v>
      </c>
      <c r="E17" t="s">
        <v>154</v>
      </c>
      <c r="F17" t="s">
        <v>53</v>
      </c>
      <c r="G17" t="s">
        <v>81</v>
      </c>
      <c r="H17">
        <v>60</v>
      </c>
      <c r="I17">
        <v>10</v>
      </c>
      <c r="J17" t="s">
        <v>83</v>
      </c>
      <c r="K17">
        <v>185</v>
      </c>
      <c r="L17">
        <v>623.38400100000001</v>
      </c>
      <c r="M17">
        <v>35.524157000000002</v>
      </c>
      <c r="N17">
        <v>41.629348999999998</v>
      </c>
      <c r="O17">
        <v>41.267695000000003</v>
      </c>
      <c r="P17">
        <v>18.366997000000001</v>
      </c>
      <c r="Q17">
        <v>14.535450000000001</v>
      </c>
      <c r="R17">
        <v>70.456204</v>
      </c>
      <c r="S17">
        <v>67.497822999999997</v>
      </c>
      <c r="T17">
        <v>32.348399999999998</v>
      </c>
      <c r="U17">
        <v>37.536444000000003</v>
      </c>
      <c r="V17">
        <v>35.498212000000002</v>
      </c>
      <c r="W17">
        <v>41.615482</v>
      </c>
      <c r="X17">
        <v>41.252881000000002</v>
      </c>
      <c r="Y17">
        <v>1.4968729999999999</v>
      </c>
      <c r="AF17" t="s">
        <v>461</v>
      </c>
    </row>
    <row r="18" spans="1:32" x14ac:dyDescent="0.2">
      <c r="A18" t="s">
        <v>151</v>
      </c>
      <c r="B18" t="s">
        <v>152</v>
      </c>
      <c r="C18" t="s">
        <v>153</v>
      </c>
      <c r="D18">
        <v>0</v>
      </c>
      <c r="E18" t="s">
        <v>154</v>
      </c>
      <c r="F18" t="s">
        <v>53</v>
      </c>
      <c r="G18" t="s">
        <v>81</v>
      </c>
      <c r="H18">
        <v>60</v>
      </c>
      <c r="I18">
        <v>10</v>
      </c>
      <c r="J18" t="s">
        <v>83</v>
      </c>
      <c r="K18">
        <v>210</v>
      </c>
      <c r="L18">
        <v>286.845462</v>
      </c>
      <c r="M18">
        <v>32.587133000000001</v>
      </c>
      <c r="N18">
        <v>39.329943999999998</v>
      </c>
      <c r="O18">
        <v>39.183256</v>
      </c>
      <c r="P18">
        <v>14.70476</v>
      </c>
      <c r="Q18">
        <v>12.132115000000001</v>
      </c>
      <c r="R18">
        <v>52.249623</v>
      </c>
      <c r="S18">
        <v>49.217925000000001</v>
      </c>
      <c r="T18">
        <v>28.762912</v>
      </c>
      <c r="U18">
        <v>35.198334000000003</v>
      </c>
      <c r="V18">
        <v>32.558435000000003</v>
      </c>
      <c r="W18">
        <v>39.317264000000002</v>
      </c>
      <c r="X18">
        <v>39.172705999999998</v>
      </c>
      <c r="Y18">
        <v>1.5015510000000001</v>
      </c>
      <c r="AF18" t="s">
        <v>462</v>
      </c>
    </row>
    <row r="19" spans="1:32" x14ac:dyDescent="0.2">
      <c r="A19" t="s">
        <v>151</v>
      </c>
      <c r="B19" t="s">
        <v>152</v>
      </c>
      <c r="C19" t="s">
        <v>153</v>
      </c>
      <c r="D19">
        <v>0</v>
      </c>
      <c r="E19" t="s">
        <v>154</v>
      </c>
      <c r="F19" t="s">
        <v>53</v>
      </c>
      <c r="G19" t="s">
        <v>81</v>
      </c>
      <c r="H19">
        <v>60</v>
      </c>
      <c r="I19">
        <v>10</v>
      </c>
      <c r="J19" t="s">
        <v>83</v>
      </c>
      <c r="K19">
        <v>235</v>
      </c>
      <c r="L19">
        <v>127.15038800000001</v>
      </c>
      <c r="M19">
        <v>29.456254000000001</v>
      </c>
      <c r="N19">
        <v>37.112498000000002</v>
      </c>
      <c r="O19">
        <v>37.089086999999999</v>
      </c>
      <c r="P19">
        <v>11.305285</v>
      </c>
      <c r="Q19">
        <v>9.7873599999999996</v>
      </c>
      <c r="R19">
        <v>32.202699000000003</v>
      </c>
      <c r="S19">
        <v>29.73781</v>
      </c>
      <c r="T19">
        <v>25.367283</v>
      </c>
      <c r="U19">
        <v>32.801537000000003</v>
      </c>
      <c r="V19">
        <v>29.428370000000001</v>
      </c>
      <c r="W19">
        <v>37.100743999999999</v>
      </c>
      <c r="X19">
        <v>37.077863999999998</v>
      </c>
      <c r="Y19">
        <v>1.407403</v>
      </c>
      <c r="AF19" t="s">
        <v>463</v>
      </c>
    </row>
    <row r="20" spans="1:32" x14ac:dyDescent="0.2">
      <c r="A20" t="s">
        <v>151</v>
      </c>
      <c r="B20" t="s">
        <v>152</v>
      </c>
      <c r="C20" t="s">
        <v>153</v>
      </c>
      <c r="D20">
        <v>0</v>
      </c>
      <c r="E20" t="s">
        <v>154</v>
      </c>
      <c r="F20" t="s">
        <v>53</v>
      </c>
      <c r="G20" t="s">
        <v>81</v>
      </c>
      <c r="H20">
        <v>60</v>
      </c>
      <c r="I20">
        <v>10</v>
      </c>
      <c r="J20" t="s">
        <v>84</v>
      </c>
      <c r="K20">
        <v>110</v>
      </c>
      <c r="L20">
        <v>3557.1271809999998</v>
      </c>
      <c r="M20">
        <v>38.379809000000002</v>
      </c>
      <c r="N20">
        <v>44.448273</v>
      </c>
      <c r="O20">
        <v>43.811591999999997</v>
      </c>
      <c r="P20">
        <v>25.919651000000002</v>
      </c>
      <c r="Q20">
        <v>18.065041999999998</v>
      </c>
      <c r="R20">
        <v>90.451503000000002</v>
      </c>
      <c r="S20">
        <v>87.871994000000001</v>
      </c>
      <c r="T20">
        <v>37.556668000000002</v>
      </c>
      <c r="U20">
        <v>40.413003000000003</v>
      </c>
      <c r="V20">
        <v>38.37491</v>
      </c>
      <c r="W20">
        <v>44.443119000000003</v>
      </c>
      <c r="X20">
        <v>43.802101</v>
      </c>
      <c r="Y20">
        <v>1.3534349999999999</v>
      </c>
      <c r="AF20" t="s">
        <v>464</v>
      </c>
    </row>
    <row r="21" spans="1:32" x14ac:dyDescent="0.2">
      <c r="A21" t="s">
        <v>151</v>
      </c>
      <c r="B21" t="s">
        <v>152</v>
      </c>
      <c r="C21" t="s">
        <v>153</v>
      </c>
      <c r="D21">
        <v>0</v>
      </c>
      <c r="E21" t="s">
        <v>154</v>
      </c>
      <c r="F21" t="s">
        <v>53</v>
      </c>
      <c r="G21" t="s">
        <v>81</v>
      </c>
      <c r="H21">
        <v>60</v>
      </c>
      <c r="I21">
        <v>10</v>
      </c>
      <c r="J21" t="s">
        <v>84</v>
      </c>
      <c r="K21">
        <v>135</v>
      </c>
      <c r="L21">
        <v>1751.0464919999999</v>
      </c>
      <c r="M21">
        <v>37.494191999999998</v>
      </c>
      <c r="N21">
        <v>43.554467000000002</v>
      </c>
      <c r="O21">
        <v>42.913932000000003</v>
      </c>
      <c r="P21">
        <v>23.330587000000001</v>
      </c>
      <c r="Q21">
        <v>16.96162</v>
      </c>
      <c r="R21">
        <v>84.312138000000004</v>
      </c>
      <c r="S21">
        <v>81.602999999999994</v>
      </c>
      <c r="T21">
        <v>35.777748000000003</v>
      </c>
      <c r="U21">
        <v>39.509870999999997</v>
      </c>
      <c r="V21">
        <v>37.484935</v>
      </c>
      <c r="W21">
        <v>43.5473</v>
      </c>
      <c r="X21">
        <v>42.902717000000003</v>
      </c>
      <c r="Y21">
        <v>1.4412419999999999</v>
      </c>
      <c r="AF21" t="s">
        <v>465</v>
      </c>
    </row>
    <row r="22" spans="1:32" x14ac:dyDescent="0.2">
      <c r="A22" t="s">
        <v>151</v>
      </c>
      <c r="B22" t="s">
        <v>152</v>
      </c>
      <c r="C22" t="s">
        <v>153</v>
      </c>
      <c r="D22">
        <v>0</v>
      </c>
      <c r="E22" t="s">
        <v>154</v>
      </c>
      <c r="F22" t="s">
        <v>53</v>
      </c>
      <c r="G22" t="s">
        <v>81</v>
      </c>
      <c r="H22">
        <v>60</v>
      </c>
      <c r="I22">
        <v>10</v>
      </c>
      <c r="J22" t="s">
        <v>84</v>
      </c>
      <c r="K22">
        <v>160</v>
      </c>
      <c r="L22">
        <v>842.98962600000004</v>
      </c>
      <c r="M22">
        <v>35.886750999999997</v>
      </c>
      <c r="N22">
        <v>42.126643000000001</v>
      </c>
      <c r="O22">
        <v>41.569192999999999</v>
      </c>
      <c r="P22">
        <v>19.920829000000001</v>
      </c>
      <c r="Q22">
        <v>15.223352</v>
      </c>
      <c r="R22">
        <v>72.796051000000006</v>
      </c>
      <c r="S22">
        <v>70.014042000000003</v>
      </c>
      <c r="T22">
        <v>33.122335999999997</v>
      </c>
      <c r="U22">
        <v>38.080233</v>
      </c>
      <c r="V22">
        <v>35.869073</v>
      </c>
      <c r="W22">
        <v>42.116145000000003</v>
      </c>
      <c r="X22">
        <v>41.556452999999998</v>
      </c>
      <c r="Y22">
        <v>1.530235</v>
      </c>
      <c r="AF22" t="s">
        <v>466</v>
      </c>
    </row>
    <row r="23" spans="1:32" x14ac:dyDescent="0.2">
      <c r="A23" t="s">
        <v>151</v>
      </c>
      <c r="B23" t="s">
        <v>152</v>
      </c>
      <c r="C23" t="s">
        <v>153</v>
      </c>
      <c r="D23">
        <v>0</v>
      </c>
      <c r="E23" t="s">
        <v>154</v>
      </c>
      <c r="F23" t="s">
        <v>53</v>
      </c>
      <c r="G23" t="s">
        <v>81</v>
      </c>
      <c r="H23">
        <v>60</v>
      </c>
      <c r="I23">
        <v>10</v>
      </c>
      <c r="J23" t="s">
        <v>84</v>
      </c>
      <c r="K23">
        <v>185</v>
      </c>
      <c r="L23">
        <v>396.92123299999997</v>
      </c>
      <c r="M23">
        <v>33.573846000000003</v>
      </c>
      <c r="N23">
        <v>40.305221000000003</v>
      </c>
      <c r="O23">
        <v>39.822536999999997</v>
      </c>
      <c r="P23">
        <v>16.301849000000001</v>
      </c>
      <c r="Q23">
        <v>13.063133000000001</v>
      </c>
      <c r="R23">
        <v>56.712212000000001</v>
      </c>
      <c r="S23">
        <v>53.943173000000002</v>
      </c>
      <c r="T23">
        <v>29.992763</v>
      </c>
      <c r="U23">
        <v>36.209707000000002</v>
      </c>
      <c r="V23">
        <v>33.549146</v>
      </c>
      <c r="W23">
        <v>40.293595000000003</v>
      </c>
      <c r="X23">
        <v>39.807597000000001</v>
      </c>
      <c r="Y23">
        <v>1.5816429999999999</v>
      </c>
      <c r="AF23" s="291" t="s">
        <v>467</v>
      </c>
    </row>
    <row r="24" spans="1:32" x14ac:dyDescent="0.2">
      <c r="A24" t="s">
        <v>151</v>
      </c>
      <c r="B24" t="s">
        <v>152</v>
      </c>
      <c r="C24" t="s">
        <v>153</v>
      </c>
      <c r="D24">
        <v>0</v>
      </c>
      <c r="E24" t="s">
        <v>154</v>
      </c>
      <c r="F24" t="s">
        <v>53</v>
      </c>
      <c r="G24" t="s">
        <v>81</v>
      </c>
      <c r="H24">
        <v>60</v>
      </c>
      <c r="I24">
        <v>10</v>
      </c>
      <c r="J24" t="s">
        <v>84</v>
      </c>
      <c r="K24">
        <v>210</v>
      </c>
      <c r="L24">
        <v>179.47345000000001</v>
      </c>
      <c r="M24">
        <v>30.770883999999999</v>
      </c>
      <c r="N24">
        <v>38.198532999999998</v>
      </c>
      <c r="O24">
        <v>37.894055000000002</v>
      </c>
      <c r="P24">
        <v>12.819266000000001</v>
      </c>
      <c r="Q24">
        <v>10.790321</v>
      </c>
      <c r="R24">
        <v>38.547969999999999</v>
      </c>
      <c r="S24">
        <v>36.093623999999998</v>
      </c>
      <c r="T24">
        <v>26.763905999999999</v>
      </c>
      <c r="U24">
        <v>33.934275</v>
      </c>
      <c r="V24">
        <v>30.743600000000001</v>
      </c>
      <c r="W24">
        <v>38.188046999999997</v>
      </c>
      <c r="X24">
        <v>37.881160999999999</v>
      </c>
      <c r="Y24">
        <v>1.5657650000000001</v>
      </c>
      <c r="AF24" t="s">
        <v>468</v>
      </c>
    </row>
    <row r="25" spans="1:32" x14ac:dyDescent="0.2">
      <c r="A25" t="s">
        <v>151</v>
      </c>
      <c r="B25" t="s">
        <v>152</v>
      </c>
      <c r="C25" t="s">
        <v>153</v>
      </c>
      <c r="D25">
        <v>0</v>
      </c>
      <c r="E25" t="s">
        <v>154</v>
      </c>
      <c r="F25" t="s">
        <v>53</v>
      </c>
      <c r="G25" t="s">
        <v>81</v>
      </c>
      <c r="H25">
        <v>60</v>
      </c>
      <c r="I25">
        <v>10</v>
      </c>
      <c r="J25" t="s">
        <v>84</v>
      </c>
      <c r="K25">
        <v>235</v>
      </c>
      <c r="L25">
        <v>78.202413000000007</v>
      </c>
      <c r="M25">
        <v>27.815311000000001</v>
      </c>
      <c r="N25">
        <v>36.342517000000001</v>
      </c>
      <c r="O25">
        <v>36.198990999999999</v>
      </c>
      <c r="P25">
        <v>9.716621</v>
      </c>
      <c r="Q25">
        <v>8.6723879999999998</v>
      </c>
      <c r="R25">
        <v>20.102944999999998</v>
      </c>
      <c r="S25">
        <v>18.262920999999999</v>
      </c>
      <c r="T25">
        <v>23.717217999999999</v>
      </c>
      <c r="U25">
        <v>31.565515000000001</v>
      </c>
      <c r="V25">
        <v>27.787769999999998</v>
      </c>
      <c r="W25">
        <v>36.336246000000003</v>
      </c>
      <c r="X25">
        <v>36.194051999999999</v>
      </c>
      <c r="Y25">
        <v>1.40981</v>
      </c>
      <c r="AF25" t="s">
        <v>469</v>
      </c>
    </row>
    <row r="26" spans="1:32" x14ac:dyDescent="0.2">
      <c r="A26" t="s">
        <v>151</v>
      </c>
      <c r="B26" t="s">
        <v>152</v>
      </c>
      <c r="C26" t="s">
        <v>153</v>
      </c>
      <c r="D26">
        <v>0</v>
      </c>
      <c r="E26" t="s">
        <v>154</v>
      </c>
      <c r="F26" t="s">
        <v>53</v>
      </c>
      <c r="G26" t="s">
        <v>81</v>
      </c>
      <c r="H26">
        <v>60</v>
      </c>
      <c r="I26">
        <v>10</v>
      </c>
      <c r="J26" t="s">
        <v>85</v>
      </c>
      <c r="K26">
        <v>110</v>
      </c>
      <c r="L26">
        <v>2536.604319</v>
      </c>
      <c r="M26">
        <v>36.255299999999998</v>
      </c>
      <c r="N26">
        <v>43.366743</v>
      </c>
      <c r="O26">
        <v>42.494984000000002</v>
      </c>
      <c r="P26">
        <v>24.735589999999998</v>
      </c>
      <c r="Q26">
        <v>16.445354999999999</v>
      </c>
      <c r="R26">
        <v>79.342215999999993</v>
      </c>
      <c r="S26">
        <v>76.597205000000002</v>
      </c>
      <c r="T26">
        <v>33.790140000000001</v>
      </c>
      <c r="U26">
        <v>39.189743999999997</v>
      </c>
      <c r="V26">
        <v>36.251396999999997</v>
      </c>
      <c r="W26">
        <v>43.361921000000002</v>
      </c>
      <c r="X26">
        <v>42.486536000000001</v>
      </c>
      <c r="Y26">
        <v>1.440647</v>
      </c>
      <c r="AF26" t="s">
        <v>470</v>
      </c>
    </row>
    <row r="27" spans="1:32" x14ac:dyDescent="0.2">
      <c r="A27" t="s">
        <v>151</v>
      </c>
      <c r="B27" t="s">
        <v>152</v>
      </c>
      <c r="C27" t="s">
        <v>153</v>
      </c>
      <c r="D27">
        <v>0</v>
      </c>
      <c r="E27" t="s">
        <v>154</v>
      </c>
      <c r="F27" t="s">
        <v>53</v>
      </c>
      <c r="G27" t="s">
        <v>81</v>
      </c>
      <c r="H27">
        <v>60</v>
      </c>
      <c r="I27">
        <v>10</v>
      </c>
      <c r="J27" t="s">
        <v>85</v>
      </c>
      <c r="K27">
        <v>135</v>
      </c>
      <c r="L27">
        <v>1264.0159839999999</v>
      </c>
      <c r="M27">
        <v>35.530684999999998</v>
      </c>
      <c r="N27">
        <v>42.497798000000003</v>
      </c>
      <c r="O27">
        <v>41.687711</v>
      </c>
      <c r="P27">
        <v>21.864432000000001</v>
      </c>
      <c r="Q27">
        <v>15.456288000000001</v>
      </c>
      <c r="R27">
        <v>72.185346999999993</v>
      </c>
      <c r="S27">
        <v>69.385952000000003</v>
      </c>
      <c r="T27">
        <v>32.636651000000001</v>
      </c>
      <c r="U27">
        <v>38.337437999999999</v>
      </c>
      <c r="V27">
        <v>35.523195999999999</v>
      </c>
      <c r="W27">
        <v>42.490690000000001</v>
      </c>
      <c r="X27">
        <v>41.678413999999997</v>
      </c>
      <c r="Y27">
        <v>1.5244759999999999</v>
      </c>
      <c r="AF27" t="s">
        <v>471</v>
      </c>
    </row>
    <row r="28" spans="1:32" x14ac:dyDescent="0.2">
      <c r="A28" t="s">
        <v>151</v>
      </c>
      <c r="B28" t="s">
        <v>152</v>
      </c>
      <c r="C28" t="s">
        <v>153</v>
      </c>
      <c r="D28">
        <v>0</v>
      </c>
      <c r="E28" t="s">
        <v>154</v>
      </c>
      <c r="F28" t="s">
        <v>53</v>
      </c>
      <c r="G28" t="s">
        <v>81</v>
      </c>
      <c r="H28">
        <v>60</v>
      </c>
      <c r="I28">
        <v>10</v>
      </c>
      <c r="J28" t="s">
        <v>85</v>
      </c>
      <c r="K28">
        <v>160</v>
      </c>
      <c r="L28">
        <v>604.97041400000001</v>
      </c>
      <c r="M28">
        <v>34.147781999999999</v>
      </c>
      <c r="N28">
        <v>41.146245999999998</v>
      </c>
      <c r="O28">
        <v>40.447791000000002</v>
      </c>
      <c r="P28">
        <v>18.374480999999999</v>
      </c>
      <c r="Q28">
        <v>13.891415</v>
      </c>
      <c r="R28">
        <v>59.796740999999997</v>
      </c>
      <c r="S28">
        <v>57.026471999999998</v>
      </c>
      <c r="T28">
        <v>30.702779</v>
      </c>
      <c r="U28">
        <v>36.966858999999999</v>
      </c>
      <c r="V28">
        <v>34.133088999999998</v>
      </c>
      <c r="W28">
        <v>41.136073000000003</v>
      </c>
      <c r="X28">
        <v>40.436321999999997</v>
      </c>
      <c r="Y28">
        <v>1.6127229999999999</v>
      </c>
      <c r="AF28" t="s">
        <v>472</v>
      </c>
    </row>
    <row r="29" spans="1:32" x14ac:dyDescent="0.2">
      <c r="A29" t="s">
        <v>151</v>
      </c>
      <c r="B29" t="s">
        <v>152</v>
      </c>
      <c r="C29" t="s">
        <v>153</v>
      </c>
      <c r="D29">
        <v>0</v>
      </c>
      <c r="E29" t="s">
        <v>154</v>
      </c>
      <c r="F29" t="s">
        <v>53</v>
      </c>
      <c r="G29" t="s">
        <v>81</v>
      </c>
      <c r="H29">
        <v>60</v>
      </c>
      <c r="I29">
        <v>10</v>
      </c>
      <c r="J29" t="s">
        <v>85</v>
      </c>
      <c r="K29">
        <v>185</v>
      </c>
      <c r="L29">
        <v>284.03842300000002</v>
      </c>
      <c r="M29">
        <v>32.076506999999999</v>
      </c>
      <c r="N29">
        <v>39.379479000000003</v>
      </c>
      <c r="O29">
        <v>38.878686000000002</v>
      </c>
      <c r="P29">
        <v>14.832897000000001</v>
      </c>
      <c r="Q29">
        <v>11.9308</v>
      </c>
      <c r="R29">
        <v>43.554969</v>
      </c>
      <c r="S29">
        <v>41.116458000000002</v>
      </c>
      <c r="T29">
        <v>28.179158999999999</v>
      </c>
      <c r="U29">
        <v>35.120071000000003</v>
      </c>
      <c r="V29">
        <v>32.053834999999999</v>
      </c>
      <c r="W29">
        <v>39.367009000000003</v>
      </c>
      <c r="X29">
        <v>38.865349000000002</v>
      </c>
      <c r="Y29">
        <v>1.6709639999999999</v>
      </c>
      <c r="AF29" t="s">
        <v>473</v>
      </c>
    </row>
    <row r="30" spans="1:32" x14ac:dyDescent="0.2">
      <c r="A30" t="s">
        <v>151</v>
      </c>
      <c r="B30" t="s">
        <v>152</v>
      </c>
      <c r="C30" t="s">
        <v>153</v>
      </c>
      <c r="D30">
        <v>0</v>
      </c>
      <c r="E30" t="s">
        <v>154</v>
      </c>
      <c r="F30" t="s">
        <v>53</v>
      </c>
      <c r="G30" t="s">
        <v>81</v>
      </c>
      <c r="H30">
        <v>60</v>
      </c>
      <c r="I30">
        <v>10</v>
      </c>
      <c r="J30" t="s">
        <v>85</v>
      </c>
      <c r="K30">
        <v>210</v>
      </c>
      <c r="L30">
        <v>125.413048</v>
      </c>
      <c r="M30">
        <v>29.447499000000001</v>
      </c>
      <c r="N30">
        <v>37.325555999999999</v>
      </c>
      <c r="O30">
        <v>37.150103999999999</v>
      </c>
      <c r="P30">
        <v>11.520256</v>
      </c>
      <c r="Q30">
        <v>9.8341580000000004</v>
      </c>
      <c r="R30">
        <v>27.234777000000001</v>
      </c>
      <c r="S30">
        <v>25.184517</v>
      </c>
      <c r="T30">
        <v>25.335761999999999</v>
      </c>
      <c r="U30">
        <v>32.934196</v>
      </c>
      <c r="V30">
        <v>29.421761</v>
      </c>
      <c r="W30">
        <v>37.317475999999999</v>
      </c>
      <c r="X30">
        <v>37.140835000000003</v>
      </c>
      <c r="Y30">
        <v>1.6425799999999999</v>
      </c>
      <c r="AF30" t="s">
        <v>474</v>
      </c>
    </row>
    <row r="31" spans="1:32" x14ac:dyDescent="0.2">
      <c r="A31" t="s">
        <v>151</v>
      </c>
      <c r="B31" t="s">
        <v>152</v>
      </c>
      <c r="C31" t="s">
        <v>153</v>
      </c>
      <c r="D31">
        <v>0</v>
      </c>
      <c r="E31" t="s">
        <v>154</v>
      </c>
      <c r="F31" t="s">
        <v>53</v>
      </c>
      <c r="G31" t="s">
        <v>81</v>
      </c>
      <c r="H31">
        <v>60</v>
      </c>
      <c r="I31">
        <v>10</v>
      </c>
      <c r="J31" t="s">
        <v>85</v>
      </c>
      <c r="K31">
        <v>235</v>
      </c>
      <c r="L31">
        <v>55.122723000000001</v>
      </c>
      <c r="M31">
        <v>26.646501000000001</v>
      </c>
      <c r="N31">
        <v>35.801608000000002</v>
      </c>
      <c r="O31">
        <v>35.535041</v>
      </c>
      <c r="P31">
        <v>8.6439199999999996</v>
      </c>
      <c r="Q31">
        <v>7.9103979999999998</v>
      </c>
      <c r="R31">
        <v>10.972583</v>
      </c>
      <c r="S31">
        <v>9.7631990000000002</v>
      </c>
      <c r="T31">
        <v>22.572319</v>
      </c>
      <c r="U31">
        <v>30.632912999999999</v>
      </c>
      <c r="V31">
        <v>26.617884</v>
      </c>
      <c r="W31">
        <v>35.792444000000003</v>
      </c>
      <c r="X31">
        <v>35.52778</v>
      </c>
      <c r="Y31">
        <v>1.520205</v>
      </c>
      <c r="AF31" t="s">
        <v>475</v>
      </c>
    </row>
    <row r="32" spans="1:32" x14ac:dyDescent="0.2">
      <c r="A32" t="s">
        <v>151</v>
      </c>
      <c r="B32" t="s">
        <v>152</v>
      </c>
      <c r="C32" t="s">
        <v>153</v>
      </c>
      <c r="D32">
        <v>0</v>
      </c>
      <c r="E32" t="s">
        <v>154</v>
      </c>
      <c r="F32" t="s">
        <v>53</v>
      </c>
      <c r="G32" t="s">
        <v>81</v>
      </c>
      <c r="H32">
        <v>60</v>
      </c>
      <c r="I32">
        <v>10</v>
      </c>
      <c r="J32" t="s">
        <v>86</v>
      </c>
      <c r="K32">
        <v>110</v>
      </c>
      <c r="L32">
        <v>1517.2728810000001</v>
      </c>
      <c r="M32">
        <v>33.234409999999997</v>
      </c>
      <c r="N32">
        <v>41.908580000000001</v>
      </c>
      <c r="O32">
        <v>40.992224999999998</v>
      </c>
      <c r="P32">
        <v>21.453327000000002</v>
      </c>
      <c r="Q32">
        <v>13.829707000000001</v>
      </c>
      <c r="R32">
        <v>53.289634</v>
      </c>
      <c r="S32">
        <v>51.077621999999998</v>
      </c>
      <c r="T32">
        <v>29.243893</v>
      </c>
      <c r="U32">
        <v>37.278888999999999</v>
      </c>
      <c r="V32">
        <v>33.231541</v>
      </c>
      <c r="W32">
        <v>41.903739999999999</v>
      </c>
      <c r="X32">
        <v>40.985309000000001</v>
      </c>
      <c r="Y32">
        <v>1.4846950000000001</v>
      </c>
      <c r="AF32" t="s">
        <v>476</v>
      </c>
    </row>
    <row r="33" spans="1:32" x14ac:dyDescent="0.2">
      <c r="A33" t="s">
        <v>151</v>
      </c>
      <c r="B33" t="s">
        <v>152</v>
      </c>
      <c r="C33" t="s">
        <v>153</v>
      </c>
      <c r="D33">
        <v>0</v>
      </c>
      <c r="E33" t="s">
        <v>154</v>
      </c>
      <c r="F33" t="s">
        <v>53</v>
      </c>
      <c r="G33" t="s">
        <v>81</v>
      </c>
      <c r="H33">
        <v>60</v>
      </c>
      <c r="I33">
        <v>10</v>
      </c>
      <c r="J33" t="s">
        <v>86</v>
      </c>
      <c r="K33">
        <v>135</v>
      </c>
      <c r="L33">
        <v>771.45623599999999</v>
      </c>
      <c r="M33">
        <v>32.722861000000002</v>
      </c>
      <c r="N33">
        <v>41.142392000000001</v>
      </c>
      <c r="O33">
        <v>40.274515999999998</v>
      </c>
      <c r="P33">
        <v>18.996921</v>
      </c>
      <c r="Q33">
        <v>13.108891</v>
      </c>
      <c r="R33">
        <v>46.207160000000002</v>
      </c>
      <c r="S33">
        <v>44.036690999999998</v>
      </c>
      <c r="T33">
        <v>28.64939</v>
      </c>
      <c r="U33">
        <v>36.535355000000003</v>
      </c>
      <c r="V33">
        <v>32.717616999999997</v>
      </c>
      <c r="W33">
        <v>41.135891999999998</v>
      </c>
      <c r="X33">
        <v>40.266393000000001</v>
      </c>
      <c r="Y33">
        <v>1.543336</v>
      </c>
      <c r="AF33" t="s">
        <v>477</v>
      </c>
    </row>
    <row r="34" spans="1:32" x14ac:dyDescent="0.2">
      <c r="A34" t="s">
        <v>151</v>
      </c>
      <c r="B34" t="s">
        <v>152</v>
      </c>
      <c r="C34" t="s">
        <v>153</v>
      </c>
      <c r="D34">
        <v>0</v>
      </c>
      <c r="E34" t="s">
        <v>154</v>
      </c>
      <c r="F34" t="s">
        <v>53</v>
      </c>
      <c r="G34" t="s">
        <v>81</v>
      </c>
      <c r="H34">
        <v>60</v>
      </c>
      <c r="I34">
        <v>10</v>
      </c>
      <c r="J34" t="s">
        <v>86</v>
      </c>
      <c r="K34">
        <v>160</v>
      </c>
      <c r="L34">
        <v>371.09352200000001</v>
      </c>
      <c r="M34">
        <v>31.682635000000001</v>
      </c>
      <c r="N34">
        <v>39.881295000000001</v>
      </c>
      <c r="O34">
        <v>39.172666999999997</v>
      </c>
      <c r="P34">
        <v>15.886570000000001</v>
      </c>
      <c r="Q34">
        <v>11.912107000000001</v>
      </c>
      <c r="R34">
        <v>35.261004</v>
      </c>
      <c r="S34">
        <v>33.276854999999998</v>
      </c>
      <c r="T34">
        <v>27.511897999999999</v>
      </c>
      <c r="U34">
        <v>35.321967000000001</v>
      </c>
      <c r="V34">
        <v>31.671662000000001</v>
      </c>
      <c r="W34">
        <v>39.872478000000001</v>
      </c>
      <c r="X34">
        <v>39.163330000000002</v>
      </c>
      <c r="Y34">
        <v>1.627367</v>
      </c>
      <c r="AF34" t="s">
        <v>478</v>
      </c>
    </row>
    <row r="35" spans="1:32" x14ac:dyDescent="0.2">
      <c r="A35" t="s">
        <v>151</v>
      </c>
      <c r="B35" t="s">
        <v>152</v>
      </c>
      <c r="C35" t="s">
        <v>153</v>
      </c>
      <c r="D35">
        <v>0</v>
      </c>
      <c r="E35" t="s">
        <v>154</v>
      </c>
      <c r="F35" t="s">
        <v>53</v>
      </c>
      <c r="G35" t="s">
        <v>81</v>
      </c>
      <c r="H35">
        <v>60</v>
      </c>
      <c r="I35">
        <v>10</v>
      </c>
      <c r="J35" t="s">
        <v>86</v>
      </c>
      <c r="K35">
        <v>185</v>
      </c>
      <c r="L35">
        <v>172.590486</v>
      </c>
      <c r="M35">
        <v>29.968299999999999</v>
      </c>
      <c r="N35">
        <v>38.248404000000001</v>
      </c>
      <c r="O35">
        <v>37.731667000000002</v>
      </c>
      <c r="P35">
        <v>12.696494</v>
      </c>
      <c r="Q35">
        <v>10.31171</v>
      </c>
      <c r="R35">
        <v>22.595112</v>
      </c>
      <c r="S35">
        <v>21.021708</v>
      </c>
      <c r="T35">
        <v>25.744213999999999</v>
      </c>
      <c r="U35">
        <v>33.661802000000002</v>
      </c>
      <c r="V35">
        <v>29.949665</v>
      </c>
      <c r="W35">
        <v>38.239719999999998</v>
      </c>
      <c r="X35">
        <v>37.721541999999999</v>
      </c>
      <c r="Y35">
        <v>1.6928190000000001</v>
      </c>
      <c r="AF35" t="s">
        <v>479</v>
      </c>
    </row>
    <row r="36" spans="1:32" x14ac:dyDescent="0.2">
      <c r="A36" t="s">
        <v>151</v>
      </c>
      <c r="B36" t="s">
        <v>152</v>
      </c>
      <c r="C36" t="s">
        <v>153</v>
      </c>
      <c r="D36">
        <v>0</v>
      </c>
      <c r="E36" t="s">
        <v>154</v>
      </c>
      <c r="F36" t="s">
        <v>53</v>
      </c>
      <c r="G36" t="s">
        <v>81</v>
      </c>
      <c r="H36">
        <v>60</v>
      </c>
      <c r="I36">
        <v>10</v>
      </c>
      <c r="J36" t="s">
        <v>86</v>
      </c>
      <c r="K36">
        <v>210</v>
      </c>
      <c r="L36">
        <v>75.963420999999997</v>
      </c>
      <c r="M36">
        <v>27.640146999999999</v>
      </c>
      <c r="N36">
        <v>36.536627000000003</v>
      </c>
      <c r="O36">
        <v>36.214204000000002</v>
      </c>
      <c r="P36">
        <v>9.7601370000000003</v>
      </c>
      <c r="Q36">
        <v>8.5730649999999997</v>
      </c>
      <c r="R36">
        <v>10.259824999999999</v>
      </c>
      <c r="S36">
        <v>9.1967470000000002</v>
      </c>
      <c r="T36">
        <v>23.471606000000001</v>
      </c>
      <c r="U36">
        <v>31.551493000000001</v>
      </c>
      <c r="V36">
        <v>27.616844</v>
      </c>
      <c r="W36">
        <v>36.528241000000001</v>
      </c>
      <c r="X36">
        <v>36.208559000000001</v>
      </c>
      <c r="Y36">
        <v>1.740686</v>
      </c>
      <c r="AF36" t="s">
        <v>480</v>
      </c>
    </row>
    <row r="37" spans="1:32" x14ac:dyDescent="0.2">
      <c r="A37" t="s">
        <v>151</v>
      </c>
      <c r="B37" t="s">
        <v>152</v>
      </c>
      <c r="C37" t="s">
        <v>153</v>
      </c>
      <c r="D37">
        <v>0</v>
      </c>
      <c r="E37" t="s">
        <v>154</v>
      </c>
      <c r="F37" t="s">
        <v>53</v>
      </c>
      <c r="G37" t="s">
        <v>81</v>
      </c>
      <c r="H37">
        <v>60</v>
      </c>
      <c r="I37">
        <v>10</v>
      </c>
      <c r="J37" t="s">
        <v>86</v>
      </c>
      <c r="K37">
        <v>235</v>
      </c>
      <c r="L37">
        <v>33.072158999999999</v>
      </c>
      <c r="M37">
        <v>25.045363999999999</v>
      </c>
      <c r="N37">
        <v>35.155543999999999</v>
      </c>
      <c r="O37">
        <v>34.931966000000003</v>
      </c>
      <c r="P37">
        <v>7.2949809999999999</v>
      </c>
      <c r="Q37">
        <v>6.9453269999999998</v>
      </c>
      <c r="R37">
        <v>0.17510000000000001</v>
      </c>
      <c r="S37">
        <v>9.8898E-2</v>
      </c>
      <c r="T37">
        <v>21.052778</v>
      </c>
      <c r="U37">
        <v>29.179739999999999</v>
      </c>
      <c r="V37">
        <v>25.019044000000001</v>
      </c>
      <c r="W37">
        <v>35.145040999999999</v>
      </c>
      <c r="X37">
        <v>34.926036000000003</v>
      </c>
      <c r="Y37">
        <v>1.59714</v>
      </c>
      <c r="AF37" t="s">
        <v>481</v>
      </c>
    </row>
    <row r="38" spans="1:32" x14ac:dyDescent="0.2">
      <c r="A38" t="s">
        <v>151</v>
      </c>
      <c r="B38" t="s">
        <v>152</v>
      </c>
      <c r="C38" t="s">
        <v>153</v>
      </c>
      <c r="D38">
        <v>0</v>
      </c>
      <c r="E38" t="s">
        <v>154</v>
      </c>
      <c r="F38" t="s">
        <v>191</v>
      </c>
      <c r="G38" t="s">
        <v>81</v>
      </c>
      <c r="H38">
        <v>60</v>
      </c>
      <c r="I38">
        <v>10</v>
      </c>
      <c r="J38" t="s">
        <v>81</v>
      </c>
      <c r="K38">
        <v>110</v>
      </c>
      <c r="L38">
        <v>16906.280180999998</v>
      </c>
      <c r="M38">
        <v>42.764392999999998</v>
      </c>
      <c r="N38">
        <v>48.773158000000002</v>
      </c>
      <c r="O38">
        <v>52.203484000000003</v>
      </c>
      <c r="P38">
        <v>28.402393</v>
      </c>
      <c r="Q38">
        <v>20.030937000000002</v>
      </c>
      <c r="R38">
        <v>95.331963000000002</v>
      </c>
      <c r="S38">
        <v>93.526212000000001</v>
      </c>
      <c r="T38">
        <v>43.085676999999997</v>
      </c>
      <c r="U38">
        <v>43.667209999999997</v>
      </c>
      <c r="V38">
        <v>42.721815999999997</v>
      </c>
      <c r="W38">
        <v>48.75788</v>
      </c>
      <c r="X38">
        <v>52.192635000000003</v>
      </c>
      <c r="Y38">
        <v>0.33770099999999997</v>
      </c>
      <c r="AF38" t="s">
        <v>482</v>
      </c>
    </row>
    <row r="39" spans="1:32" x14ac:dyDescent="0.2">
      <c r="A39" t="s">
        <v>151</v>
      </c>
      <c r="B39" t="s">
        <v>152</v>
      </c>
      <c r="C39" t="s">
        <v>153</v>
      </c>
      <c r="D39">
        <v>0</v>
      </c>
      <c r="E39" t="s">
        <v>154</v>
      </c>
      <c r="F39" t="s">
        <v>191</v>
      </c>
      <c r="G39" t="s">
        <v>81</v>
      </c>
      <c r="H39">
        <v>60</v>
      </c>
      <c r="I39">
        <v>10</v>
      </c>
      <c r="J39" t="s">
        <v>81</v>
      </c>
      <c r="K39">
        <v>135</v>
      </c>
      <c r="L39">
        <v>5197.8728959999999</v>
      </c>
      <c r="M39">
        <v>42.071993999999997</v>
      </c>
      <c r="N39">
        <v>48.082130999999997</v>
      </c>
      <c r="O39">
        <v>51.223429000000003</v>
      </c>
      <c r="P39">
        <v>25.766038000000002</v>
      </c>
      <c r="Q39">
        <v>19.123061</v>
      </c>
      <c r="R39">
        <v>90.652395999999996</v>
      </c>
      <c r="S39">
        <v>88.521326999999999</v>
      </c>
      <c r="T39">
        <v>41.470072000000002</v>
      </c>
      <c r="U39">
        <v>42.984924999999997</v>
      </c>
      <c r="V39">
        <v>42.061774999999997</v>
      </c>
      <c r="W39">
        <v>48.076569999999997</v>
      </c>
      <c r="X39">
        <v>51.213746999999998</v>
      </c>
      <c r="Y39">
        <v>0.36561900000000003</v>
      </c>
      <c r="AF39" t="s">
        <v>483</v>
      </c>
    </row>
    <row r="40" spans="1:32" x14ac:dyDescent="0.2">
      <c r="A40" t="s">
        <v>151</v>
      </c>
      <c r="B40" t="s">
        <v>152</v>
      </c>
      <c r="C40" t="s">
        <v>153</v>
      </c>
      <c r="D40">
        <v>0</v>
      </c>
      <c r="E40" t="s">
        <v>154</v>
      </c>
      <c r="F40" t="s">
        <v>191</v>
      </c>
      <c r="G40" t="s">
        <v>81</v>
      </c>
      <c r="H40">
        <v>60</v>
      </c>
      <c r="I40">
        <v>10</v>
      </c>
      <c r="J40" t="s">
        <v>81</v>
      </c>
      <c r="K40">
        <v>160</v>
      </c>
      <c r="L40">
        <v>2188.28802</v>
      </c>
      <c r="M40">
        <v>41.002960000000002</v>
      </c>
      <c r="N40">
        <v>47.027652000000003</v>
      </c>
      <c r="O40">
        <v>49.741692999999998</v>
      </c>
      <c r="P40">
        <v>22.507735</v>
      </c>
      <c r="Q40">
        <v>17.857899</v>
      </c>
      <c r="R40">
        <v>82.185980000000001</v>
      </c>
      <c r="S40">
        <v>79.821521000000004</v>
      </c>
      <c r="T40">
        <v>39.307307000000002</v>
      </c>
      <c r="U40">
        <v>41.966524</v>
      </c>
      <c r="V40">
        <v>40.981057</v>
      </c>
      <c r="W40">
        <v>47.018959000000002</v>
      </c>
      <c r="X40">
        <v>49.725059999999999</v>
      </c>
      <c r="Y40">
        <v>0.38021300000000002</v>
      </c>
      <c r="AF40" t="s">
        <v>484</v>
      </c>
    </row>
    <row r="41" spans="1:32" x14ac:dyDescent="0.2">
      <c r="A41" t="s">
        <v>151</v>
      </c>
      <c r="B41" t="s">
        <v>152</v>
      </c>
      <c r="C41" t="s">
        <v>153</v>
      </c>
      <c r="D41">
        <v>0</v>
      </c>
      <c r="E41" t="s">
        <v>154</v>
      </c>
      <c r="F41" t="s">
        <v>191</v>
      </c>
      <c r="G41" t="s">
        <v>81</v>
      </c>
      <c r="H41">
        <v>60</v>
      </c>
      <c r="I41">
        <v>10</v>
      </c>
      <c r="J41" t="s">
        <v>81</v>
      </c>
      <c r="K41">
        <v>185</v>
      </c>
      <c r="L41">
        <v>1025.22954</v>
      </c>
      <c r="M41">
        <v>39.368695000000002</v>
      </c>
      <c r="N41">
        <v>45.488802999999997</v>
      </c>
      <c r="O41">
        <v>47.686145000000003</v>
      </c>
      <c r="P41">
        <v>18.985901999999999</v>
      </c>
      <c r="Q41">
        <v>16.173407999999998</v>
      </c>
      <c r="R41">
        <v>68.781119000000004</v>
      </c>
      <c r="S41">
        <v>66.357242999999997</v>
      </c>
      <c r="T41">
        <v>36.702235999999999</v>
      </c>
      <c r="U41">
        <v>40.461423000000003</v>
      </c>
      <c r="V41">
        <v>39.327716000000002</v>
      </c>
      <c r="W41">
        <v>45.475575999999997</v>
      </c>
      <c r="X41">
        <v>47.662663999999999</v>
      </c>
      <c r="Y41">
        <v>0.41185100000000002</v>
      </c>
      <c r="AF41" t="s">
        <v>485</v>
      </c>
    </row>
    <row r="42" spans="1:32" x14ac:dyDescent="0.2">
      <c r="A42" t="s">
        <v>151</v>
      </c>
      <c r="B42" t="s">
        <v>152</v>
      </c>
      <c r="C42" t="s">
        <v>153</v>
      </c>
      <c r="D42">
        <v>0</v>
      </c>
      <c r="E42" t="s">
        <v>154</v>
      </c>
      <c r="F42" t="s">
        <v>191</v>
      </c>
      <c r="G42" t="s">
        <v>81</v>
      </c>
      <c r="H42">
        <v>60</v>
      </c>
      <c r="I42">
        <v>10</v>
      </c>
      <c r="J42" t="s">
        <v>81</v>
      </c>
      <c r="K42">
        <v>210</v>
      </c>
      <c r="L42">
        <v>480.41681399999999</v>
      </c>
      <c r="M42">
        <v>37.064667</v>
      </c>
      <c r="N42">
        <v>43.326788999999998</v>
      </c>
      <c r="O42">
        <v>45.129663000000001</v>
      </c>
      <c r="P42">
        <v>15.441563</v>
      </c>
      <c r="Q42">
        <v>14.131233</v>
      </c>
      <c r="R42">
        <v>51.246113000000001</v>
      </c>
      <c r="S42">
        <v>48.925074000000002</v>
      </c>
      <c r="T42">
        <v>33.736595000000001</v>
      </c>
      <c r="U42">
        <v>38.374661000000003</v>
      </c>
      <c r="V42">
        <v>37.002536999999997</v>
      </c>
      <c r="W42">
        <v>43.310147999999998</v>
      </c>
      <c r="X42">
        <v>45.106245999999999</v>
      </c>
      <c r="Y42">
        <v>0.38501400000000002</v>
      </c>
      <c r="AF42" t="s">
        <v>486</v>
      </c>
    </row>
    <row r="43" spans="1:32" x14ac:dyDescent="0.2">
      <c r="A43" t="s">
        <v>151</v>
      </c>
      <c r="B43" t="s">
        <v>152</v>
      </c>
      <c r="C43" t="s">
        <v>153</v>
      </c>
      <c r="D43">
        <v>0</v>
      </c>
      <c r="E43" t="s">
        <v>154</v>
      </c>
      <c r="F43" t="s">
        <v>191</v>
      </c>
      <c r="G43" t="s">
        <v>81</v>
      </c>
      <c r="H43">
        <v>60</v>
      </c>
      <c r="I43">
        <v>10</v>
      </c>
      <c r="J43" t="s">
        <v>81</v>
      </c>
      <c r="K43">
        <v>235</v>
      </c>
      <c r="L43">
        <v>221.43886900000001</v>
      </c>
      <c r="M43">
        <v>34.194217999999999</v>
      </c>
      <c r="N43">
        <v>40.784878999999997</v>
      </c>
      <c r="O43">
        <v>42.187533999999999</v>
      </c>
      <c r="P43">
        <v>12.047078000000001</v>
      </c>
      <c r="Q43">
        <v>11.871691</v>
      </c>
      <c r="R43">
        <v>30.308789000000001</v>
      </c>
      <c r="S43">
        <v>28.723806</v>
      </c>
      <c r="T43">
        <v>30.554061999999998</v>
      </c>
      <c r="U43">
        <v>35.734684000000001</v>
      </c>
      <c r="V43">
        <v>34.118609999999997</v>
      </c>
      <c r="W43">
        <v>40.769916000000002</v>
      </c>
      <c r="X43">
        <v>42.156770999999999</v>
      </c>
      <c r="Y43">
        <v>0.33876400000000001</v>
      </c>
      <c r="AF43" t="s">
        <v>487</v>
      </c>
    </row>
    <row r="44" spans="1:32" x14ac:dyDescent="0.2">
      <c r="A44" t="s">
        <v>151</v>
      </c>
      <c r="B44" t="s">
        <v>152</v>
      </c>
      <c r="C44" t="s">
        <v>153</v>
      </c>
      <c r="D44">
        <v>0</v>
      </c>
      <c r="E44" t="s">
        <v>154</v>
      </c>
      <c r="F44" t="s">
        <v>191</v>
      </c>
      <c r="G44" t="s">
        <v>81</v>
      </c>
      <c r="H44">
        <v>60</v>
      </c>
      <c r="I44">
        <v>10</v>
      </c>
      <c r="J44" t="s">
        <v>82</v>
      </c>
      <c r="K44">
        <v>110</v>
      </c>
      <c r="L44">
        <v>8077.3601779999999</v>
      </c>
      <c r="M44">
        <v>42.370193999999998</v>
      </c>
      <c r="N44">
        <v>48.405884999999998</v>
      </c>
      <c r="O44">
        <v>51.710540000000002</v>
      </c>
      <c r="P44">
        <v>26.974254999999999</v>
      </c>
      <c r="Q44">
        <v>19.531212</v>
      </c>
      <c r="R44">
        <v>92.987440000000007</v>
      </c>
      <c r="S44">
        <v>90.964006999999995</v>
      </c>
      <c r="T44">
        <v>42.203493000000002</v>
      </c>
      <c r="U44">
        <v>43.292974999999998</v>
      </c>
      <c r="V44">
        <v>42.358440999999999</v>
      </c>
      <c r="W44">
        <v>48.398651999999998</v>
      </c>
      <c r="X44">
        <v>51.701591000000001</v>
      </c>
      <c r="Y44">
        <v>0.34515600000000002</v>
      </c>
      <c r="AF44" t="s">
        <v>488</v>
      </c>
    </row>
    <row r="45" spans="1:32" x14ac:dyDescent="0.2">
      <c r="A45" t="s">
        <v>151</v>
      </c>
      <c r="B45" t="s">
        <v>152</v>
      </c>
      <c r="C45" t="s">
        <v>153</v>
      </c>
      <c r="D45">
        <v>0</v>
      </c>
      <c r="E45" t="s">
        <v>154</v>
      </c>
      <c r="F45" t="s">
        <v>191</v>
      </c>
      <c r="G45" t="s">
        <v>81</v>
      </c>
      <c r="H45">
        <v>60</v>
      </c>
      <c r="I45">
        <v>10</v>
      </c>
      <c r="J45" t="s">
        <v>82</v>
      </c>
      <c r="K45">
        <v>135</v>
      </c>
      <c r="L45">
        <v>3065.7883649999999</v>
      </c>
      <c r="M45">
        <v>41.543331000000002</v>
      </c>
      <c r="N45">
        <v>47.609450000000002</v>
      </c>
      <c r="O45">
        <v>50.560322999999997</v>
      </c>
      <c r="P45">
        <v>24.088035000000001</v>
      </c>
      <c r="Q45">
        <v>18.487120000000001</v>
      </c>
      <c r="R45">
        <v>86.567284999999998</v>
      </c>
      <c r="S45">
        <v>84.285506999999996</v>
      </c>
      <c r="T45">
        <v>40.354897000000001</v>
      </c>
      <c r="U45">
        <v>42.508628000000002</v>
      </c>
      <c r="V45">
        <v>41.528525000000002</v>
      </c>
      <c r="W45">
        <v>47.602798</v>
      </c>
      <c r="X45">
        <v>50.547755000000002</v>
      </c>
      <c r="Y45">
        <v>0.35036600000000001</v>
      </c>
      <c r="AF45" t="s">
        <v>489</v>
      </c>
    </row>
    <row r="46" spans="1:32" x14ac:dyDescent="0.2">
      <c r="A46" t="s">
        <v>151</v>
      </c>
      <c r="B46" t="s">
        <v>152</v>
      </c>
      <c r="C46" t="s">
        <v>153</v>
      </c>
      <c r="D46">
        <v>0</v>
      </c>
      <c r="E46" t="s">
        <v>154</v>
      </c>
      <c r="F46" t="s">
        <v>191</v>
      </c>
      <c r="G46" t="s">
        <v>81</v>
      </c>
      <c r="H46">
        <v>60</v>
      </c>
      <c r="I46">
        <v>10</v>
      </c>
      <c r="J46" t="s">
        <v>82</v>
      </c>
      <c r="K46">
        <v>160</v>
      </c>
      <c r="L46">
        <v>1384.180128</v>
      </c>
      <c r="M46">
        <v>40.193724000000003</v>
      </c>
      <c r="N46">
        <v>46.392307000000002</v>
      </c>
      <c r="O46">
        <v>48.876092999999997</v>
      </c>
      <c r="P46">
        <v>20.656945</v>
      </c>
      <c r="Q46">
        <v>17.00337</v>
      </c>
      <c r="R46">
        <v>75.617568000000006</v>
      </c>
      <c r="S46">
        <v>73.169396000000006</v>
      </c>
      <c r="T46">
        <v>37.956155000000003</v>
      </c>
      <c r="U46">
        <v>41.291088000000002</v>
      </c>
      <c r="V46">
        <v>40.161698000000001</v>
      </c>
      <c r="W46">
        <v>46.381148000000003</v>
      </c>
      <c r="X46">
        <v>48.852981</v>
      </c>
      <c r="Y46">
        <v>0.385849</v>
      </c>
      <c r="AF46" t="s">
        <v>490</v>
      </c>
    </row>
    <row r="47" spans="1:32" x14ac:dyDescent="0.2">
      <c r="A47" t="s">
        <v>151</v>
      </c>
      <c r="B47" t="s">
        <v>152</v>
      </c>
      <c r="C47" t="s">
        <v>153</v>
      </c>
      <c r="D47">
        <v>0</v>
      </c>
      <c r="E47" t="s">
        <v>154</v>
      </c>
      <c r="F47" t="s">
        <v>191</v>
      </c>
      <c r="G47" t="s">
        <v>81</v>
      </c>
      <c r="H47">
        <v>60</v>
      </c>
      <c r="I47">
        <v>10</v>
      </c>
      <c r="J47" t="s">
        <v>82</v>
      </c>
      <c r="K47">
        <v>185</v>
      </c>
      <c r="L47">
        <v>650.572812</v>
      </c>
      <c r="M47">
        <v>38.254339000000002</v>
      </c>
      <c r="N47">
        <v>44.652594000000001</v>
      </c>
      <c r="O47">
        <v>46.679448000000001</v>
      </c>
      <c r="P47">
        <v>17.159738999999998</v>
      </c>
      <c r="Q47">
        <v>15.159672</v>
      </c>
      <c r="R47">
        <v>59.895277</v>
      </c>
      <c r="S47">
        <v>57.433805999999997</v>
      </c>
      <c r="T47">
        <v>35.211384000000002</v>
      </c>
      <c r="U47">
        <v>39.546356000000003</v>
      </c>
      <c r="V47">
        <v>38.202505000000002</v>
      </c>
      <c r="W47">
        <v>44.634462999999997</v>
      </c>
      <c r="X47">
        <v>46.645518000000003</v>
      </c>
      <c r="Y47">
        <v>0.42250100000000002</v>
      </c>
      <c r="AF47" t="s">
        <v>491</v>
      </c>
    </row>
    <row r="48" spans="1:32" x14ac:dyDescent="0.2">
      <c r="A48" t="s">
        <v>151</v>
      </c>
      <c r="B48" t="s">
        <v>152</v>
      </c>
      <c r="C48" t="s">
        <v>153</v>
      </c>
      <c r="D48">
        <v>0</v>
      </c>
      <c r="E48" t="s">
        <v>154</v>
      </c>
      <c r="F48" t="s">
        <v>191</v>
      </c>
      <c r="G48" t="s">
        <v>81</v>
      </c>
      <c r="H48">
        <v>60</v>
      </c>
      <c r="I48">
        <v>10</v>
      </c>
      <c r="J48" t="s">
        <v>82</v>
      </c>
      <c r="K48">
        <v>210</v>
      </c>
      <c r="L48">
        <v>303.31145800000002</v>
      </c>
      <c r="M48">
        <v>35.681429000000001</v>
      </c>
      <c r="N48">
        <v>42.455812000000002</v>
      </c>
      <c r="O48">
        <v>44.088766</v>
      </c>
      <c r="P48">
        <v>13.738842999999999</v>
      </c>
      <c r="Q48">
        <v>13.027227999999999</v>
      </c>
      <c r="R48">
        <v>40.642722999999997</v>
      </c>
      <c r="S48">
        <v>38.584882999999998</v>
      </c>
      <c r="T48">
        <v>32.176976000000003</v>
      </c>
      <c r="U48">
        <v>37.278081999999998</v>
      </c>
      <c r="V48">
        <v>35.608223000000002</v>
      </c>
      <c r="W48">
        <v>42.438546000000002</v>
      </c>
      <c r="X48">
        <v>44.047699999999999</v>
      </c>
      <c r="Y48">
        <v>0.41292899999999999</v>
      </c>
      <c r="AF48" t="s">
        <v>492</v>
      </c>
    </row>
    <row r="49" spans="1:32" x14ac:dyDescent="0.2">
      <c r="A49" t="s">
        <v>151</v>
      </c>
      <c r="B49" t="s">
        <v>152</v>
      </c>
      <c r="C49" t="s">
        <v>153</v>
      </c>
      <c r="D49">
        <v>0</v>
      </c>
      <c r="E49" t="s">
        <v>154</v>
      </c>
      <c r="F49" t="s">
        <v>191</v>
      </c>
      <c r="G49" t="s">
        <v>81</v>
      </c>
      <c r="H49">
        <v>60</v>
      </c>
      <c r="I49">
        <v>10</v>
      </c>
      <c r="J49" t="s">
        <v>82</v>
      </c>
      <c r="K49">
        <v>235</v>
      </c>
      <c r="L49">
        <v>139.27856800000001</v>
      </c>
      <c r="M49">
        <v>32.701838000000002</v>
      </c>
      <c r="N49">
        <v>39.833513000000004</v>
      </c>
      <c r="O49">
        <v>41.104291000000003</v>
      </c>
      <c r="P49">
        <v>10.621983999999999</v>
      </c>
      <c r="Q49">
        <v>10.836434000000001</v>
      </c>
      <c r="R49">
        <v>22.153983</v>
      </c>
      <c r="S49">
        <v>20.712927000000001</v>
      </c>
      <c r="T49">
        <v>29.034573000000002</v>
      </c>
      <c r="U49">
        <v>34.520667000000003</v>
      </c>
      <c r="V49">
        <v>32.621907999999998</v>
      </c>
      <c r="W49">
        <v>39.817224000000003</v>
      </c>
      <c r="X49">
        <v>41.076771999999998</v>
      </c>
      <c r="Y49">
        <v>0.52768700000000002</v>
      </c>
      <c r="AF49" t="s">
        <v>493</v>
      </c>
    </row>
    <row r="50" spans="1:32" x14ac:dyDescent="0.2">
      <c r="A50" t="s">
        <v>151</v>
      </c>
      <c r="B50" t="s">
        <v>152</v>
      </c>
      <c r="C50" t="s">
        <v>153</v>
      </c>
      <c r="D50">
        <v>0</v>
      </c>
      <c r="E50" t="s">
        <v>154</v>
      </c>
      <c r="F50" t="s">
        <v>191</v>
      </c>
      <c r="G50" t="s">
        <v>81</v>
      </c>
      <c r="H50">
        <v>60</v>
      </c>
      <c r="I50">
        <v>10</v>
      </c>
      <c r="J50" t="s">
        <v>83</v>
      </c>
      <c r="K50">
        <v>110</v>
      </c>
      <c r="L50">
        <v>5133.2150929999998</v>
      </c>
      <c r="M50">
        <v>42.048780000000001</v>
      </c>
      <c r="N50">
        <v>48.082039999999999</v>
      </c>
      <c r="O50">
        <v>51.296759999999999</v>
      </c>
      <c r="P50">
        <v>25.847404999999998</v>
      </c>
      <c r="Q50">
        <v>19.118554</v>
      </c>
      <c r="R50">
        <v>90.707884000000007</v>
      </c>
      <c r="S50">
        <v>88.495746999999994</v>
      </c>
      <c r="T50">
        <v>41.459347999999999</v>
      </c>
      <c r="U50">
        <v>42.989517999999997</v>
      </c>
      <c r="V50">
        <v>42.038876999999999</v>
      </c>
      <c r="W50">
        <v>48.076838000000002</v>
      </c>
      <c r="X50">
        <v>51.286940999999999</v>
      </c>
      <c r="Y50">
        <v>0.36622399999999999</v>
      </c>
      <c r="AF50" t="s">
        <v>494</v>
      </c>
    </row>
    <row r="51" spans="1:32" x14ac:dyDescent="0.2">
      <c r="A51" t="s">
        <v>151</v>
      </c>
      <c r="B51" t="s">
        <v>152</v>
      </c>
      <c r="C51" t="s">
        <v>153</v>
      </c>
      <c r="D51">
        <v>0</v>
      </c>
      <c r="E51" t="s">
        <v>154</v>
      </c>
      <c r="F51" t="s">
        <v>191</v>
      </c>
      <c r="G51" t="s">
        <v>81</v>
      </c>
      <c r="H51">
        <v>60</v>
      </c>
      <c r="I51">
        <v>10</v>
      </c>
      <c r="J51" t="s">
        <v>83</v>
      </c>
      <c r="K51">
        <v>135</v>
      </c>
      <c r="L51">
        <v>2216.465381</v>
      </c>
      <c r="M51">
        <v>41.072037999999999</v>
      </c>
      <c r="N51">
        <v>47.188051999999999</v>
      </c>
      <c r="O51">
        <v>49.999276000000002</v>
      </c>
      <c r="P51">
        <v>22.809034</v>
      </c>
      <c r="Q51">
        <v>17.952649000000001</v>
      </c>
      <c r="R51">
        <v>82.848687999999996</v>
      </c>
      <c r="S51">
        <v>80.441434000000001</v>
      </c>
      <c r="T51">
        <v>39.454875999999999</v>
      </c>
      <c r="U51">
        <v>42.093144000000002</v>
      </c>
      <c r="V51">
        <v>41.051738999999998</v>
      </c>
      <c r="W51">
        <v>47.180430999999999</v>
      </c>
      <c r="X51">
        <v>49.982697999999999</v>
      </c>
      <c r="Y51">
        <v>0.38954800000000001</v>
      </c>
      <c r="AF51" t="s">
        <v>495</v>
      </c>
    </row>
    <row r="52" spans="1:32" x14ac:dyDescent="0.2">
      <c r="A52" t="s">
        <v>151</v>
      </c>
      <c r="B52" t="s">
        <v>152</v>
      </c>
      <c r="C52" t="s">
        <v>153</v>
      </c>
      <c r="D52">
        <v>0</v>
      </c>
      <c r="E52" t="s">
        <v>154</v>
      </c>
      <c r="F52" t="s">
        <v>191</v>
      </c>
      <c r="G52" t="s">
        <v>81</v>
      </c>
      <c r="H52">
        <v>60</v>
      </c>
      <c r="I52">
        <v>10</v>
      </c>
      <c r="J52" t="s">
        <v>83</v>
      </c>
      <c r="K52">
        <v>160</v>
      </c>
      <c r="L52">
        <v>1006.340121</v>
      </c>
      <c r="M52">
        <v>39.502820999999997</v>
      </c>
      <c r="N52">
        <v>45.839395000000003</v>
      </c>
      <c r="O52">
        <v>48.193260000000002</v>
      </c>
      <c r="P52">
        <v>19.318645</v>
      </c>
      <c r="Q52">
        <v>16.323674</v>
      </c>
      <c r="R52">
        <v>69.921232000000003</v>
      </c>
      <c r="S52">
        <v>67.451774999999998</v>
      </c>
      <c r="T52">
        <v>36.915714000000001</v>
      </c>
      <c r="U52">
        <v>40.714179000000001</v>
      </c>
      <c r="V52">
        <v>39.463442999999998</v>
      </c>
      <c r="W52">
        <v>45.825772000000001</v>
      </c>
      <c r="X52">
        <v>48.16892</v>
      </c>
      <c r="Y52">
        <v>0.44989899999999999</v>
      </c>
      <c r="AF52" t="s">
        <v>496</v>
      </c>
    </row>
    <row r="53" spans="1:32" x14ac:dyDescent="0.2">
      <c r="A53" t="s">
        <v>151</v>
      </c>
      <c r="B53" t="s">
        <v>152</v>
      </c>
      <c r="C53" t="s">
        <v>153</v>
      </c>
      <c r="D53">
        <v>0</v>
      </c>
      <c r="E53" t="s">
        <v>154</v>
      </c>
      <c r="F53" t="s">
        <v>191</v>
      </c>
      <c r="G53" t="s">
        <v>81</v>
      </c>
      <c r="H53">
        <v>60</v>
      </c>
      <c r="I53">
        <v>10</v>
      </c>
      <c r="J53" t="s">
        <v>83</v>
      </c>
      <c r="K53">
        <v>185</v>
      </c>
      <c r="L53">
        <v>470.18827299999998</v>
      </c>
      <c r="M53">
        <v>37.345478999999997</v>
      </c>
      <c r="N53">
        <v>44.080638</v>
      </c>
      <c r="O53">
        <v>45.925991000000003</v>
      </c>
      <c r="P53">
        <v>15.863372</v>
      </c>
      <c r="Q53">
        <v>14.383736000000001</v>
      </c>
      <c r="R53">
        <v>52.907848000000001</v>
      </c>
      <c r="S53">
        <v>50.499054999999998</v>
      </c>
      <c r="T53">
        <v>34.098948</v>
      </c>
      <c r="U53">
        <v>38.842565999999998</v>
      </c>
      <c r="V53">
        <v>37.285741999999999</v>
      </c>
      <c r="W53">
        <v>44.060701999999999</v>
      </c>
      <c r="X53">
        <v>45.884225999999998</v>
      </c>
      <c r="Y53">
        <v>0.50902999999999998</v>
      </c>
      <c r="AF53" t="s">
        <v>497</v>
      </c>
    </row>
    <row r="54" spans="1:32" x14ac:dyDescent="0.2">
      <c r="A54" t="s">
        <v>151</v>
      </c>
      <c r="B54" t="s">
        <v>152</v>
      </c>
      <c r="C54" t="s">
        <v>153</v>
      </c>
      <c r="D54">
        <v>0</v>
      </c>
      <c r="E54" t="s">
        <v>154</v>
      </c>
      <c r="F54" t="s">
        <v>191</v>
      </c>
      <c r="G54" t="s">
        <v>81</v>
      </c>
      <c r="H54">
        <v>60</v>
      </c>
      <c r="I54">
        <v>10</v>
      </c>
      <c r="J54" t="s">
        <v>83</v>
      </c>
      <c r="K54">
        <v>210</v>
      </c>
      <c r="L54">
        <v>217.440406</v>
      </c>
      <c r="M54">
        <v>34.638224999999998</v>
      </c>
      <c r="N54">
        <v>41.783532999999998</v>
      </c>
      <c r="O54">
        <v>43.279474</v>
      </c>
      <c r="P54">
        <v>12.588672000000001</v>
      </c>
      <c r="Q54">
        <v>12.238554000000001</v>
      </c>
      <c r="R54">
        <v>32.972915999999998</v>
      </c>
      <c r="S54">
        <v>31.255877000000002</v>
      </c>
      <c r="T54">
        <v>31.059688000000001</v>
      </c>
      <c r="U54">
        <v>36.465131</v>
      </c>
      <c r="V54">
        <v>34.563645000000001</v>
      </c>
      <c r="W54">
        <v>41.759051999999997</v>
      </c>
      <c r="X54">
        <v>43.225358999999997</v>
      </c>
      <c r="Y54">
        <v>0.56601000000000001</v>
      </c>
      <c r="AF54" t="s">
        <v>498</v>
      </c>
    </row>
    <row r="55" spans="1:32" x14ac:dyDescent="0.2">
      <c r="A55" t="s">
        <v>151</v>
      </c>
      <c r="B55" t="s">
        <v>152</v>
      </c>
      <c r="C55" t="s">
        <v>153</v>
      </c>
      <c r="D55">
        <v>0</v>
      </c>
      <c r="E55" t="s">
        <v>154</v>
      </c>
      <c r="F55" t="s">
        <v>191</v>
      </c>
      <c r="G55" t="s">
        <v>81</v>
      </c>
      <c r="H55">
        <v>60</v>
      </c>
      <c r="I55">
        <v>10</v>
      </c>
      <c r="J55" t="s">
        <v>83</v>
      </c>
      <c r="K55">
        <v>235</v>
      </c>
      <c r="L55">
        <v>98.729578000000004</v>
      </c>
      <c r="M55">
        <v>31.636077</v>
      </c>
      <c r="N55">
        <v>39.176288999999997</v>
      </c>
      <c r="O55">
        <v>40.483995999999998</v>
      </c>
      <c r="P55">
        <v>9.7023010000000003</v>
      </c>
      <c r="Q55">
        <v>10.156703</v>
      </c>
      <c r="R55">
        <v>15.895058000000001</v>
      </c>
      <c r="S55">
        <v>14.938174</v>
      </c>
      <c r="T55">
        <v>27.981838</v>
      </c>
      <c r="U55">
        <v>33.639139999999998</v>
      </c>
      <c r="V55">
        <v>31.557424000000001</v>
      </c>
      <c r="W55">
        <v>39.154032000000001</v>
      </c>
      <c r="X55">
        <v>40.445453999999998</v>
      </c>
      <c r="Y55">
        <v>0.69730700000000001</v>
      </c>
      <c r="AF55" t="s">
        <v>499</v>
      </c>
    </row>
    <row r="56" spans="1:32" x14ac:dyDescent="0.2">
      <c r="A56" t="s">
        <v>151</v>
      </c>
      <c r="B56" t="s">
        <v>152</v>
      </c>
      <c r="C56" t="s">
        <v>153</v>
      </c>
      <c r="D56">
        <v>0</v>
      </c>
      <c r="E56" t="s">
        <v>154</v>
      </c>
      <c r="F56" t="s">
        <v>191</v>
      </c>
      <c r="G56" t="s">
        <v>81</v>
      </c>
      <c r="H56">
        <v>60</v>
      </c>
      <c r="I56">
        <v>10</v>
      </c>
      <c r="J56" t="s">
        <v>84</v>
      </c>
      <c r="K56">
        <v>110</v>
      </c>
      <c r="L56">
        <v>2998.039499</v>
      </c>
      <c r="M56">
        <v>41.445118000000001</v>
      </c>
      <c r="N56">
        <v>47.496088999999998</v>
      </c>
      <c r="O56">
        <v>50.556009000000003</v>
      </c>
      <c r="P56">
        <v>24.106089999999998</v>
      </c>
      <c r="Q56">
        <v>18.41178</v>
      </c>
      <c r="R56">
        <v>85.565448000000004</v>
      </c>
      <c r="S56">
        <v>83.215176</v>
      </c>
      <c r="T56">
        <v>40.200802000000003</v>
      </c>
      <c r="U56">
        <v>42.454450999999999</v>
      </c>
      <c r="V56">
        <v>41.431429000000001</v>
      </c>
      <c r="W56">
        <v>47.488632000000003</v>
      </c>
      <c r="X56">
        <v>50.541832999999997</v>
      </c>
      <c r="Y56">
        <v>0.39317400000000002</v>
      </c>
      <c r="AF56" t="s">
        <v>500</v>
      </c>
    </row>
    <row r="57" spans="1:32" x14ac:dyDescent="0.2">
      <c r="A57" t="s">
        <v>151</v>
      </c>
      <c r="B57" t="s">
        <v>152</v>
      </c>
      <c r="C57" t="s">
        <v>153</v>
      </c>
      <c r="D57">
        <v>0</v>
      </c>
      <c r="E57" t="s">
        <v>154</v>
      </c>
      <c r="F57" t="s">
        <v>191</v>
      </c>
      <c r="G57" t="s">
        <v>81</v>
      </c>
      <c r="H57">
        <v>60</v>
      </c>
      <c r="I57">
        <v>10</v>
      </c>
      <c r="J57" t="s">
        <v>84</v>
      </c>
      <c r="K57">
        <v>135</v>
      </c>
      <c r="L57">
        <v>1405.500346</v>
      </c>
      <c r="M57">
        <v>40.228842</v>
      </c>
      <c r="N57">
        <v>46.470649000000002</v>
      </c>
      <c r="O57">
        <v>49.093617999999999</v>
      </c>
      <c r="P57">
        <v>20.909424000000001</v>
      </c>
      <c r="Q57">
        <v>17.063669999999998</v>
      </c>
      <c r="R57">
        <v>75.605431999999993</v>
      </c>
      <c r="S57">
        <v>73.091605000000001</v>
      </c>
      <c r="T57">
        <v>38.021402000000002</v>
      </c>
      <c r="U57">
        <v>41.387884</v>
      </c>
      <c r="V57">
        <v>40.199575000000003</v>
      </c>
      <c r="W57">
        <v>46.459218</v>
      </c>
      <c r="X57">
        <v>49.072823999999997</v>
      </c>
      <c r="Y57">
        <v>0.431058</v>
      </c>
      <c r="AF57" t="s">
        <v>501</v>
      </c>
    </row>
    <row r="58" spans="1:32" x14ac:dyDescent="0.2">
      <c r="A58" t="s">
        <v>151</v>
      </c>
      <c r="B58" t="s">
        <v>152</v>
      </c>
      <c r="C58" t="s">
        <v>153</v>
      </c>
      <c r="D58">
        <v>0</v>
      </c>
      <c r="E58" t="s">
        <v>154</v>
      </c>
      <c r="F58" t="s">
        <v>191</v>
      </c>
      <c r="G58" t="s">
        <v>81</v>
      </c>
      <c r="H58">
        <v>60</v>
      </c>
      <c r="I58">
        <v>10</v>
      </c>
      <c r="J58" t="s">
        <v>84</v>
      </c>
      <c r="K58">
        <v>160</v>
      </c>
      <c r="L58">
        <v>642.57219699999996</v>
      </c>
      <c r="M58">
        <v>38.357270999999997</v>
      </c>
      <c r="N58">
        <v>44.943655999999997</v>
      </c>
      <c r="O58">
        <v>47.049819999999997</v>
      </c>
      <c r="P58">
        <v>17.400323</v>
      </c>
      <c r="Q58">
        <v>15.265793</v>
      </c>
      <c r="R58">
        <v>60.414534000000003</v>
      </c>
      <c r="S58">
        <v>57.974266999999998</v>
      </c>
      <c r="T58">
        <v>35.35342</v>
      </c>
      <c r="U58">
        <v>39.763404000000001</v>
      </c>
      <c r="V58">
        <v>38.306164000000003</v>
      </c>
      <c r="W58">
        <v>44.927042</v>
      </c>
      <c r="X58">
        <v>47.019770000000001</v>
      </c>
      <c r="Y58">
        <v>0.51659699999999997</v>
      </c>
      <c r="AF58" t="s">
        <v>502</v>
      </c>
    </row>
    <row r="59" spans="1:32" x14ac:dyDescent="0.2">
      <c r="A59" t="s">
        <v>151</v>
      </c>
      <c r="B59" t="s">
        <v>152</v>
      </c>
      <c r="C59" t="s">
        <v>153</v>
      </c>
      <c r="D59">
        <v>0</v>
      </c>
      <c r="E59" t="s">
        <v>154</v>
      </c>
      <c r="F59" t="s">
        <v>191</v>
      </c>
      <c r="G59" t="s">
        <v>81</v>
      </c>
      <c r="H59">
        <v>60</v>
      </c>
      <c r="I59">
        <v>10</v>
      </c>
      <c r="J59" t="s">
        <v>84</v>
      </c>
      <c r="K59">
        <v>185</v>
      </c>
      <c r="L59">
        <v>298.693307</v>
      </c>
      <c r="M59">
        <v>35.933869999999999</v>
      </c>
      <c r="N59">
        <v>42.997269000000003</v>
      </c>
      <c r="O59">
        <v>44.725678000000002</v>
      </c>
      <c r="P59">
        <v>14.074422999999999</v>
      </c>
      <c r="Q59">
        <v>13.233642</v>
      </c>
      <c r="R59">
        <v>41.709761</v>
      </c>
      <c r="S59">
        <v>39.610069000000003</v>
      </c>
      <c r="T59">
        <v>32.467204000000002</v>
      </c>
      <c r="U59">
        <v>37.674624999999999</v>
      </c>
      <c r="V59">
        <v>35.864372000000003</v>
      </c>
      <c r="W59">
        <v>42.971116000000002</v>
      </c>
      <c r="X59">
        <v>44.67651</v>
      </c>
      <c r="Y59">
        <v>0.61509400000000003</v>
      </c>
      <c r="AF59" t="s">
        <v>503</v>
      </c>
    </row>
    <row r="60" spans="1:32" x14ac:dyDescent="0.2">
      <c r="A60" t="s">
        <v>151</v>
      </c>
      <c r="B60" t="s">
        <v>152</v>
      </c>
      <c r="C60" t="s">
        <v>153</v>
      </c>
      <c r="D60">
        <v>0</v>
      </c>
      <c r="E60" t="s">
        <v>154</v>
      </c>
      <c r="F60" t="s">
        <v>191</v>
      </c>
      <c r="G60" t="s">
        <v>81</v>
      </c>
      <c r="H60">
        <v>60</v>
      </c>
      <c r="I60">
        <v>10</v>
      </c>
      <c r="J60" t="s">
        <v>84</v>
      </c>
      <c r="K60">
        <v>210</v>
      </c>
      <c r="L60">
        <v>136.346115</v>
      </c>
      <c r="M60">
        <v>33.111055</v>
      </c>
      <c r="N60">
        <v>40.740782000000003</v>
      </c>
      <c r="O60">
        <v>42.063493000000001</v>
      </c>
      <c r="P60">
        <v>11.050857000000001</v>
      </c>
      <c r="Q60">
        <v>11.147589</v>
      </c>
      <c r="R60">
        <v>22.502592</v>
      </c>
      <c r="S60">
        <v>21.178035000000001</v>
      </c>
      <c r="T60">
        <v>29.478767000000001</v>
      </c>
      <c r="U60">
        <v>35.126848000000003</v>
      </c>
      <c r="V60">
        <v>33.035130000000002</v>
      </c>
      <c r="W60">
        <v>40.720157999999998</v>
      </c>
      <c r="X60">
        <v>42.007081999999997</v>
      </c>
      <c r="Y60">
        <v>0.76384300000000005</v>
      </c>
      <c r="AF60" t="s">
        <v>504</v>
      </c>
    </row>
    <row r="61" spans="1:32" x14ac:dyDescent="0.2">
      <c r="A61" t="s">
        <v>151</v>
      </c>
      <c r="B61" t="s">
        <v>152</v>
      </c>
      <c r="C61" t="s">
        <v>153</v>
      </c>
      <c r="D61">
        <v>0</v>
      </c>
      <c r="E61" t="s">
        <v>154</v>
      </c>
      <c r="F61" t="s">
        <v>191</v>
      </c>
      <c r="G61" t="s">
        <v>81</v>
      </c>
      <c r="H61">
        <v>60</v>
      </c>
      <c r="I61">
        <v>10</v>
      </c>
      <c r="J61" t="s">
        <v>84</v>
      </c>
      <c r="K61">
        <v>235</v>
      </c>
      <c r="L61">
        <v>60.865903000000003</v>
      </c>
      <c r="M61">
        <v>30.072568</v>
      </c>
      <c r="N61">
        <v>38.119765000000001</v>
      </c>
      <c r="O61">
        <v>39.346310000000003</v>
      </c>
      <c r="P61">
        <v>8.4677340000000001</v>
      </c>
      <c r="Q61">
        <v>9.2065819999999992</v>
      </c>
      <c r="R61">
        <v>8.8628660000000004</v>
      </c>
      <c r="S61">
        <v>8.2097429999999996</v>
      </c>
      <c r="T61">
        <v>26.454941999999999</v>
      </c>
      <c r="U61">
        <v>32.331406999999999</v>
      </c>
      <c r="V61">
        <v>29.999603</v>
      </c>
      <c r="W61">
        <v>38.094962000000002</v>
      </c>
      <c r="X61">
        <v>39.297432999999998</v>
      </c>
      <c r="Y61">
        <v>0.916628</v>
      </c>
      <c r="AF61" t="s">
        <v>505</v>
      </c>
    </row>
    <row r="62" spans="1:32" x14ac:dyDescent="0.2">
      <c r="A62" t="s">
        <v>151</v>
      </c>
      <c r="B62" t="s">
        <v>152</v>
      </c>
      <c r="C62" t="s">
        <v>153</v>
      </c>
      <c r="D62">
        <v>0</v>
      </c>
      <c r="E62" t="s">
        <v>154</v>
      </c>
      <c r="F62" t="s">
        <v>191</v>
      </c>
      <c r="G62" t="s">
        <v>81</v>
      </c>
      <c r="H62">
        <v>60</v>
      </c>
      <c r="I62">
        <v>10</v>
      </c>
      <c r="J62" t="s">
        <v>85</v>
      </c>
      <c r="K62">
        <v>110</v>
      </c>
      <c r="L62">
        <v>2153.024821</v>
      </c>
      <c r="M62">
        <v>40.805647999999998</v>
      </c>
      <c r="N62">
        <v>46.986820000000002</v>
      </c>
      <c r="O62">
        <v>49.896011999999999</v>
      </c>
      <c r="P62">
        <v>22.736962999999999</v>
      </c>
      <c r="Q62">
        <v>17.738226000000001</v>
      </c>
      <c r="R62">
        <v>79.353181000000006</v>
      </c>
      <c r="S62">
        <v>76.932827000000003</v>
      </c>
      <c r="T62">
        <v>38.985368999999999</v>
      </c>
      <c r="U62">
        <v>41.956522999999997</v>
      </c>
      <c r="V62">
        <v>40.786175999999998</v>
      </c>
      <c r="W62">
        <v>46.976922999999999</v>
      </c>
      <c r="X62">
        <v>49.877318000000002</v>
      </c>
      <c r="Y62">
        <v>0.43604700000000002</v>
      </c>
      <c r="AF62" t="s">
        <v>506</v>
      </c>
    </row>
    <row r="63" spans="1:32" x14ac:dyDescent="0.2">
      <c r="A63" t="s">
        <v>151</v>
      </c>
      <c r="B63" t="s">
        <v>152</v>
      </c>
      <c r="C63" t="s">
        <v>153</v>
      </c>
      <c r="D63">
        <v>0</v>
      </c>
      <c r="E63" t="s">
        <v>154</v>
      </c>
      <c r="F63" t="s">
        <v>191</v>
      </c>
      <c r="G63" t="s">
        <v>81</v>
      </c>
      <c r="H63">
        <v>60</v>
      </c>
      <c r="I63">
        <v>10</v>
      </c>
      <c r="J63" t="s">
        <v>85</v>
      </c>
      <c r="K63">
        <v>135</v>
      </c>
      <c r="L63">
        <v>1024.440175</v>
      </c>
      <c r="M63">
        <v>39.451357999999999</v>
      </c>
      <c r="N63">
        <v>45.839803000000003</v>
      </c>
      <c r="O63">
        <v>48.272219</v>
      </c>
      <c r="P63">
        <v>19.500025999999998</v>
      </c>
      <c r="Q63">
        <v>16.316704000000001</v>
      </c>
      <c r="R63">
        <v>68.013281000000006</v>
      </c>
      <c r="S63">
        <v>65.518493000000007</v>
      </c>
      <c r="T63">
        <v>36.826492999999999</v>
      </c>
      <c r="U63">
        <v>40.753073999999998</v>
      </c>
      <c r="V63">
        <v>39.414997999999997</v>
      </c>
      <c r="W63">
        <v>45.826743999999998</v>
      </c>
      <c r="X63">
        <v>48.245516000000002</v>
      </c>
      <c r="Y63">
        <v>0.49025299999999999</v>
      </c>
      <c r="AF63" t="s">
        <v>507</v>
      </c>
    </row>
    <row r="64" spans="1:32" x14ac:dyDescent="0.2">
      <c r="A64" t="s">
        <v>151</v>
      </c>
      <c r="B64" t="s">
        <v>152</v>
      </c>
      <c r="C64" t="s">
        <v>153</v>
      </c>
      <c r="D64">
        <v>0</v>
      </c>
      <c r="E64" t="s">
        <v>154</v>
      </c>
      <c r="F64" t="s">
        <v>191</v>
      </c>
      <c r="G64" t="s">
        <v>81</v>
      </c>
      <c r="H64">
        <v>60</v>
      </c>
      <c r="I64">
        <v>10</v>
      </c>
      <c r="J64" t="s">
        <v>85</v>
      </c>
      <c r="K64">
        <v>160</v>
      </c>
      <c r="L64">
        <v>470.13294400000001</v>
      </c>
      <c r="M64">
        <v>37.411344999999997</v>
      </c>
      <c r="N64">
        <v>44.201290999999998</v>
      </c>
      <c r="O64">
        <v>46.202648000000003</v>
      </c>
      <c r="P64">
        <v>16.066209000000001</v>
      </c>
      <c r="Q64">
        <v>14.462114</v>
      </c>
      <c r="R64">
        <v>52.216099999999997</v>
      </c>
      <c r="S64">
        <v>49.807535000000001</v>
      </c>
      <c r="T64">
        <v>34.170217999999998</v>
      </c>
      <c r="U64">
        <v>38.99241</v>
      </c>
      <c r="V64">
        <v>37.352820000000001</v>
      </c>
      <c r="W64">
        <v>44.181857000000001</v>
      </c>
      <c r="X64">
        <v>46.165382999999999</v>
      </c>
      <c r="Y64">
        <v>0.57935700000000001</v>
      </c>
      <c r="AF64" t="s">
        <v>508</v>
      </c>
    </row>
    <row r="65" spans="1:32" x14ac:dyDescent="0.2">
      <c r="A65" t="s">
        <v>151</v>
      </c>
      <c r="B65" t="s">
        <v>152</v>
      </c>
      <c r="C65" t="s">
        <v>153</v>
      </c>
      <c r="D65">
        <v>0</v>
      </c>
      <c r="E65" t="s">
        <v>154</v>
      </c>
      <c r="F65" t="s">
        <v>191</v>
      </c>
      <c r="G65" t="s">
        <v>81</v>
      </c>
      <c r="H65">
        <v>60</v>
      </c>
      <c r="I65">
        <v>10</v>
      </c>
      <c r="J65" t="s">
        <v>85</v>
      </c>
      <c r="K65">
        <v>185</v>
      </c>
      <c r="L65">
        <v>217.274418</v>
      </c>
      <c r="M65">
        <v>34.855288999999999</v>
      </c>
      <c r="N65">
        <v>42.257841999999997</v>
      </c>
      <c r="O65">
        <v>43.858792000000001</v>
      </c>
      <c r="P65">
        <v>12.877132</v>
      </c>
      <c r="Q65">
        <v>12.423076999999999</v>
      </c>
      <c r="R65">
        <v>33.350377000000002</v>
      </c>
      <c r="S65">
        <v>31.437097999999999</v>
      </c>
      <c r="T65">
        <v>31.297366</v>
      </c>
      <c r="U65">
        <v>36.781922999999999</v>
      </c>
      <c r="V65">
        <v>34.781516000000003</v>
      </c>
      <c r="W65">
        <v>42.232444000000001</v>
      </c>
      <c r="X65">
        <v>43.809109999999997</v>
      </c>
      <c r="Y65">
        <v>0.74836999999999998</v>
      </c>
      <c r="AF65" t="s">
        <v>509</v>
      </c>
    </row>
    <row r="66" spans="1:32" x14ac:dyDescent="0.2">
      <c r="A66" t="s">
        <v>151</v>
      </c>
      <c r="B66" t="s">
        <v>152</v>
      </c>
      <c r="C66" t="s">
        <v>153</v>
      </c>
      <c r="D66">
        <v>0</v>
      </c>
      <c r="E66" t="s">
        <v>154</v>
      </c>
      <c r="F66" t="s">
        <v>191</v>
      </c>
      <c r="G66" t="s">
        <v>81</v>
      </c>
      <c r="H66">
        <v>60</v>
      </c>
      <c r="I66">
        <v>10</v>
      </c>
      <c r="J66" t="s">
        <v>85</v>
      </c>
      <c r="K66">
        <v>210</v>
      </c>
      <c r="L66">
        <v>97.161914999999993</v>
      </c>
      <c r="M66">
        <v>31.925602000000001</v>
      </c>
      <c r="N66">
        <v>39.933683000000002</v>
      </c>
      <c r="O66">
        <v>41.158369999999998</v>
      </c>
      <c r="P66">
        <v>9.9525109999999994</v>
      </c>
      <c r="Q66">
        <v>10.344944999999999</v>
      </c>
      <c r="R66">
        <v>16.196676</v>
      </c>
      <c r="S66">
        <v>15.151239</v>
      </c>
      <c r="T66">
        <v>28.294709000000001</v>
      </c>
      <c r="U66">
        <v>34.116053000000001</v>
      </c>
      <c r="V66">
        <v>31.850411000000001</v>
      </c>
      <c r="W66">
        <v>39.907622000000003</v>
      </c>
      <c r="X66">
        <v>41.095492999999998</v>
      </c>
      <c r="Y66">
        <v>0.92914799999999997</v>
      </c>
      <c r="AF66" t="s">
        <v>510</v>
      </c>
    </row>
    <row r="67" spans="1:32" x14ac:dyDescent="0.2">
      <c r="A67" t="s">
        <v>151</v>
      </c>
      <c r="B67" t="s">
        <v>152</v>
      </c>
      <c r="C67" t="s">
        <v>153</v>
      </c>
      <c r="D67">
        <v>0</v>
      </c>
      <c r="E67" t="s">
        <v>154</v>
      </c>
      <c r="F67" t="s">
        <v>191</v>
      </c>
      <c r="G67" t="s">
        <v>81</v>
      </c>
      <c r="H67">
        <v>60</v>
      </c>
      <c r="I67">
        <v>10</v>
      </c>
      <c r="J67" t="s">
        <v>85</v>
      </c>
      <c r="K67">
        <v>235</v>
      </c>
      <c r="L67">
        <v>44.182279000000001</v>
      </c>
      <c r="M67">
        <v>29.000734000000001</v>
      </c>
      <c r="N67">
        <v>37.518853999999997</v>
      </c>
      <c r="O67">
        <v>38.097799999999999</v>
      </c>
      <c r="P67">
        <v>7.7274339999999997</v>
      </c>
      <c r="Q67">
        <v>8.6177630000000001</v>
      </c>
      <c r="R67">
        <v>4.9970439999999998</v>
      </c>
      <c r="S67">
        <v>4.709308</v>
      </c>
      <c r="T67">
        <v>25.408480999999998</v>
      </c>
      <c r="U67">
        <v>31.360219000000001</v>
      </c>
      <c r="V67">
        <v>28.930475999999999</v>
      </c>
      <c r="W67">
        <v>37.469352999999998</v>
      </c>
      <c r="X67">
        <v>38.020386999999999</v>
      </c>
      <c r="Y67">
        <v>1.129947</v>
      </c>
      <c r="AF67" t="s">
        <v>511</v>
      </c>
    </row>
    <row r="68" spans="1:32" x14ac:dyDescent="0.2">
      <c r="A68" t="s">
        <v>151</v>
      </c>
      <c r="B68" t="s">
        <v>152</v>
      </c>
      <c r="C68" t="s">
        <v>153</v>
      </c>
      <c r="D68">
        <v>0</v>
      </c>
      <c r="E68" t="s">
        <v>154</v>
      </c>
      <c r="F68" t="s">
        <v>191</v>
      </c>
      <c r="G68" t="s">
        <v>81</v>
      </c>
      <c r="H68">
        <v>60</v>
      </c>
      <c r="I68">
        <v>10</v>
      </c>
      <c r="J68" t="s">
        <v>86</v>
      </c>
      <c r="K68">
        <v>110</v>
      </c>
      <c r="L68">
        <v>1332.716514</v>
      </c>
      <c r="M68">
        <v>39.547905</v>
      </c>
      <c r="N68">
        <v>46.088514000000004</v>
      </c>
      <c r="O68">
        <v>48.771709000000001</v>
      </c>
      <c r="P68">
        <v>20.579937999999999</v>
      </c>
      <c r="Q68">
        <v>16.537178000000001</v>
      </c>
      <c r="R68">
        <v>64.50806</v>
      </c>
      <c r="S68">
        <v>62.140253000000001</v>
      </c>
      <c r="T68">
        <v>36.825814999999999</v>
      </c>
      <c r="U68">
        <v>41.069951000000003</v>
      </c>
      <c r="V68">
        <v>39.513623000000003</v>
      </c>
      <c r="W68">
        <v>46.072083999999997</v>
      </c>
      <c r="X68">
        <v>48.745368999999997</v>
      </c>
      <c r="Y68">
        <v>0.46912700000000002</v>
      </c>
      <c r="AF68" t="s">
        <v>512</v>
      </c>
    </row>
    <row r="69" spans="1:32" x14ac:dyDescent="0.2">
      <c r="A69" t="s">
        <v>151</v>
      </c>
      <c r="B69" t="s">
        <v>152</v>
      </c>
      <c r="C69" t="s">
        <v>153</v>
      </c>
      <c r="D69">
        <v>0</v>
      </c>
      <c r="E69" t="s">
        <v>154</v>
      </c>
      <c r="F69" t="s">
        <v>191</v>
      </c>
      <c r="G69" t="s">
        <v>81</v>
      </c>
      <c r="H69">
        <v>60</v>
      </c>
      <c r="I69">
        <v>10</v>
      </c>
      <c r="J69" t="s">
        <v>86</v>
      </c>
      <c r="K69">
        <v>135</v>
      </c>
      <c r="L69">
        <v>646.39360599999998</v>
      </c>
      <c r="M69">
        <v>38.089013999999999</v>
      </c>
      <c r="N69">
        <v>44.828974000000002</v>
      </c>
      <c r="O69">
        <v>47.068407999999998</v>
      </c>
      <c r="P69">
        <v>17.445329999999998</v>
      </c>
      <c r="Q69">
        <v>15.105179</v>
      </c>
      <c r="R69">
        <v>52.496701000000002</v>
      </c>
      <c r="S69">
        <v>50.136705999999997</v>
      </c>
      <c r="T69">
        <v>34.910003000000003</v>
      </c>
      <c r="U69">
        <v>39.711139000000003</v>
      </c>
      <c r="V69">
        <v>38.040711000000002</v>
      </c>
      <c r="W69">
        <v>44.808031999999997</v>
      </c>
      <c r="X69">
        <v>47.034847999999997</v>
      </c>
      <c r="Y69">
        <v>0.54890600000000001</v>
      </c>
      <c r="AF69" t="s">
        <v>513</v>
      </c>
    </row>
    <row r="70" spans="1:32" x14ac:dyDescent="0.2">
      <c r="A70" t="s">
        <v>151</v>
      </c>
      <c r="B70" t="s">
        <v>152</v>
      </c>
      <c r="C70" t="s">
        <v>153</v>
      </c>
      <c r="D70">
        <v>0</v>
      </c>
      <c r="E70" t="s">
        <v>154</v>
      </c>
      <c r="F70" t="s">
        <v>191</v>
      </c>
      <c r="G70" t="s">
        <v>81</v>
      </c>
      <c r="H70">
        <v>60</v>
      </c>
      <c r="I70">
        <v>10</v>
      </c>
      <c r="J70" t="s">
        <v>86</v>
      </c>
      <c r="K70">
        <v>160</v>
      </c>
      <c r="L70">
        <v>298.645355</v>
      </c>
      <c r="M70">
        <v>35.887670999999997</v>
      </c>
      <c r="N70">
        <v>43.116253999999998</v>
      </c>
      <c r="O70">
        <v>44.867308000000001</v>
      </c>
      <c r="P70">
        <v>14.163074999999999</v>
      </c>
      <c r="Q70">
        <v>13.219878</v>
      </c>
      <c r="R70">
        <v>36.127352999999999</v>
      </c>
      <c r="S70">
        <v>34.189481999999998</v>
      </c>
      <c r="T70">
        <v>32.377817</v>
      </c>
      <c r="U70">
        <v>37.759151000000003</v>
      </c>
      <c r="V70">
        <v>35.817331000000003</v>
      </c>
      <c r="W70">
        <v>43.095564000000003</v>
      </c>
      <c r="X70">
        <v>44.828135000000003</v>
      </c>
      <c r="Y70">
        <v>0.68660100000000002</v>
      </c>
      <c r="AF70" t="s">
        <v>514</v>
      </c>
    </row>
    <row r="71" spans="1:32" x14ac:dyDescent="0.2">
      <c r="A71" t="s">
        <v>151</v>
      </c>
      <c r="B71" t="s">
        <v>152</v>
      </c>
      <c r="C71" t="s">
        <v>153</v>
      </c>
      <c r="D71">
        <v>0</v>
      </c>
      <c r="E71" t="s">
        <v>154</v>
      </c>
      <c r="F71" t="s">
        <v>191</v>
      </c>
      <c r="G71" t="s">
        <v>81</v>
      </c>
      <c r="H71">
        <v>60</v>
      </c>
      <c r="I71">
        <v>10</v>
      </c>
      <c r="J71" t="s">
        <v>86</v>
      </c>
      <c r="K71">
        <v>185</v>
      </c>
      <c r="L71">
        <v>136.11004399999999</v>
      </c>
      <c r="M71">
        <v>33.257927000000002</v>
      </c>
      <c r="N71">
        <v>41.066544</v>
      </c>
      <c r="O71">
        <v>42.316989</v>
      </c>
      <c r="P71">
        <v>11.233912</v>
      </c>
      <c r="Q71">
        <v>11.260505999999999</v>
      </c>
      <c r="R71">
        <v>20.090972000000001</v>
      </c>
      <c r="S71">
        <v>18.862494000000002</v>
      </c>
      <c r="T71">
        <v>29.622095000000002</v>
      </c>
      <c r="U71">
        <v>35.382303</v>
      </c>
      <c r="V71">
        <v>33.1783</v>
      </c>
      <c r="W71">
        <v>41.041618</v>
      </c>
      <c r="X71">
        <v>42.266444999999997</v>
      </c>
      <c r="Y71">
        <v>0.93405499999999997</v>
      </c>
      <c r="AF71" t="s">
        <v>515</v>
      </c>
    </row>
    <row r="72" spans="1:32" x14ac:dyDescent="0.2">
      <c r="A72" t="s">
        <v>151</v>
      </c>
      <c r="B72" t="s">
        <v>152</v>
      </c>
      <c r="C72" t="s">
        <v>153</v>
      </c>
      <c r="D72">
        <v>0</v>
      </c>
      <c r="E72" t="s">
        <v>154</v>
      </c>
      <c r="F72" t="s">
        <v>191</v>
      </c>
      <c r="G72" t="s">
        <v>81</v>
      </c>
      <c r="H72">
        <v>60</v>
      </c>
      <c r="I72">
        <v>10</v>
      </c>
      <c r="J72" t="s">
        <v>86</v>
      </c>
      <c r="K72">
        <v>210</v>
      </c>
      <c r="L72">
        <v>60.810574000000003</v>
      </c>
      <c r="M72">
        <v>30.379128999999999</v>
      </c>
      <c r="N72">
        <v>38.731974000000001</v>
      </c>
      <c r="O72">
        <v>39.943981999999998</v>
      </c>
      <c r="P72">
        <v>8.7132729999999992</v>
      </c>
      <c r="Q72">
        <v>9.4028880000000008</v>
      </c>
      <c r="R72">
        <v>7.992845</v>
      </c>
      <c r="S72">
        <v>7.397278</v>
      </c>
      <c r="T72">
        <v>26.771426999999999</v>
      </c>
      <c r="U72">
        <v>32.768810000000002</v>
      </c>
      <c r="V72">
        <v>30.305738999999999</v>
      </c>
      <c r="W72">
        <v>38.706383000000002</v>
      </c>
      <c r="X72">
        <v>39.887101000000001</v>
      </c>
      <c r="Y72">
        <v>1.180007</v>
      </c>
      <c r="AF72" t="s">
        <v>516</v>
      </c>
    </row>
    <row r="73" spans="1:32" x14ac:dyDescent="0.2">
      <c r="A73" t="s">
        <v>151</v>
      </c>
      <c r="B73" t="s">
        <v>152</v>
      </c>
      <c r="C73" t="s">
        <v>153</v>
      </c>
      <c r="D73">
        <v>0</v>
      </c>
      <c r="E73" t="s">
        <v>154</v>
      </c>
      <c r="F73" t="s">
        <v>191</v>
      </c>
      <c r="G73" t="s">
        <v>81</v>
      </c>
      <c r="H73">
        <v>60</v>
      </c>
      <c r="I73">
        <v>10</v>
      </c>
      <c r="J73" t="s">
        <v>86</v>
      </c>
      <c r="K73">
        <v>235</v>
      </c>
      <c r="L73">
        <v>27.970797999999998</v>
      </c>
      <c r="M73">
        <v>27.499392</v>
      </c>
      <c r="N73">
        <v>36.572524000000001</v>
      </c>
      <c r="O73">
        <v>37.399602999999999</v>
      </c>
      <c r="P73">
        <v>6.8246909999999996</v>
      </c>
      <c r="Q73">
        <v>7.8705990000000003</v>
      </c>
      <c r="R73">
        <v>0.78866099999999995</v>
      </c>
      <c r="S73">
        <v>0.77380599999999999</v>
      </c>
      <c r="T73">
        <v>23.966905000000001</v>
      </c>
      <c r="U73">
        <v>30.112131000000002</v>
      </c>
      <c r="V73">
        <v>27.440132999999999</v>
      </c>
      <c r="W73">
        <v>36.536614</v>
      </c>
      <c r="X73">
        <v>37.322167</v>
      </c>
      <c r="Y73">
        <v>1.3690500000000001</v>
      </c>
      <c r="AF73" t="s">
        <v>517</v>
      </c>
    </row>
    <row r="74" spans="1:32" x14ac:dyDescent="0.2">
      <c r="A74" t="s">
        <v>151</v>
      </c>
      <c r="B74" t="s">
        <v>152</v>
      </c>
      <c r="C74" t="s">
        <v>153</v>
      </c>
      <c r="D74">
        <v>0</v>
      </c>
      <c r="E74" t="s">
        <v>154</v>
      </c>
      <c r="F74" t="s">
        <v>55</v>
      </c>
      <c r="G74" t="s">
        <v>81</v>
      </c>
      <c r="H74">
        <v>60</v>
      </c>
      <c r="I74">
        <v>10</v>
      </c>
      <c r="J74" t="s">
        <v>81</v>
      </c>
      <c r="K74">
        <v>110</v>
      </c>
      <c r="L74">
        <v>23882.912165000002</v>
      </c>
      <c r="M74">
        <v>43.093640000000001</v>
      </c>
      <c r="N74">
        <v>48.946026000000003</v>
      </c>
      <c r="O74">
        <v>49.153661</v>
      </c>
      <c r="P74">
        <v>32.209805000000003</v>
      </c>
      <c r="Q74">
        <v>22.793164999999998</v>
      </c>
      <c r="R74">
        <v>99.970400999999995</v>
      </c>
      <c r="S74">
        <v>99.962143999999995</v>
      </c>
      <c r="T74">
        <v>44.542135000000002</v>
      </c>
      <c r="U74">
        <v>44.089762</v>
      </c>
      <c r="V74">
        <v>42.995317</v>
      </c>
      <c r="W74">
        <v>48.851177999999997</v>
      </c>
      <c r="X74">
        <v>49.051354000000003</v>
      </c>
      <c r="Y74">
        <v>1.091E-2</v>
      </c>
      <c r="AF74" t="s">
        <v>518</v>
      </c>
    </row>
    <row r="75" spans="1:32" x14ac:dyDescent="0.2">
      <c r="A75" t="s">
        <v>151</v>
      </c>
      <c r="B75" t="s">
        <v>152</v>
      </c>
      <c r="C75" t="s">
        <v>153</v>
      </c>
      <c r="D75">
        <v>0</v>
      </c>
      <c r="E75" t="s">
        <v>154</v>
      </c>
      <c r="F75" t="s">
        <v>55</v>
      </c>
      <c r="G75" t="s">
        <v>81</v>
      </c>
      <c r="H75">
        <v>60</v>
      </c>
      <c r="I75">
        <v>10</v>
      </c>
      <c r="J75" t="s">
        <v>81</v>
      </c>
      <c r="K75">
        <v>135</v>
      </c>
      <c r="L75">
        <v>10180.485360999999</v>
      </c>
      <c r="M75">
        <v>41.611334999999997</v>
      </c>
      <c r="N75">
        <v>47.102507000000003</v>
      </c>
      <c r="O75">
        <v>47.235723999999998</v>
      </c>
      <c r="P75">
        <v>28.938654</v>
      </c>
      <c r="Q75">
        <v>20.914332999999999</v>
      </c>
      <c r="R75">
        <v>99.956905000000006</v>
      </c>
      <c r="S75">
        <v>99.945418000000004</v>
      </c>
      <c r="T75">
        <v>41.342847999999996</v>
      </c>
      <c r="U75">
        <v>42.543582000000001</v>
      </c>
      <c r="V75">
        <v>41.536107000000001</v>
      </c>
      <c r="W75">
        <v>47.021332999999998</v>
      </c>
      <c r="X75">
        <v>47.139029000000001</v>
      </c>
      <c r="Y75">
        <v>1.2304000000000001E-2</v>
      </c>
      <c r="AF75" t="s">
        <v>519</v>
      </c>
    </row>
    <row r="76" spans="1:32" x14ac:dyDescent="0.2">
      <c r="A76" t="s">
        <v>151</v>
      </c>
      <c r="B76" t="s">
        <v>152</v>
      </c>
      <c r="C76" t="s">
        <v>153</v>
      </c>
      <c r="D76">
        <v>0</v>
      </c>
      <c r="E76" t="s">
        <v>154</v>
      </c>
      <c r="F76" t="s">
        <v>55</v>
      </c>
      <c r="G76" t="s">
        <v>81</v>
      </c>
      <c r="H76">
        <v>60</v>
      </c>
      <c r="I76">
        <v>10</v>
      </c>
      <c r="J76" t="s">
        <v>81</v>
      </c>
      <c r="K76">
        <v>160</v>
      </c>
      <c r="L76">
        <v>4602.3416580000003</v>
      </c>
      <c r="M76">
        <v>39.245001999999999</v>
      </c>
      <c r="N76">
        <v>44.741847999999997</v>
      </c>
      <c r="O76">
        <v>44.794978</v>
      </c>
      <c r="P76">
        <v>24.634944000000001</v>
      </c>
      <c r="Q76">
        <v>18.187273999999999</v>
      </c>
      <c r="R76">
        <v>98.18244</v>
      </c>
      <c r="S76">
        <v>95.906926999999996</v>
      </c>
      <c r="T76">
        <v>37.230857999999998</v>
      </c>
      <c r="U76">
        <v>40.306105000000002</v>
      </c>
      <c r="V76">
        <v>39.158169999999998</v>
      </c>
      <c r="W76">
        <v>44.655774999999998</v>
      </c>
      <c r="X76">
        <v>44.686391999999998</v>
      </c>
      <c r="Y76">
        <v>1.5233E-2</v>
      </c>
      <c r="AF76" t="s">
        <v>520</v>
      </c>
    </row>
    <row r="77" spans="1:32" x14ac:dyDescent="0.2">
      <c r="A77" t="s">
        <v>151</v>
      </c>
      <c r="B77" t="s">
        <v>152</v>
      </c>
      <c r="C77" t="s">
        <v>153</v>
      </c>
      <c r="D77">
        <v>0</v>
      </c>
      <c r="E77" t="s">
        <v>154</v>
      </c>
      <c r="F77" t="s">
        <v>55</v>
      </c>
      <c r="G77" t="s">
        <v>81</v>
      </c>
      <c r="H77">
        <v>60</v>
      </c>
      <c r="I77">
        <v>10</v>
      </c>
      <c r="J77" t="s">
        <v>81</v>
      </c>
      <c r="K77">
        <v>185</v>
      </c>
      <c r="L77">
        <v>2108.4404829999999</v>
      </c>
      <c r="M77">
        <v>36.293531999999999</v>
      </c>
      <c r="N77">
        <v>42.155665999999997</v>
      </c>
      <c r="O77">
        <v>42.162565000000001</v>
      </c>
      <c r="P77">
        <v>20.025210999999999</v>
      </c>
      <c r="Q77">
        <v>15.049531</v>
      </c>
      <c r="R77">
        <v>83.602230000000006</v>
      </c>
      <c r="S77">
        <v>81.162357</v>
      </c>
      <c r="T77">
        <v>33.051062000000002</v>
      </c>
      <c r="U77">
        <v>37.634152999999998</v>
      </c>
      <c r="V77">
        <v>36.197671999999997</v>
      </c>
      <c r="W77">
        <v>42.066743000000002</v>
      </c>
      <c r="X77">
        <v>42.041254000000002</v>
      </c>
      <c r="Y77">
        <v>1.7749000000000001E-2</v>
      </c>
      <c r="AF77" t="s">
        <v>521</v>
      </c>
    </row>
    <row r="78" spans="1:32" x14ac:dyDescent="0.2">
      <c r="A78" t="s">
        <v>151</v>
      </c>
      <c r="B78" t="s">
        <v>152</v>
      </c>
      <c r="C78" t="s">
        <v>153</v>
      </c>
      <c r="D78">
        <v>0</v>
      </c>
      <c r="E78" t="s">
        <v>154</v>
      </c>
      <c r="F78" t="s">
        <v>55</v>
      </c>
      <c r="G78" t="s">
        <v>81</v>
      </c>
      <c r="H78">
        <v>60</v>
      </c>
      <c r="I78">
        <v>10</v>
      </c>
      <c r="J78" t="s">
        <v>81</v>
      </c>
      <c r="K78">
        <v>210</v>
      </c>
      <c r="L78">
        <v>942.22823300000005</v>
      </c>
      <c r="M78">
        <v>33.066685</v>
      </c>
      <c r="N78">
        <v>39.610075000000002</v>
      </c>
      <c r="O78">
        <v>39.476973000000001</v>
      </c>
      <c r="P78">
        <v>15.571681999999999</v>
      </c>
      <c r="Q78">
        <v>11.900024</v>
      </c>
      <c r="R78">
        <v>62.646928000000003</v>
      </c>
      <c r="S78">
        <v>60.473370000000003</v>
      </c>
      <c r="T78">
        <v>29.121110999999999</v>
      </c>
      <c r="U78">
        <v>34.756036000000002</v>
      </c>
      <c r="V78">
        <v>32.963360999999999</v>
      </c>
      <c r="W78">
        <v>39.521523999999999</v>
      </c>
      <c r="X78">
        <v>39.352271000000002</v>
      </c>
      <c r="Y78">
        <v>2.5787999999999998E-2</v>
      </c>
      <c r="AF78" t="s">
        <v>522</v>
      </c>
    </row>
    <row r="79" spans="1:32" x14ac:dyDescent="0.2">
      <c r="A79" t="s">
        <v>151</v>
      </c>
      <c r="B79" t="s">
        <v>152</v>
      </c>
      <c r="C79" t="s">
        <v>153</v>
      </c>
      <c r="D79">
        <v>0</v>
      </c>
      <c r="E79" t="s">
        <v>154</v>
      </c>
      <c r="F79" t="s">
        <v>55</v>
      </c>
      <c r="G79" t="s">
        <v>81</v>
      </c>
      <c r="H79">
        <v>60</v>
      </c>
      <c r="I79">
        <v>10</v>
      </c>
      <c r="J79" t="s">
        <v>81</v>
      </c>
      <c r="K79">
        <v>235</v>
      </c>
      <c r="L79">
        <v>391.91577699999999</v>
      </c>
      <c r="M79">
        <v>29.803322000000001</v>
      </c>
      <c r="N79">
        <v>36.949755000000003</v>
      </c>
      <c r="O79">
        <v>36.753900000000002</v>
      </c>
      <c r="P79">
        <v>11.4422</v>
      </c>
      <c r="Q79">
        <v>8.9725929999999998</v>
      </c>
      <c r="R79">
        <v>40.424284</v>
      </c>
      <c r="S79">
        <v>39.057406</v>
      </c>
      <c r="T79">
        <v>25.541924000000002</v>
      </c>
      <c r="U79">
        <v>31.750961</v>
      </c>
      <c r="V79">
        <v>29.696987</v>
      </c>
      <c r="W79">
        <v>36.856586999999998</v>
      </c>
      <c r="X79">
        <v>36.628824999999999</v>
      </c>
      <c r="Y79">
        <v>8.1992999999999996E-2</v>
      </c>
      <c r="AF79" t="s">
        <v>523</v>
      </c>
    </row>
    <row r="80" spans="1:32" x14ac:dyDescent="0.2">
      <c r="A80" t="s">
        <v>151</v>
      </c>
      <c r="B80" t="s">
        <v>152</v>
      </c>
      <c r="C80" t="s">
        <v>153</v>
      </c>
      <c r="D80">
        <v>0</v>
      </c>
      <c r="E80" t="s">
        <v>154</v>
      </c>
      <c r="F80" t="s">
        <v>55</v>
      </c>
      <c r="G80" t="s">
        <v>81</v>
      </c>
      <c r="H80">
        <v>60</v>
      </c>
      <c r="I80">
        <v>10</v>
      </c>
      <c r="J80" t="s">
        <v>82</v>
      </c>
      <c r="K80">
        <v>110</v>
      </c>
      <c r="L80">
        <v>14057.758857000001</v>
      </c>
      <c r="M80">
        <v>42.193570999999999</v>
      </c>
      <c r="N80">
        <v>47.625594</v>
      </c>
      <c r="O80">
        <v>47.670941999999997</v>
      </c>
      <c r="P80">
        <v>30.395917000000001</v>
      </c>
      <c r="Q80">
        <v>21.735040000000001</v>
      </c>
      <c r="R80">
        <v>99.963099</v>
      </c>
      <c r="S80">
        <v>99.951241999999993</v>
      </c>
      <c r="T80">
        <v>42.715366000000003</v>
      </c>
      <c r="U80">
        <v>43.105212000000002</v>
      </c>
      <c r="V80">
        <v>42.118892000000002</v>
      </c>
      <c r="W80">
        <v>47.525883999999998</v>
      </c>
      <c r="X80">
        <v>47.550404999999998</v>
      </c>
      <c r="Y80">
        <v>1.1232000000000001E-2</v>
      </c>
      <c r="AF80" t="s">
        <v>524</v>
      </c>
    </row>
    <row r="81" spans="1:32" x14ac:dyDescent="0.2">
      <c r="A81" t="s">
        <v>151</v>
      </c>
      <c r="B81" t="s">
        <v>152</v>
      </c>
      <c r="C81" t="s">
        <v>153</v>
      </c>
      <c r="D81">
        <v>0</v>
      </c>
      <c r="E81" t="s">
        <v>154</v>
      </c>
      <c r="F81" t="s">
        <v>55</v>
      </c>
      <c r="G81" t="s">
        <v>81</v>
      </c>
      <c r="H81">
        <v>60</v>
      </c>
      <c r="I81">
        <v>10</v>
      </c>
      <c r="J81" t="s">
        <v>82</v>
      </c>
      <c r="K81">
        <v>135</v>
      </c>
      <c r="L81">
        <v>6531.0652419999997</v>
      </c>
      <c r="M81">
        <v>40.349977000000003</v>
      </c>
      <c r="N81">
        <v>45.690831000000003</v>
      </c>
      <c r="O81">
        <v>45.720173000000003</v>
      </c>
      <c r="P81">
        <v>26.662991999999999</v>
      </c>
      <c r="Q81">
        <v>19.483544999999999</v>
      </c>
      <c r="R81">
        <v>99.942555999999996</v>
      </c>
      <c r="S81">
        <v>99.566528000000005</v>
      </c>
      <c r="T81">
        <v>39.108173999999998</v>
      </c>
      <c r="U81">
        <v>41.314391999999998</v>
      </c>
      <c r="V81">
        <v>40.270259000000003</v>
      </c>
      <c r="W81">
        <v>45.599690000000002</v>
      </c>
      <c r="X81">
        <v>45.604942999999999</v>
      </c>
      <c r="Y81">
        <v>1.4461E-2</v>
      </c>
      <c r="AF81" t="s">
        <v>525</v>
      </c>
    </row>
    <row r="82" spans="1:32" x14ac:dyDescent="0.2">
      <c r="A82" t="s">
        <v>151</v>
      </c>
      <c r="B82" t="s">
        <v>152</v>
      </c>
      <c r="C82" t="s">
        <v>153</v>
      </c>
      <c r="D82">
        <v>0</v>
      </c>
      <c r="E82" t="s">
        <v>154</v>
      </c>
      <c r="F82" t="s">
        <v>55</v>
      </c>
      <c r="G82" t="s">
        <v>81</v>
      </c>
      <c r="H82">
        <v>60</v>
      </c>
      <c r="I82">
        <v>10</v>
      </c>
      <c r="J82" t="s">
        <v>82</v>
      </c>
      <c r="K82">
        <v>160</v>
      </c>
      <c r="L82">
        <v>2948.1140399999999</v>
      </c>
      <c r="M82">
        <v>37.632738000000003</v>
      </c>
      <c r="N82">
        <v>43.289997</v>
      </c>
      <c r="O82">
        <v>43.267001</v>
      </c>
      <c r="P82">
        <v>22.120913999999999</v>
      </c>
      <c r="Q82">
        <v>16.480782999999999</v>
      </c>
      <c r="R82">
        <v>91.249155999999999</v>
      </c>
      <c r="S82">
        <v>88.696833999999996</v>
      </c>
      <c r="T82">
        <v>34.886322999999997</v>
      </c>
      <c r="U82">
        <v>38.856251999999998</v>
      </c>
      <c r="V82">
        <v>37.538227999999997</v>
      </c>
      <c r="W82">
        <v>43.199083999999999</v>
      </c>
      <c r="X82">
        <v>43.145088999999999</v>
      </c>
      <c r="Y82">
        <v>1.8180000000000002E-2</v>
      </c>
      <c r="AF82" t="s">
        <v>526</v>
      </c>
    </row>
    <row r="83" spans="1:32" x14ac:dyDescent="0.2">
      <c r="A83" t="s">
        <v>151</v>
      </c>
      <c r="B83" t="s">
        <v>152</v>
      </c>
      <c r="C83" t="s">
        <v>153</v>
      </c>
      <c r="D83">
        <v>0</v>
      </c>
      <c r="E83" t="s">
        <v>154</v>
      </c>
      <c r="F83" t="s">
        <v>55</v>
      </c>
      <c r="G83" t="s">
        <v>81</v>
      </c>
      <c r="H83">
        <v>60</v>
      </c>
      <c r="I83">
        <v>10</v>
      </c>
      <c r="J83" t="s">
        <v>82</v>
      </c>
      <c r="K83">
        <v>185</v>
      </c>
      <c r="L83">
        <v>1323.9634209999999</v>
      </c>
      <c r="M83">
        <v>34.536562000000004</v>
      </c>
      <c r="N83">
        <v>40.761113999999999</v>
      </c>
      <c r="O83">
        <v>40.718283</v>
      </c>
      <c r="P83">
        <v>17.563962</v>
      </c>
      <c r="Q83">
        <v>13.321106</v>
      </c>
      <c r="R83">
        <v>72.619894000000002</v>
      </c>
      <c r="S83">
        <v>70.243210000000005</v>
      </c>
      <c r="T83">
        <v>30.860343</v>
      </c>
      <c r="U83">
        <v>36.104146999999998</v>
      </c>
      <c r="V83">
        <v>34.432065999999999</v>
      </c>
      <c r="W83">
        <v>40.668734000000001</v>
      </c>
      <c r="X83">
        <v>40.590440000000001</v>
      </c>
      <c r="Y83">
        <v>2.4930000000000001E-2</v>
      </c>
      <c r="AF83" t="s">
        <v>527</v>
      </c>
    </row>
    <row r="84" spans="1:32" x14ac:dyDescent="0.2">
      <c r="A84" t="s">
        <v>151</v>
      </c>
      <c r="B84" t="s">
        <v>152</v>
      </c>
      <c r="C84" t="s">
        <v>153</v>
      </c>
      <c r="D84">
        <v>0</v>
      </c>
      <c r="E84" t="s">
        <v>154</v>
      </c>
      <c r="F84" t="s">
        <v>55</v>
      </c>
      <c r="G84" t="s">
        <v>81</v>
      </c>
      <c r="H84">
        <v>60</v>
      </c>
      <c r="I84">
        <v>10</v>
      </c>
      <c r="J84" t="s">
        <v>82</v>
      </c>
      <c r="K84">
        <v>210</v>
      </c>
      <c r="L84">
        <v>572.72819500000003</v>
      </c>
      <c r="M84">
        <v>31.318231999999998</v>
      </c>
      <c r="N84">
        <v>38.358735000000003</v>
      </c>
      <c r="O84">
        <v>38.197299999999998</v>
      </c>
      <c r="P84">
        <v>13.326851</v>
      </c>
      <c r="Q84">
        <v>10.299478000000001</v>
      </c>
      <c r="R84">
        <v>50.385564000000002</v>
      </c>
      <c r="S84">
        <v>48.604311000000003</v>
      </c>
      <c r="T84">
        <v>27.171918000000002</v>
      </c>
      <c r="U84">
        <v>33.249037000000001</v>
      </c>
      <c r="V84">
        <v>31.208606</v>
      </c>
      <c r="W84">
        <v>38.261654</v>
      </c>
      <c r="X84">
        <v>38.062911999999997</v>
      </c>
      <c r="Y84">
        <v>5.2747000000000002E-2</v>
      </c>
      <c r="AF84" t="s">
        <v>528</v>
      </c>
    </row>
    <row r="85" spans="1:32" x14ac:dyDescent="0.2">
      <c r="A85" t="s">
        <v>151</v>
      </c>
      <c r="B85" t="s">
        <v>152</v>
      </c>
      <c r="C85" t="s">
        <v>153</v>
      </c>
      <c r="D85">
        <v>0</v>
      </c>
      <c r="E85" t="s">
        <v>154</v>
      </c>
      <c r="F85" t="s">
        <v>55</v>
      </c>
      <c r="G85" t="s">
        <v>81</v>
      </c>
      <c r="H85">
        <v>60</v>
      </c>
      <c r="I85">
        <v>10</v>
      </c>
      <c r="J85" t="s">
        <v>82</v>
      </c>
      <c r="K85">
        <v>235</v>
      </c>
      <c r="L85">
        <v>227.93083799999999</v>
      </c>
      <c r="M85">
        <v>28.161518999999998</v>
      </c>
      <c r="N85">
        <v>35.954963999999997</v>
      </c>
      <c r="O85">
        <v>35.637555999999996</v>
      </c>
      <c r="P85">
        <v>9.4354169999999993</v>
      </c>
      <c r="Q85">
        <v>7.6019389999999998</v>
      </c>
      <c r="R85">
        <v>30.322361000000001</v>
      </c>
      <c r="S85">
        <v>29.490122</v>
      </c>
      <c r="T85">
        <v>23.870336000000002</v>
      </c>
      <c r="U85">
        <v>30.374582</v>
      </c>
      <c r="V85">
        <v>28.054863000000001</v>
      </c>
      <c r="W85">
        <v>35.864021999999999</v>
      </c>
      <c r="X85">
        <v>35.517490000000002</v>
      </c>
      <c r="Y85">
        <v>0.15126200000000001</v>
      </c>
      <c r="AF85" t="s">
        <v>529</v>
      </c>
    </row>
    <row r="86" spans="1:32" x14ac:dyDescent="0.2">
      <c r="A86" t="s">
        <v>151</v>
      </c>
      <c r="B86" t="s">
        <v>152</v>
      </c>
      <c r="C86" t="s">
        <v>153</v>
      </c>
      <c r="D86">
        <v>0</v>
      </c>
      <c r="E86" t="s">
        <v>154</v>
      </c>
      <c r="F86" t="s">
        <v>55</v>
      </c>
      <c r="G86" t="s">
        <v>81</v>
      </c>
      <c r="H86">
        <v>60</v>
      </c>
      <c r="I86">
        <v>10</v>
      </c>
      <c r="J86" t="s">
        <v>83</v>
      </c>
      <c r="K86">
        <v>110</v>
      </c>
      <c r="L86">
        <v>10147.239836999999</v>
      </c>
      <c r="M86">
        <v>41.147869999999998</v>
      </c>
      <c r="N86">
        <v>46.276494</v>
      </c>
      <c r="O86">
        <v>46.281478</v>
      </c>
      <c r="P86">
        <v>28.845147000000001</v>
      </c>
      <c r="Q86">
        <v>20.675698000000001</v>
      </c>
      <c r="R86">
        <v>99.951223999999996</v>
      </c>
      <c r="S86">
        <v>99.937261000000007</v>
      </c>
      <c r="T86">
        <v>41.040247999999998</v>
      </c>
      <c r="U86">
        <v>42.078251000000002</v>
      </c>
      <c r="V86">
        <v>41.066409999999998</v>
      </c>
      <c r="W86">
        <v>46.162695999999997</v>
      </c>
      <c r="X86">
        <v>46.129640999999999</v>
      </c>
      <c r="Y86">
        <v>1.3953E-2</v>
      </c>
      <c r="AF86" t="s">
        <v>530</v>
      </c>
    </row>
    <row r="87" spans="1:32" x14ac:dyDescent="0.2">
      <c r="A87" t="s">
        <v>151</v>
      </c>
      <c r="B87" t="s">
        <v>152</v>
      </c>
      <c r="C87" t="s">
        <v>153</v>
      </c>
      <c r="D87">
        <v>0</v>
      </c>
      <c r="E87" t="s">
        <v>154</v>
      </c>
      <c r="F87" t="s">
        <v>55</v>
      </c>
      <c r="G87" t="s">
        <v>81</v>
      </c>
      <c r="H87">
        <v>60</v>
      </c>
      <c r="I87">
        <v>10</v>
      </c>
      <c r="J87" t="s">
        <v>83</v>
      </c>
      <c r="K87">
        <v>135</v>
      </c>
      <c r="L87">
        <v>4786.4148160000004</v>
      </c>
      <c r="M87">
        <v>39.152889999999999</v>
      </c>
      <c r="N87">
        <v>44.417586</v>
      </c>
      <c r="O87">
        <v>44.402382000000003</v>
      </c>
      <c r="P87">
        <v>24.899864999999998</v>
      </c>
      <c r="Q87">
        <v>18.244294</v>
      </c>
      <c r="R87">
        <v>98.379776000000007</v>
      </c>
      <c r="S87">
        <v>95.987129999999993</v>
      </c>
      <c r="T87">
        <v>37.325100999999997</v>
      </c>
      <c r="U87">
        <v>40.199238000000001</v>
      </c>
      <c r="V87">
        <v>39.066419000000003</v>
      </c>
      <c r="W87">
        <v>44.316079000000002</v>
      </c>
      <c r="X87">
        <v>44.263573000000001</v>
      </c>
      <c r="Y87">
        <v>1.7489999999999999E-2</v>
      </c>
      <c r="AF87" t="s">
        <v>531</v>
      </c>
    </row>
    <row r="88" spans="1:32" x14ac:dyDescent="0.2">
      <c r="A88" t="s">
        <v>151</v>
      </c>
      <c r="B88" t="s">
        <v>152</v>
      </c>
      <c r="C88" t="s">
        <v>153</v>
      </c>
      <c r="D88">
        <v>0</v>
      </c>
      <c r="E88" t="s">
        <v>154</v>
      </c>
      <c r="F88" t="s">
        <v>55</v>
      </c>
      <c r="G88" t="s">
        <v>81</v>
      </c>
      <c r="H88">
        <v>60</v>
      </c>
      <c r="I88">
        <v>10</v>
      </c>
      <c r="J88" t="s">
        <v>83</v>
      </c>
      <c r="K88">
        <v>160</v>
      </c>
      <c r="L88">
        <v>2138.0822250000001</v>
      </c>
      <c r="M88">
        <v>36.338681999999999</v>
      </c>
      <c r="N88">
        <v>42.128362000000003</v>
      </c>
      <c r="O88">
        <v>42.073135999999998</v>
      </c>
      <c r="P88">
        <v>20.310528999999999</v>
      </c>
      <c r="Q88">
        <v>15.177611000000001</v>
      </c>
      <c r="R88">
        <v>84.317847999999998</v>
      </c>
      <c r="S88">
        <v>81.727481999999995</v>
      </c>
      <c r="T88">
        <v>33.186149999999998</v>
      </c>
      <c r="U88">
        <v>37.688839999999999</v>
      </c>
      <c r="V88">
        <v>36.240546999999999</v>
      </c>
      <c r="W88">
        <v>42.032744000000001</v>
      </c>
      <c r="X88">
        <v>41.939731000000002</v>
      </c>
      <c r="Y88">
        <v>2.479E-2</v>
      </c>
      <c r="AF88" t="s">
        <v>532</v>
      </c>
    </row>
    <row r="89" spans="1:32" x14ac:dyDescent="0.2">
      <c r="A89" t="s">
        <v>151</v>
      </c>
      <c r="B89" t="s">
        <v>152</v>
      </c>
      <c r="C89" t="s">
        <v>153</v>
      </c>
      <c r="D89">
        <v>0</v>
      </c>
      <c r="E89" t="s">
        <v>154</v>
      </c>
      <c r="F89" t="s">
        <v>55</v>
      </c>
      <c r="G89" t="s">
        <v>81</v>
      </c>
      <c r="H89">
        <v>60</v>
      </c>
      <c r="I89">
        <v>10</v>
      </c>
      <c r="J89" t="s">
        <v>83</v>
      </c>
      <c r="K89">
        <v>185</v>
      </c>
      <c r="L89">
        <v>940.479828</v>
      </c>
      <c r="M89">
        <v>33.242355000000003</v>
      </c>
      <c r="N89">
        <v>39.745199999999997</v>
      </c>
      <c r="O89">
        <v>39.595171000000001</v>
      </c>
      <c r="P89">
        <v>15.860776</v>
      </c>
      <c r="Q89">
        <v>12.098277</v>
      </c>
      <c r="R89">
        <v>63.669020000000003</v>
      </c>
      <c r="S89">
        <v>61.435732000000002</v>
      </c>
      <c r="T89">
        <v>29.339576999999998</v>
      </c>
      <c r="U89">
        <v>34.969448</v>
      </c>
      <c r="V89">
        <v>33.132562</v>
      </c>
      <c r="W89">
        <v>39.648656000000003</v>
      </c>
      <c r="X89">
        <v>39.455491000000002</v>
      </c>
      <c r="Y89">
        <v>4.7007E-2</v>
      </c>
      <c r="AF89" t="s">
        <v>533</v>
      </c>
    </row>
    <row r="90" spans="1:32" x14ac:dyDescent="0.2">
      <c r="A90" t="s">
        <v>151</v>
      </c>
      <c r="B90" t="s">
        <v>152</v>
      </c>
      <c r="C90" t="s">
        <v>153</v>
      </c>
      <c r="D90">
        <v>0</v>
      </c>
      <c r="E90" t="s">
        <v>154</v>
      </c>
      <c r="F90" t="s">
        <v>55</v>
      </c>
      <c r="G90" t="s">
        <v>81</v>
      </c>
      <c r="H90">
        <v>60</v>
      </c>
      <c r="I90">
        <v>10</v>
      </c>
      <c r="J90" t="s">
        <v>83</v>
      </c>
      <c r="K90">
        <v>210</v>
      </c>
      <c r="L90">
        <v>396.20932900000003</v>
      </c>
      <c r="M90">
        <v>30.091108999999999</v>
      </c>
      <c r="N90">
        <v>37.468286999999997</v>
      </c>
      <c r="O90">
        <v>37.25723</v>
      </c>
      <c r="P90">
        <v>11.804363</v>
      </c>
      <c r="Q90">
        <v>9.2368210000000008</v>
      </c>
      <c r="R90">
        <v>41.691806999999997</v>
      </c>
      <c r="S90">
        <v>40.291592999999999</v>
      </c>
      <c r="T90">
        <v>25.859732000000001</v>
      </c>
      <c r="U90">
        <v>32.188012999999998</v>
      </c>
      <c r="V90">
        <v>29.978708999999998</v>
      </c>
      <c r="W90">
        <v>37.357911000000001</v>
      </c>
      <c r="X90">
        <v>37.118738</v>
      </c>
      <c r="Y90">
        <v>0.131213</v>
      </c>
      <c r="AF90" t="s">
        <v>534</v>
      </c>
    </row>
    <row r="91" spans="1:32" x14ac:dyDescent="0.2">
      <c r="A91" t="s">
        <v>151</v>
      </c>
      <c r="B91" t="s">
        <v>152</v>
      </c>
      <c r="C91" t="s">
        <v>153</v>
      </c>
      <c r="D91">
        <v>0</v>
      </c>
      <c r="E91" t="s">
        <v>154</v>
      </c>
      <c r="F91" t="s">
        <v>55</v>
      </c>
      <c r="G91" t="s">
        <v>81</v>
      </c>
      <c r="H91">
        <v>60</v>
      </c>
      <c r="I91">
        <v>10</v>
      </c>
      <c r="J91" t="s">
        <v>83</v>
      </c>
      <c r="K91">
        <v>235</v>
      </c>
      <c r="L91">
        <v>152.75309300000001</v>
      </c>
      <c r="M91">
        <v>27.069165000000002</v>
      </c>
      <c r="N91">
        <v>35.267381</v>
      </c>
      <c r="O91">
        <v>34.866526</v>
      </c>
      <c r="P91">
        <v>8.1653009999999995</v>
      </c>
      <c r="Q91">
        <v>6.7466419999999996</v>
      </c>
      <c r="R91">
        <v>24.807175999999998</v>
      </c>
      <c r="S91">
        <v>24.185227000000001</v>
      </c>
      <c r="T91">
        <v>22.798611000000001</v>
      </c>
      <c r="U91">
        <v>29.432504000000002</v>
      </c>
      <c r="V91">
        <v>26.960531</v>
      </c>
      <c r="W91">
        <v>35.160440000000001</v>
      </c>
      <c r="X91">
        <v>34.73151</v>
      </c>
      <c r="Y91">
        <v>0.225412</v>
      </c>
      <c r="AF91" t="s">
        <v>535</v>
      </c>
    </row>
    <row r="92" spans="1:32" x14ac:dyDescent="0.2">
      <c r="A92" t="s">
        <v>151</v>
      </c>
      <c r="B92" t="s">
        <v>152</v>
      </c>
      <c r="C92" t="s">
        <v>153</v>
      </c>
      <c r="D92">
        <v>0</v>
      </c>
      <c r="E92" t="s">
        <v>154</v>
      </c>
      <c r="F92" t="s">
        <v>55</v>
      </c>
      <c r="G92" t="s">
        <v>81</v>
      </c>
      <c r="H92">
        <v>60</v>
      </c>
      <c r="I92">
        <v>10</v>
      </c>
      <c r="J92" t="s">
        <v>84</v>
      </c>
      <c r="K92">
        <v>110</v>
      </c>
      <c r="L92">
        <v>6320.7623149999999</v>
      </c>
      <c r="M92">
        <v>38.614488000000001</v>
      </c>
      <c r="N92">
        <v>43.944372000000001</v>
      </c>
      <c r="O92">
        <v>44.153764000000002</v>
      </c>
      <c r="P92">
        <v>26.264804000000002</v>
      </c>
      <c r="Q92">
        <v>18.403219</v>
      </c>
      <c r="R92">
        <v>98.033878999999999</v>
      </c>
      <c r="S92">
        <v>95.732923999999997</v>
      </c>
      <c r="T92">
        <v>37.159401000000003</v>
      </c>
      <c r="U92">
        <v>40.015286000000003</v>
      </c>
      <c r="V92">
        <v>38.452607999999998</v>
      </c>
      <c r="W92">
        <v>43.808469000000002</v>
      </c>
      <c r="X92">
        <v>43.953671999999997</v>
      </c>
      <c r="Y92">
        <v>1.3346999999999999E-2</v>
      </c>
      <c r="AF92" s="291" t="s">
        <v>536</v>
      </c>
    </row>
    <row r="93" spans="1:32" x14ac:dyDescent="0.2">
      <c r="A93" t="s">
        <v>151</v>
      </c>
      <c r="B93" t="s">
        <v>152</v>
      </c>
      <c r="C93" t="s">
        <v>153</v>
      </c>
      <c r="D93">
        <v>0</v>
      </c>
      <c r="E93" t="s">
        <v>154</v>
      </c>
      <c r="F93" t="s">
        <v>55</v>
      </c>
      <c r="G93" t="s">
        <v>81</v>
      </c>
      <c r="H93">
        <v>60</v>
      </c>
      <c r="I93">
        <v>10</v>
      </c>
      <c r="J93" t="s">
        <v>84</v>
      </c>
      <c r="K93">
        <v>135</v>
      </c>
      <c r="L93">
        <v>2994.1221860000001</v>
      </c>
      <c r="M93">
        <v>36.860297000000003</v>
      </c>
      <c r="N93">
        <v>42.343975</v>
      </c>
      <c r="O93">
        <v>42.487316999999997</v>
      </c>
      <c r="P93">
        <v>22.243355000000001</v>
      </c>
      <c r="Q93">
        <v>16.115698999999999</v>
      </c>
      <c r="R93">
        <v>88.334248000000002</v>
      </c>
      <c r="S93">
        <v>85.770167000000001</v>
      </c>
      <c r="T93">
        <v>34.188420999999998</v>
      </c>
      <c r="U93">
        <v>38.253422</v>
      </c>
      <c r="V93">
        <v>36.734594999999999</v>
      </c>
      <c r="W93">
        <v>42.228375</v>
      </c>
      <c r="X93">
        <v>42.322212999999998</v>
      </c>
      <c r="Y93">
        <v>1.8995000000000001E-2</v>
      </c>
      <c r="AF93" t="s">
        <v>537</v>
      </c>
    </row>
    <row r="94" spans="1:32" x14ac:dyDescent="0.2">
      <c r="A94" t="s">
        <v>151</v>
      </c>
      <c r="B94" t="s">
        <v>152</v>
      </c>
      <c r="C94" t="s">
        <v>153</v>
      </c>
      <c r="D94">
        <v>0</v>
      </c>
      <c r="E94" t="s">
        <v>154</v>
      </c>
      <c r="F94" t="s">
        <v>55</v>
      </c>
      <c r="G94" t="s">
        <v>81</v>
      </c>
      <c r="H94">
        <v>60</v>
      </c>
      <c r="I94">
        <v>10</v>
      </c>
      <c r="J94" t="s">
        <v>84</v>
      </c>
      <c r="K94">
        <v>160</v>
      </c>
      <c r="L94">
        <v>1333.705064</v>
      </c>
      <c r="M94">
        <v>34.295972999999996</v>
      </c>
      <c r="N94">
        <v>40.364293000000004</v>
      </c>
      <c r="O94">
        <v>40.370719000000001</v>
      </c>
      <c r="P94">
        <v>17.762858999999999</v>
      </c>
      <c r="Q94">
        <v>13.250304</v>
      </c>
      <c r="R94">
        <v>70.909729999999996</v>
      </c>
      <c r="S94">
        <v>68.560507999999999</v>
      </c>
      <c r="T94">
        <v>30.665928999999998</v>
      </c>
      <c r="U94">
        <v>35.909244999999999</v>
      </c>
      <c r="V94">
        <v>34.183329999999998</v>
      </c>
      <c r="W94">
        <v>40.260246000000002</v>
      </c>
      <c r="X94">
        <v>40.224007</v>
      </c>
      <c r="Y94">
        <v>3.6318999999999997E-2</v>
      </c>
      <c r="AF94" t="s">
        <v>538</v>
      </c>
    </row>
    <row r="95" spans="1:32" x14ac:dyDescent="0.2">
      <c r="A95" t="s">
        <v>151</v>
      </c>
      <c r="B95" t="s">
        <v>152</v>
      </c>
      <c r="C95" t="s">
        <v>153</v>
      </c>
      <c r="D95">
        <v>0</v>
      </c>
      <c r="E95" t="s">
        <v>154</v>
      </c>
      <c r="F95" t="s">
        <v>55</v>
      </c>
      <c r="G95" t="s">
        <v>81</v>
      </c>
      <c r="H95">
        <v>60</v>
      </c>
      <c r="I95">
        <v>10</v>
      </c>
      <c r="J95" t="s">
        <v>84</v>
      </c>
      <c r="K95">
        <v>185</v>
      </c>
      <c r="L95">
        <v>573.14131999999995</v>
      </c>
      <c r="M95">
        <v>31.366382000000002</v>
      </c>
      <c r="N95">
        <v>38.267966999999999</v>
      </c>
      <c r="O95">
        <v>38.169820000000001</v>
      </c>
      <c r="P95">
        <v>13.547037</v>
      </c>
      <c r="Q95">
        <v>10.391479</v>
      </c>
      <c r="R95">
        <v>49.326206999999997</v>
      </c>
      <c r="S95">
        <v>47.652405000000002</v>
      </c>
      <c r="T95">
        <v>27.232493000000002</v>
      </c>
      <c r="U95">
        <v>33.319091</v>
      </c>
      <c r="V95">
        <v>31.251073000000002</v>
      </c>
      <c r="W95">
        <v>38.160043000000002</v>
      </c>
      <c r="X95">
        <v>38.030203999999998</v>
      </c>
      <c r="Y95">
        <v>9.7836000000000006E-2</v>
      </c>
      <c r="AF95" t="s">
        <v>539</v>
      </c>
    </row>
    <row r="96" spans="1:32" x14ac:dyDescent="0.2">
      <c r="A96" t="s">
        <v>151</v>
      </c>
      <c r="B96" t="s">
        <v>152</v>
      </c>
      <c r="C96" t="s">
        <v>153</v>
      </c>
      <c r="D96">
        <v>0</v>
      </c>
      <c r="E96" t="s">
        <v>154</v>
      </c>
      <c r="F96" t="s">
        <v>55</v>
      </c>
      <c r="G96" t="s">
        <v>81</v>
      </c>
      <c r="H96">
        <v>60</v>
      </c>
      <c r="I96">
        <v>10</v>
      </c>
      <c r="J96" t="s">
        <v>84</v>
      </c>
      <c r="K96">
        <v>210</v>
      </c>
      <c r="L96">
        <v>231.527242</v>
      </c>
      <c r="M96">
        <v>28.385280000000002</v>
      </c>
      <c r="N96">
        <v>36.261521000000002</v>
      </c>
      <c r="O96">
        <v>35.915573999999999</v>
      </c>
      <c r="P96">
        <v>9.7394850000000002</v>
      </c>
      <c r="Q96">
        <v>7.7911190000000001</v>
      </c>
      <c r="R96">
        <v>30.498729000000001</v>
      </c>
      <c r="S96">
        <v>29.659967000000002</v>
      </c>
      <c r="T96">
        <v>24.098672000000001</v>
      </c>
      <c r="U96">
        <v>30.68422</v>
      </c>
      <c r="V96">
        <v>28.273945999999999</v>
      </c>
      <c r="W96">
        <v>36.146816000000001</v>
      </c>
      <c r="X96">
        <v>35.760381000000002</v>
      </c>
      <c r="Y96">
        <v>0.24824399999999999</v>
      </c>
      <c r="AF96" t="s">
        <v>540</v>
      </c>
    </row>
    <row r="97" spans="1:32" x14ac:dyDescent="0.2">
      <c r="A97" t="s">
        <v>151</v>
      </c>
      <c r="B97" t="s">
        <v>152</v>
      </c>
      <c r="C97" t="s">
        <v>153</v>
      </c>
      <c r="D97">
        <v>0</v>
      </c>
      <c r="E97" t="s">
        <v>154</v>
      </c>
      <c r="F97" t="s">
        <v>55</v>
      </c>
      <c r="G97" t="s">
        <v>81</v>
      </c>
      <c r="H97">
        <v>60</v>
      </c>
      <c r="I97">
        <v>10</v>
      </c>
      <c r="J97" t="s">
        <v>84</v>
      </c>
      <c r="K97">
        <v>235</v>
      </c>
      <c r="L97">
        <v>85.550141999999994</v>
      </c>
      <c r="M97">
        <v>25.537561</v>
      </c>
      <c r="N97">
        <v>34.221882000000001</v>
      </c>
      <c r="O97">
        <v>33.675322000000001</v>
      </c>
      <c r="P97">
        <v>6.4740589999999996</v>
      </c>
      <c r="Q97">
        <v>5.6411920000000002</v>
      </c>
      <c r="R97">
        <v>16.783984</v>
      </c>
      <c r="S97">
        <v>16.576181999999999</v>
      </c>
      <c r="T97">
        <v>21.330686</v>
      </c>
      <c r="U97">
        <v>28.058288000000001</v>
      </c>
      <c r="V97">
        <v>25.433008000000001</v>
      </c>
      <c r="W97">
        <v>34.129201999999999</v>
      </c>
      <c r="X97">
        <v>33.554099000000001</v>
      </c>
      <c r="Y97">
        <v>0.32634800000000003</v>
      </c>
      <c r="AF97" t="s">
        <v>541</v>
      </c>
    </row>
    <row r="98" spans="1:32" x14ac:dyDescent="0.2">
      <c r="A98" t="s">
        <v>151</v>
      </c>
      <c r="B98" t="s">
        <v>152</v>
      </c>
      <c r="C98" t="s">
        <v>153</v>
      </c>
      <c r="D98">
        <v>0</v>
      </c>
      <c r="E98" t="s">
        <v>154</v>
      </c>
      <c r="F98" t="s">
        <v>55</v>
      </c>
      <c r="G98" t="s">
        <v>81</v>
      </c>
      <c r="H98">
        <v>60</v>
      </c>
      <c r="I98">
        <v>10</v>
      </c>
      <c r="J98" t="s">
        <v>85</v>
      </c>
      <c r="K98">
        <v>110</v>
      </c>
      <c r="L98">
        <v>4466.6226079999997</v>
      </c>
      <c r="M98">
        <v>36.116818000000002</v>
      </c>
      <c r="N98">
        <v>42.323447000000002</v>
      </c>
      <c r="O98">
        <v>42.640293</v>
      </c>
      <c r="P98">
        <v>24.366228</v>
      </c>
      <c r="Q98">
        <v>15.942999</v>
      </c>
      <c r="R98">
        <v>87.195159000000004</v>
      </c>
      <c r="S98">
        <v>84.666246999999998</v>
      </c>
      <c r="T98">
        <v>33.207825</v>
      </c>
      <c r="U98">
        <v>38.133068999999999</v>
      </c>
      <c r="V98">
        <v>35.881751999999999</v>
      </c>
      <c r="W98">
        <v>42.172792000000001</v>
      </c>
      <c r="X98">
        <v>42.424166999999997</v>
      </c>
      <c r="Y98">
        <v>1.3315E-2</v>
      </c>
      <c r="AF98" t="s">
        <v>542</v>
      </c>
    </row>
    <row r="99" spans="1:32" x14ac:dyDescent="0.2">
      <c r="A99" t="s">
        <v>151</v>
      </c>
      <c r="B99" t="s">
        <v>152</v>
      </c>
      <c r="C99" t="s">
        <v>153</v>
      </c>
      <c r="D99">
        <v>0</v>
      </c>
      <c r="E99" t="s">
        <v>154</v>
      </c>
      <c r="F99" t="s">
        <v>55</v>
      </c>
      <c r="G99" t="s">
        <v>81</v>
      </c>
      <c r="H99">
        <v>60</v>
      </c>
      <c r="I99">
        <v>10</v>
      </c>
      <c r="J99" t="s">
        <v>85</v>
      </c>
      <c r="K99">
        <v>135</v>
      </c>
      <c r="L99">
        <v>2108.1933450000001</v>
      </c>
      <c r="M99">
        <v>34.770293000000002</v>
      </c>
      <c r="N99">
        <v>40.942340999999999</v>
      </c>
      <c r="O99">
        <v>41.130490000000002</v>
      </c>
      <c r="P99">
        <v>20.312519999999999</v>
      </c>
      <c r="Q99">
        <v>14.157451</v>
      </c>
      <c r="R99">
        <v>75.901578999999998</v>
      </c>
      <c r="S99">
        <v>73.435927000000007</v>
      </c>
      <c r="T99">
        <v>31.294578999999999</v>
      </c>
      <c r="U99">
        <v>36.618302</v>
      </c>
      <c r="V99">
        <v>34.599096000000003</v>
      </c>
      <c r="W99">
        <v>40.819017000000002</v>
      </c>
      <c r="X99">
        <v>40.961426000000003</v>
      </c>
      <c r="Y99">
        <v>2.1107999999999998E-2</v>
      </c>
      <c r="AF99" t="s">
        <v>543</v>
      </c>
    </row>
    <row r="100" spans="1:32" x14ac:dyDescent="0.2">
      <c r="A100" t="s">
        <v>151</v>
      </c>
      <c r="B100" t="s">
        <v>152</v>
      </c>
      <c r="C100" t="s">
        <v>153</v>
      </c>
      <c r="D100">
        <v>0</v>
      </c>
      <c r="E100" t="s">
        <v>154</v>
      </c>
      <c r="F100" t="s">
        <v>55</v>
      </c>
      <c r="G100" t="s">
        <v>81</v>
      </c>
      <c r="H100">
        <v>60</v>
      </c>
      <c r="I100">
        <v>10</v>
      </c>
      <c r="J100" t="s">
        <v>85</v>
      </c>
      <c r="K100">
        <v>160</v>
      </c>
      <c r="L100">
        <v>936.12356899999997</v>
      </c>
      <c r="M100">
        <v>32.641891999999999</v>
      </c>
      <c r="N100">
        <v>39.179349999999999</v>
      </c>
      <c r="O100">
        <v>39.206809999999997</v>
      </c>
      <c r="P100">
        <v>15.970033000000001</v>
      </c>
      <c r="Q100">
        <v>11.750956</v>
      </c>
      <c r="R100">
        <v>57.867145000000001</v>
      </c>
      <c r="S100">
        <v>55.837007</v>
      </c>
      <c r="T100">
        <v>28.653503000000001</v>
      </c>
      <c r="U100">
        <v>34.542377999999999</v>
      </c>
      <c r="V100">
        <v>32.513129999999997</v>
      </c>
      <c r="W100">
        <v>39.069983999999998</v>
      </c>
      <c r="X100">
        <v>39.054526000000003</v>
      </c>
      <c r="Y100">
        <v>5.3307E-2</v>
      </c>
      <c r="AF100" t="s">
        <v>544</v>
      </c>
    </row>
    <row r="101" spans="1:32" x14ac:dyDescent="0.2">
      <c r="A101" t="s">
        <v>151</v>
      </c>
      <c r="B101" t="s">
        <v>152</v>
      </c>
      <c r="C101" t="s">
        <v>153</v>
      </c>
      <c r="D101">
        <v>0</v>
      </c>
      <c r="E101" t="s">
        <v>154</v>
      </c>
      <c r="F101" t="s">
        <v>55</v>
      </c>
      <c r="G101" t="s">
        <v>81</v>
      </c>
      <c r="H101">
        <v>60</v>
      </c>
      <c r="I101">
        <v>10</v>
      </c>
      <c r="J101" t="s">
        <v>85</v>
      </c>
      <c r="K101">
        <v>185</v>
      </c>
      <c r="L101">
        <v>396.33843100000001</v>
      </c>
      <c r="M101">
        <v>29.997852000000002</v>
      </c>
      <c r="N101">
        <v>37.341664999999999</v>
      </c>
      <c r="O101">
        <v>37.144036999999997</v>
      </c>
      <c r="P101">
        <v>11.976407</v>
      </c>
      <c r="Q101">
        <v>9.2182709999999997</v>
      </c>
      <c r="R101">
        <v>38.359997</v>
      </c>
      <c r="S101">
        <v>37.082383</v>
      </c>
      <c r="T101">
        <v>25.736504</v>
      </c>
      <c r="U101">
        <v>32.15213</v>
      </c>
      <c r="V101">
        <v>29.875978</v>
      </c>
      <c r="W101">
        <v>37.227885999999998</v>
      </c>
      <c r="X101">
        <v>36.997928999999999</v>
      </c>
      <c r="Y101">
        <v>0.157025</v>
      </c>
      <c r="AF101" t="s">
        <v>545</v>
      </c>
    </row>
    <row r="102" spans="1:32" x14ac:dyDescent="0.2">
      <c r="A102" t="s">
        <v>151</v>
      </c>
      <c r="B102" t="s">
        <v>152</v>
      </c>
      <c r="C102" t="s">
        <v>153</v>
      </c>
      <c r="D102">
        <v>0</v>
      </c>
      <c r="E102" t="s">
        <v>154</v>
      </c>
      <c r="F102" t="s">
        <v>55</v>
      </c>
      <c r="G102" t="s">
        <v>81</v>
      </c>
      <c r="H102">
        <v>60</v>
      </c>
      <c r="I102">
        <v>10</v>
      </c>
      <c r="J102" t="s">
        <v>85</v>
      </c>
      <c r="K102">
        <v>210</v>
      </c>
      <c r="L102">
        <v>155.10643200000001</v>
      </c>
      <c r="M102">
        <v>27.196134000000001</v>
      </c>
      <c r="N102">
        <v>35.419381000000001</v>
      </c>
      <c r="O102">
        <v>35.002007999999996</v>
      </c>
      <c r="P102">
        <v>8.3718520000000005</v>
      </c>
      <c r="Q102">
        <v>6.8720470000000002</v>
      </c>
      <c r="R102">
        <v>22.960585999999999</v>
      </c>
      <c r="S102">
        <v>22.436316999999999</v>
      </c>
      <c r="T102">
        <v>22.914625999999998</v>
      </c>
      <c r="U102">
        <v>29.599532</v>
      </c>
      <c r="V102">
        <v>27.084589999999999</v>
      </c>
      <c r="W102">
        <v>35.322336999999997</v>
      </c>
      <c r="X102">
        <v>34.866039999999998</v>
      </c>
      <c r="Y102">
        <v>0.32829900000000001</v>
      </c>
      <c r="AF102" t="s">
        <v>546</v>
      </c>
    </row>
    <row r="103" spans="1:32" x14ac:dyDescent="0.2">
      <c r="A103" t="s">
        <v>151</v>
      </c>
      <c r="B103" t="s">
        <v>152</v>
      </c>
      <c r="C103" t="s">
        <v>153</v>
      </c>
      <c r="D103">
        <v>0</v>
      </c>
      <c r="E103" t="s">
        <v>154</v>
      </c>
      <c r="F103" t="s">
        <v>55</v>
      </c>
      <c r="G103" t="s">
        <v>81</v>
      </c>
      <c r="H103">
        <v>60</v>
      </c>
      <c r="I103">
        <v>10</v>
      </c>
      <c r="J103" t="s">
        <v>85</v>
      </c>
      <c r="K103">
        <v>235</v>
      </c>
      <c r="L103">
        <v>56.896948999999999</v>
      </c>
      <c r="M103">
        <v>24.547618</v>
      </c>
      <c r="N103">
        <v>33.668799</v>
      </c>
      <c r="O103">
        <v>32.760890000000003</v>
      </c>
      <c r="P103">
        <v>5.4577520000000002</v>
      </c>
      <c r="Q103">
        <v>4.9749549999999996</v>
      </c>
      <c r="R103">
        <v>12.459286000000001</v>
      </c>
      <c r="S103">
        <v>12.38119</v>
      </c>
      <c r="T103">
        <v>20.40183</v>
      </c>
      <c r="U103">
        <v>27.134996000000001</v>
      </c>
      <c r="V103">
        <v>24.452355000000001</v>
      </c>
      <c r="W103">
        <v>33.566889000000003</v>
      </c>
      <c r="X103">
        <v>32.627735999999999</v>
      </c>
      <c r="Y103">
        <v>0.44773499999999999</v>
      </c>
      <c r="AF103" t="s">
        <v>547</v>
      </c>
    </row>
    <row r="104" spans="1:32" x14ac:dyDescent="0.2">
      <c r="A104" t="s">
        <v>151</v>
      </c>
      <c r="B104" t="s">
        <v>152</v>
      </c>
      <c r="C104" t="s">
        <v>153</v>
      </c>
      <c r="D104">
        <v>0</v>
      </c>
      <c r="E104" t="s">
        <v>154</v>
      </c>
      <c r="F104" t="s">
        <v>55</v>
      </c>
      <c r="G104" t="s">
        <v>81</v>
      </c>
      <c r="H104">
        <v>60</v>
      </c>
      <c r="I104">
        <v>10</v>
      </c>
      <c r="J104" t="s">
        <v>86</v>
      </c>
      <c r="K104">
        <v>110</v>
      </c>
      <c r="L104">
        <v>2583.110428</v>
      </c>
      <c r="M104">
        <v>32.738157000000001</v>
      </c>
      <c r="N104">
        <v>40.246076000000002</v>
      </c>
      <c r="O104">
        <v>40.569543000000003</v>
      </c>
      <c r="P104">
        <v>20.212319000000001</v>
      </c>
      <c r="Q104">
        <v>12.572096</v>
      </c>
      <c r="R104">
        <v>60.942337000000002</v>
      </c>
      <c r="S104">
        <v>59.031269999999999</v>
      </c>
      <c r="T104">
        <v>28.530664000000002</v>
      </c>
      <c r="U104">
        <v>35.434618999999998</v>
      </c>
      <c r="V104">
        <v>32.438389000000001</v>
      </c>
      <c r="W104">
        <v>40.101502000000004</v>
      </c>
      <c r="X104">
        <v>40.361235000000001</v>
      </c>
      <c r="Y104">
        <v>1.3731E-2</v>
      </c>
      <c r="AF104" t="s">
        <v>548</v>
      </c>
    </row>
    <row r="105" spans="1:32" x14ac:dyDescent="0.2">
      <c r="A105" t="s">
        <v>151</v>
      </c>
      <c r="B105" t="s">
        <v>152</v>
      </c>
      <c r="C105" t="s">
        <v>153</v>
      </c>
      <c r="D105">
        <v>0</v>
      </c>
      <c r="E105" t="s">
        <v>154</v>
      </c>
      <c r="F105" t="s">
        <v>55</v>
      </c>
      <c r="G105" t="s">
        <v>81</v>
      </c>
      <c r="H105">
        <v>60</v>
      </c>
      <c r="I105">
        <v>10</v>
      </c>
      <c r="J105" t="s">
        <v>86</v>
      </c>
      <c r="K105">
        <v>135</v>
      </c>
      <c r="L105">
        <v>1217.259049</v>
      </c>
      <c r="M105">
        <v>31.854583999999999</v>
      </c>
      <c r="N105">
        <v>39.150193999999999</v>
      </c>
      <c r="O105">
        <v>39.353678000000002</v>
      </c>
      <c r="P105">
        <v>17.020676999999999</v>
      </c>
      <c r="Q105">
        <v>11.419886999999999</v>
      </c>
      <c r="R105">
        <v>50.348484999999997</v>
      </c>
      <c r="S105">
        <v>48.596612999999998</v>
      </c>
      <c r="T105">
        <v>27.541478000000001</v>
      </c>
      <c r="U105">
        <v>34.292081000000003</v>
      </c>
      <c r="V105">
        <v>31.6252</v>
      </c>
      <c r="W105">
        <v>39.029546000000003</v>
      </c>
      <c r="X105">
        <v>39.188222000000003</v>
      </c>
      <c r="Y105">
        <v>3.3928E-2</v>
      </c>
      <c r="AF105" t="s">
        <v>549</v>
      </c>
    </row>
    <row r="106" spans="1:32" x14ac:dyDescent="0.2">
      <c r="A106" t="s">
        <v>151</v>
      </c>
      <c r="B106" t="s">
        <v>152</v>
      </c>
      <c r="C106" t="s">
        <v>153</v>
      </c>
      <c r="D106">
        <v>0</v>
      </c>
      <c r="E106" t="s">
        <v>154</v>
      </c>
      <c r="F106" t="s">
        <v>55</v>
      </c>
      <c r="G106" t="s">
        <v>81</v>
      </c>
      <c r="H106">
        <v>60</v>
      </c>
      <c r="I106">
        <v>10</v>
      </c>
      <c r="J106" t="s">
        <v>86</v>
      </c>
      <c r="K106">
        <v>160</v>
      </c>
      <c r="L106">
        <v>542.67332699999997</v>
      </c>
      <c r="M106">
        <v>30.297771000000001</v>
      </c>
      <c r="N106">
        <v>37.656131000000002</v>
      </c>
      <c r="O106">
        <v>37.65455</v>
      </c>
      <c r="P106">
        <v>13.336092000000001</v>
      </c>
      <c r="Q106">
        <v>9.6881540000000008</v>
      </c>
      <c r="R106">
        <v>36.156205999999997</v>
      </c>
      <c r="S106">
        <v>34.879465000000003</v>
      </c>
      <c r="T106">
        <v>25.908609999999999</v>
      </c>
      <c r="U106">
        <v>32.600324999999998</v>
      </c>
      <c r="V106">
        <v>30.135002</v>
      </c>
      <c r="W106">
        <v>37.545140000000004</v>
      </c>
      <c r="X106">
        <v>37.507125000000002</v>
      </c>
      <c r="Y106">
        <v>0.105681</v>
      </c>
      <c r="AF106" t="s">
        <v>550</v>
      </c>
    </row>
    <row r="107" spans="1:32" x14ac:dyDescent="0.2">
      <c r="A107" t="s">
        <v>151</v>
      </c>
      <c r="B107" t="s">
        <v>152</v>
      </c>
      <c r="C107" t="s">
        <v>153</v>
      </c>
      <c r="D107">
        <v>0</v>
      </c>
      <c r="E107" t="s">
        <v>154</v>
      </c>
      <c r="F107" t="s">
        <v>55</v>
      </c>
      <c r="G107" t="s">
        <v>81</v>
      </c>
      <c r="H107">
        <v>60</v>
      </c>
      <c r="I107">
        <v>10</v>
      </c>
      <c r="J107" t="s">
        <v>86</v>
      </c>
      <c r="K107">
        <v>185</v>
      </c>
      <c r="L107">
        <v>226.86113900000001</v>
      </c>
      <c r="M107">
        <v>28.096188999999999</v>
      </c>
      <c r="N107">
        <v>36.074077000000003</v>
      </c>
      <c r="O107">
        <v>35.830478999999997</v>
      </c>
      <c r="P107">
        <v>9.7611109999999996</v>
      </c>
      <c r="Q107">
        <v>7.6420060000000003</v>
      </c>
      <c r="R107">
        <v>22.420154</v>
      </c>
      <c r="S107">
        <v>21.849055</v>
      </c>
      <c r="T107">
        <v>23.728863</v>
      </c>
      <c r="U107">
        <v>30.495653000000001</v>
      </c>
      <c r="V107">
        <v>27.967226</v>
      </c>
      <c r="W107">
        <v>35.971446999999998</v>
      </c>
      <c r="X107">
        <v>35.693773</v>
      </c>
      <c r="Y107">
        <v>0.25328400000000001</v>
      </c>
      <c r="AF107" t="s">
        <v>551</v>
      </c>
    </row>
    <row r="108" spans="1:32" x14ac:dyDescent="0.2">
      <c r="A108" t="s">
        <v>151</v>
      </c>
      <c r="B108" t="s">
        <v>152</v>
      </c>
      <c r="C108" t="s">
        <v>153</v>
      </c>
      <c r="D108">
        <v>0</v>
      </c>
      <c r="E108" t="s">
        <v>154</v>
      </c>
      <c r="F108" t="s">
        <v>55</v>
      </c>
      <c r="G108" t="s">
        <v>81</v>
      </c>
      <c r="H108">
        <v>60</v>
      </c>
      <c r="I108">
        <v>10</v>
      </c>
      <c r="J108" t="s">
        <v>86</v>
      </c>
      <c r="K108">
        <v>210</v>
      </c>
      <c r="L108">
        <v>87.151003000000003</v>
      </c>
      <c r="M108">
        <v>25.633132</v>
      </c>
      <c r="N108">
        <v>34.221792999999998</v>
      </c>
      <c r="O108">
        <v>33.851453999999997</v>
      </c>
      <c r="P108">
        <v>6.6437869999999997</v>
      </c>
      <c r="Q108">
        <v>5.7301450000000003</v>
      </c>
      <c r="R108">
        <v>14.120761</v>
      </c>
      <c r="S108">
        <v>14.008597999999999</v>
      </c>
      <c r="T108">
        <v>21.401019000000002</v>
      </c>
      <c r="U108">
        <v>28.185129</v>
      </c>
      <c r="V108">
        <v>25.523682999999998</v>
      </c>
      <c r="W108">
        <v>34.118904999999998</v>
      </c>
      <c r="X108">
        <v>33.742851999999999</v>
      </c>
      <c r="Y108">
        <v>0.42745699999999998</v>
      </c>
      <c r="AF108" t="s">
        <v>552</v>
      </c>
    </row>
    <row r="109" spans="1:32" x14ac:dyDescent="0.2">
      <c r="A109" t="s">
        <v>151</v>
      </c>
      <c r="B109" t="s">
        <v>152</v>
      </c>
      <c r="C109" t="s">
        <v>153</v>
      </c>
      <c r="D109">
        <v>0</v>
      </c>
      <c r="E109" t="s">
        <v>154</v>
      </c>
      <c r="F109" t="s">
        <v>55</v>
      </c>
      <c r="G109" t="s">
        <v>81</v>
      </c>
      <c r="H109">
        <v>60</v>
      </c>
      <c r="I109">
        <v>10</v>
      </c>
      <c r="J109" t="s">
        <v>86</v>
      </c>
      <c r="K109">
        <v>235</v>
      </c>
      <c r="L109">
        <v>32.511488999999997</v>
      </c>
      <c r="M109">
        <v>23.237068000000001</v>
      </c>
      <c r="N109">
        <v>32.697240999999998</v>
      </c>
      <c r="O109">
        <v>31.923914</v>
      </c>
      <c r="P109">
        <v>4.2394860000000003</v>
      </c>
      <c r="Q109">
        <v>4.1923009999999996</v>
      </c>
      <c r="R109">
        <v>8.2835929999999998</v>
      </c>
      <c r="S109">
        <v>8.3660979999999991</v>
      </c>
      <c r="T109">
        <v>19.207525</v>
      </c>
      <c r="U109">
        <v>25.922930000000001</v>
      </c>
      <c r="V109">
        <v>23.143156000000001</v>
      </c>
      <c r="W109">
        <v>32.615602000000003</v>
      </c>
      <c r="X109">
        <v>31.813690000000001</v>
      </c>
      <c r="Y109">
        <v>0.57774400000000004</v>
      </c>
      <c r="AF109" t="s">
        <v>553</v>
      </c>
    </row>
    <row r="110" spans="1:32" x14ac:dyDescent="0.2">
      <c r="A110" t="s">
        <v>151</v>
      </c>
      <c r="B110" t="s">
        <v>152</v>
      </c>
      <c r="C110" t="s">
        <v>153</v>
      </c>
      <c r="D110">
        <v>0</v>
      </c>
      <c r="E110" t="s">
        <v>154</v>
      </c>
      <c r="F110" t="s">
        <v>56</v>
      </c>
      <c r="G110" t="s">
        <v>81</v>
      </c>
      <c r="H110">
        <v>30</v>
      </c>
      <c r="I110">
        <v>10</v>
      </c>
      <c r="J110" t="s">
        <v>81</v>
      </c>
      <c r="K110">
        <v>110</v>
      </c>
      <c r="L110">
        <v>37335.331745000003</v>
      </c>
      <c r="M110">
        <v>44.737223</v>
      </c>
      <c r="N110">
        <v>48.592716000000003</v>
      </c>
      <c r="O110">
        <v>47.908504999999998</v>
      </c>
      <c r="P110">
        <v>28.28304</v>
      </c>
      <c r="Q110">
        <v>22.462969999999999</v>
      </c>
      <c r="R110">
        <v>99.976366999999996</v>
      </c>
      <c r="S110">
        <v>99.971480999999997</v>
      </c>
      <c r="T110">
        <v>43.655419000000002</v>
      </c>
      <c r="U110">
        <v>46.605058999999997</v>
      </c>
      <c r="V110">
        <v>44.658875000000002</v>
      </c>
      <c r="W110">
        <v>48.449672999999997</v>
      </c>
      <c r="X110">
        <v>47.757371999999997</v>
      </c>
      <c r="Y110">
        <v>0.98276399999999997</v>
      </c>
      <c r="AF110" t="s">
        <v>554</v>
      </c>
    </row>
    <row r="111" spans="1:32" x14ac:dyDescent="0.2">
      <c r="A111" t="s">
        <v>151</v>
      </c>
      <c r="B111" t="s">
        <v>152</v>
      </c>
      <c r="C111" t="s">
        <v>153</v>
      </c>
      <c r="D111">
        <v>0</v>
      </c>
      <c r="E111" t="s">
        <v>154</v>
      </c>
      <c r="F111" t="s">
        <v>56</v>
      </c>
      <c r="G111" t="s">
        <v>81</v>
      </c>
      <c r="H111">
        <v>30</v>
      </c>
      <c r="I111">
        <v>10</v>
      </c>
      <c r="J111" t="s">
        <v>81</v>
      </c>
      <c r="K111">
        <v>135</v>
      </c>
      <c r="L111">
        <v>16169.389995</v>
      </c>
      <c r="M111">
        <v>41.536588999999999</v>
      </c>
      <c r="N111">
        <v>45.796388</v>
      </c>
      <c r="O111">
        <v>44.955848000000003</v>
      </c>
      <c r="P111">
        <v>24.002538999999999</v>
      </c>
      <c r="Q111">
        <v>19.709392999999999</v>
      </c>
      <c r="R111">
        <v>99.330065000000005</v>
      </c>
      <c r="S111">
        <v>98.558122999999995</v>
      </c>
      <c r="T111">
        <v>39.828743000000003</v>
      </c>
      <c r="U111">
        <v>44.01491</v>
      </c>
      <c r="V111">
        <v>41.433633999999998</v>
      </c>
      <c r="W111">
        <v>45.723961000000003</v>
      </c>
      <c r="X111">
        <v>44.857028999999997</v>
      </c>
      <c r="Y111">
        <v>1.2295659999999999</v>
      </c>
      <c r="AF111" t="s">
        <v>555</v>
      </c>
    </row>
    <row r="112" spans="1:32" x14ac:dyDescent="0.2">
      <c r="A112" t="s">
        <v>151</v>
      </c>
      <c r="B112" t="s">
        <v>152</v>
      </c>
      <c r="C112" t="s">
        <v>153</v>
      </c>
      <c r="D112">
        <v>0</v>
      </c>
      <c r="E112" t="s">
        <v>154</v>
      </c>
      <c r="F112" t="s">
        <v>56</v>
      </c>
      <c r="G112" t="s">
        <v>81</v>
      </c>
      <c r="H112">
        <v>30</v>
      </c>
      <c r="I112">
        <v>10</v>
      </c>
      <c r="J112" t="s">
        <v>81</v>
      </c>
      <c r="K112">
        <v>160</v>
      </c>
      <c r="L112">
        <v>7088.8729729999995</v>
      </c>
      <c r="M112">
        <v>38.696162000000001</v>
      </c>
      <c r="N112">
        <v>42.795144999999998</v>
      </c>
      <c r="O112">
        <v>41.762255000000003</v>
      </c>
      <c r="P112">
        <v>20.531760999999999</v>
      </c>
      <c r="Q112">
        <v>17.361749</v>
      </c>
      <c r="R112">
        <v>91.424527999999995</v>
      </c>
      <c r="S112">
        <v>89.204841000000002</v>
      </c>
      <c r="T112">
        <v>36.043382999999999</v>
      </c>
      <c r="U112">
        <v>41.453785000000003</v>
      </c>
      <c r="V112">
        <v>38.596665999999999</v>
      </c>
      <c r="W112">
        <v>42.711536000000002</v>
      </c>
      <c r="X112">
        <v>41.638520999999997</v>
      </c>
      <c r="Y112">
        <v>1.3899809999999999</v>
      </c>
      <c r="AF112" t="s">
        <v>556</v>
      </c>
    </row>
    <row r="113" spans="1:32" x14ac:dyDescent="0.2">
      <c r="A113" t="s">
        <v>151</v>
      </c>
      <c r="B113" t="s">
        <v>152</v>
      </c>
      <c r="C113" t="s">
        <v>153</v>
      </c>
      <c r="D113">
        <v>0</v>
      </c>
      <c r="E113" t="s">
        <v>154</v>
      </c>
      <c r="F113" t="s">
        <v>56</v>
      </c>
      <c r="G113" t="s">
        <v>81</v>
      </c>
      <c r="H113">
        <v>30</v>
      </c>
      <c r="I113">
        <v>10</v>
      </c>
      <c r="J113" t="s">
        <v>81</v>
      </c>
      <c r="K113">
        <v>185</v>
      </c>
      <c r="L113">
        <v>3272.6553450000001</v>
      </c>
      <c r="M113">
        <v>35.790244000000001</v>
      </c>
      <c r="N113">
        <v>39.620561000000002</v>
      </c>
      <c r="O113">
        <v>38.380063</v>
      </c>
      <c r="P113">
        <v>17.137727999999999</v>
      </c>
      <c r="Q113">
        <v>14.933802</v>
      </c>
      <c r="R113">
        <v>76.266350000000003</v>
      </c>
      <c r="S113">
        <v>73.589724000000004</v>
      </c>
      <c r="T113">
        <v>32.223716000000003</v>
      </c>
      <c r="U113">
        <v>38.711426000000003</v>
      </c>
      <c r="V113">
        <v>35.682949999999998</v>
      </c>
      <c r="W113">
        <v>39.506078000000002</v>
      </c>
      <c r="X113">
        <v>38.209892000000004</v>
      </c>
      <c r="Y113">
        <v>1.508084</v>
      </c>
      <c r="AF113" t="s">
        <v>557</v>
      </c>
    </row>
    <row r="114" spans="1:32" x14ac:dyDescent="0.2">
      <c r="A114" t="s">
        <v>151</v>
      </c>
      <c r="B114" t="s">
        <v>152</v>
      </c>
      <c r="C114" t="s">
        <v>153</v>
      </c>
      <c r="D114">
        <v>0</v>
      </c>
      <c r="E114" t="s">
        <v>154</v>
      </c>
      <c r="F114" t="s">
        <v>56</v>
      </c>
      <c r="G114" t="s">
        <v>81</v>
      </c>
      <c r="H114">
        <v>30</v>
      </c>
      <c r="I114">
        <v>10</v>
      </c>
      <c r="J114" t="s">
        <v>81</v>
      </c>
      <c r="K114">
        <v>210</v>
      </c>
      <c r="L114">
        <v>1457.4490129999999</v>
      </c>
      <c r="M114">
        <v>32.596226000000001</v>
      </c>
      <c r="N114">
        <v>36.276226999999999</v>
      </c>
      <c r="O114">
        <v>34.755319999999998</v>
      </c>
      <c r="P114">
        <v>13.570541</v>
      </c>
      <c r="Q114">
        <v>12.334009</v>
      </c>
      <c r="R114">
        <v>56.214753000000002</v>
      </c>
      <c r="S114">
        <v>53.805619999999998</v>
      </c>
      <c r="T114">
        <v>28.380409</v>
      </c>
      <c r="U114">
        <v>35.631041000000003</v>
      </c>
      <c r="V114">
        <v>32.479301999999997</v>
      </c>
      <c r="W114">
        <v>36.132365999999998</v>
      </c>
      <c r="X114">
        <v>34.535462000000003</v>
      </c>
      <c r="Y114">
        <v>1.5331360000000001</v>
      </c>
      <c r="AF114" t="s">
        <v>558</v>
      </c>
    </row>
    <row r="115" spans="1:32" x14ac:dyDescent="0.2">
      <c r="A115" t="s">
        <v>151</v>
      </c>
      <c r="B115" t="s">
        <v>152</v>
      </c>
      <c r="C115" t="s">
        <v>153</v>
      </c>
      <c r="D115">
        <v>0</v>
      </c>
      <c r="E115" t="s">
        <v>154</v>
      </c>
      <c r="F115" t="s">
        <v>56</v>
      </c>
      <c r="G115" t="s">
        <v>81</v>
      </c>
      <c r="H115">
        <v>30</v>
      </c>
      <c r="I115">
        <v>10</v>
      </c>
      <c r="J115" t="s">
        <v>81</v>
      </c>
      <c r="K115">
        <v>235</v>
      </c>
      <c r="L115">
        <v>614.67517099999998</v>
      </c>
      <c r="M115">
        <v>29.402448</v>
      </c>
      <c r="N115">
        <v>32.918028999999997</v>
      </c>
      <c r="O115">
        <v>31.082087000000001</v>
      </c>
      <c r="P115">
        <v>10.287782</v>
      </c>
      <c r="Q115">
        <v>9.8949780000000001</v>
      </c>
      <c r="R115">
        <v>33.187826999999999</v>
      </c>
      <c r="S115">
        <v>31.711652000000001</v>
      </c>
      <c r="T115">
        <v>24.83727</v>
      </c>
      <c r="U115">
        <v>32.433487</v>
      </c>
      <c r="V115">
        <v>29.290873999999999</v>
      </c>
      <c r="W115">
        <v>32.746127000000001</v>
      </c>
      <c r="X115">
        <v>30.827933000000002</v>
      </c>
      <c r="Y115">
        <v>1.474404</v>
      </c>
      <c r="AF115" t="s">
        <v>559</v>
      </c>
    </row>
    <row r="116" spans="1:32" x14ac:dyDescent="0.2">
      <c r="A116" t="s">
        <v>151</v>
      </c>
      <c r="B116" t="s">
        <v>152</v>
      </c>
      <c r="C116" t="s">
        <v>153</v>
      </c>
      <c r="D116">
        <v>0</v>
      </c>
      <c r="E116" t="s">
        <v>154</v>
      </c>
      <c r="F116" t="s">
        <v>56</v>
      </c>
      <c r="G116" t="s">
        <v>81</v>
      </c>
      <c r="H116">
        <v>30</v>
      </c>
      <c r="I116">
        <v>10</v>
      </c>
      <c r="J116" t="s">
        <v>82</v>
      </c>
      <c r="K116">
        <v>110</v>
      </c>
      <c r="L116">
        <v>21742.017367</v>
      </c>
      <c r="M116">
        <v>42.158054999999997</v>
      </c>
      <c r="N116">
        <v>46.991072000000003</v>
      </c>
      <c r="O116">
        <v>46.166294000000001</v>
      </c>
      <c r="P116">
        <v>25.626843999999998</v>
      </c>
      <c r="Q116">
        <v>20.691889</v>
      </c>
      <c r="R116">
        <v>99.898534999999995</v>
      </c>
      <c r="S116">
        <v>99.60427</v>
      </c>
      <c r="T116">
        <v>41.306182999999997</v>
      </c>
      <c r="U116">
        <v>44.892887000000002</v>
      </c>
      <c r="V116">
        <v>42.114660999999998</v>
      </c>
      <c r="W116">
        <v>46.906778000000003</v>
      </c>
      <c r="X116">
        <v>46.061768000000001</v>
      </c>
      <c r="Y116">
        <v>1.131567</v>
      </c>
      <c r="AF116" t="s">
        <v>560</v>
      </c>
    </row>
    <row r="117" spans="1:32" x14ac:dyDescent="0.2">
      <c r="A117" t="s">
        <v>151</v>
      </c>
      <c r="B117" t="s">
        <v>152</v>
      </c>
      <c r="C117" t="s">
        <v>153</v>
      </c>
      <c r="D117">
        <v>0</v>
      </c>
      <c r="E117" t="s">
        <v>154</v>
      </c>
      <c r="F117" t="s">
        <v>56</v>
      </c>
      <c r="G117" t="s">
        <v>81</v>
      </c>
      <c r="H117">
        <v>30</v>
      </c>
      <c r="I117">
        <v>10</v>
      </c>
      <c r="J117" t="s">
        <v>82</v>
      </c>
      <c r="K117">
        <v>135</v>
      </c>
      <c r="L117">
        <v>9889.8498419999996</v>
      </c>
      <c r="M117">
        <v>39.742221999999998</v>
      </c>
      <c r="N117">
        <v>44.245542999999998</v>
      </c>
      <c r="O117">
        <v>43.258867000000002</v>
      </c>
      <c r="P117">
        <v>22.061292999999999</v>
      </c>
      <c r="Q117">
        <v>18.394939000000001</v>
      </c>
      <c r="R117">
        <v>96.040685999999994</v>
      </c>
      <c r="S117">
        <v>94.264610000000005</v>
      </c>
      <c r="T117">
        <v>37.720491000000003</v>
      </c>
      <c r="U117">
        <v>42.617241999999997</v>
      </c>
      <c r="V117">
        <v>39.671002999999999</v>
      </c>
      <c r="W117">
        <v>44.174424000000002</v>
      </c>
      <c r="X117">
        <v>43.154243999999998</v>
      </c>
      <c r="Y117">
        <v>1.3670690000000001</v>
      </c>
      <c r="AF117" t="s">
        <v>561</v>
      </c>
    </row>
    <row r="118" spans="1:32" x14ac:dyDescent="0.2">
      <c r="A118" t="s">
        <v>151</v>
      </c>
      <c r="B118" t="s">
        <v>152</v>
      </c>
      <c r="C118" t="s">
        <v>153</v>
      </c>
      <c r="D118">
        <v>0</v>
      </c>
      <c r="E118" t="s">
        <v>154</v>
      </c>
      <c r="F118" t="s">
        <v>56</v>
      </c>
      <c r="G118" t="s">
        <v>81</v>
      </c>
      <c r="H118">
        <v>30</v>
      </c>
      <c r="I118">
        <v>10</v>
      </c>
      <c r="J118" t="s">
        <v>82</v>
      </c>
      <c r="K118">
        <v>160</v>
      </c>
      <c r="L118">
        <v>4503.761469</v>
      </c>
      <c r="M118">
        <v>37.036760000000001</v>
      </c>
      <c r="N118">
        <v>41.189024000000003</v>
      </c>
      <c r="O118">
        <v>40.013125000000002</v>
      </c>
      <c r="P118">
        <v>18.733084999999999</v>
      </c>
      <c r="Q118">
        <v>16.063341999999999</v>
      </c>
      <c r="R118">
        <v>83.233101000000005</v>
      </c>
      <c r="S118">
        <v>80.749370999999996</v>
      </c>
      <c r="T118">
        <v>33.921235000000003</v>
      </c>
      <c r="U118">
        <v>40.068868999999999</v>
      </c>
      <c r="V118">
        <v>36.944555000000001</v>
      </c>
      <c r="W118">
        <v>41.088849000000003</v>
      </c>
      <c r="X118">
        <v>39.868850000000002</v>
      </c>
      <c r="Y118">
        <v>1.4768410000000001</v>
      </c>
      <c r="AF118" t="s">
        <v>562</v>
      </c>
    </row>
    <row r="119" spans="1:32" x14ac:dyDescent="0.2">
      <c r="A119" t="s">
        <v>151</v>
      </c>
      <c r="B119" t="s">
        <v>152</v>
      </c>
      <c r="C119" t="s">
        <v>153</v>
      </c>
      <c r="D119">
        <v>0</v>
      </c>
      <c r="E119" t="s">
        <v>154</v>
      </c>
      <c r="F119" t="s">
        <v>56</v>
      </c>
      <c r="G119" t="s">
        <v>81</v>
      </c>
      <c r="H119">
        <v>30</v>
      </c>
      <c r="I119">
        <v>10</v>
      </c>
      <c r="J119" t="s">
        <v>82</v>
      </c>
      <c r="K119">
        <v>185</v>
      </c>
      <c r="L119">
        <v>2055.9956969999998</v>
      </c>
      <c r="M119">
        <v>34.065570000000001</v>
      </c>
      <c r="N119">
        <v>38.026195999999999</v>
      </c>
      <c r="O119">
        <v>36.629814000000003</v>
      </c>
      <c r="P119">
        <v>15.289104</v>
      </c>
      <c r="Q119">
        <v>13.567558</v>
      </c>
      <c r="R119">
        <v>65.655311999999995</v>
      </c>
      <c r="S119">
        <v>63.051532000000002</v>
      </c>
      <c r="T119">
        <v>30.151427000000002</v>
      </c>
      <c r="U119">
        <v>37.264780000000002</v>
      </c>
      <c r="V119">
        <v>33.957298999999999</v>
      </c>
      <c r="W119">
        <v>37.897582999999997</v>
      </c>
      <c r="X119">
        <v>36.442011999999998</v>
      </c>
      <c r="Y119">
        <v>1.5945830000000001</v>
      </c>
      <c r="AF119" t="s">
        <v>563</v>
      </c>
    </row>
    <row r="120" spans="1:32" x14ac:dyDescent="0.2">
      <c r="A120" t="s">
        <v>151</v>
      </c>
      <c r="B120" t="s">
        <v>152</v>
      </c>
      <c r="C120" t="s">
        <v>153</v>
      </c>
      <c r="D120">
        <v>0</v>
      </c>
      <c r="E120" t="s">
        <v>154</v>
      </c>
      <c r="F120" t="s">
        <v>56</v>
      </c>
      <c r="G120" t="s">
        <v>81</v>
      </c>
      <c r="H120">
        <v>30</v>
      </c>
      <c r="I120">
        <v>10</v>
      </c>
      <c r="J120" t="s">
        <v>82</v>
      </c>
      <c r="K120">
        <v>210</v>
      </c>
      <c r="L120">
        <v>887.17006100000003</v>
      </c>
      <c r="M120">
        <v>30.935994999999998</v>
      </c>
      <c r="N120">
        <v>34.766255000000001</v>
      </c>
      <c r="O120">
        <v>33.105910000000002</v>
      </c>
      <c r="P120">
        <v>11.872939000000001</v>
      </c>
      <c r="Q120">
        <v>11.067378</v>
      </c>
      <c r="R120">
        <v>44.588679999999997</v>
      </c>
      <c r="S120">
        <v>42.487613000000003</v>
      </c>
      <c r="T120">
        <v>26.541516000000001</v>
      </c>
      <c r="U120">
        <v>34.212902999999997</v>
      </c>
      <c r="V120">
        <v>30.826623999999999</v>
      </c>
      <c r="W120">
        <v>34.622320999999999</v>
      </c>
      <c r="X120">
        <v>32.875050000000002</v>
      </c>
      <c r="Y120">
        <v>1.669983</v>
      </c>
      <c r="AF120" t="s">
        <v>564</v>
      </c>
    </row>
    <row r="121" spans="1:32" x14ac:dyDescent="0.2">
      <c r="A121" t="s">
        <v>151</v>
      </c>
      <c r="B121" t="s">
        <v>152</v>
      </c>
      <c r="C121" t="s">
        <v>153</v>
      </c>
      <c r="D121">
        <v>0</v>
      </c>
      <c r="E121" t="s">
        <v>154</v>
      </c>
      <c r="F121" t="s">
        <v>56</v>
      </c>
      <c r="G121" t="s">
        <v>81</v>
      </c>
      <c r="H121">
        <v>30</v>
      </c>
      <c r="I121">
        <v>10</v>
      </c>
      <c r="J121" t="s">
        <v>82</v>
      </c>
      <c r="K121">
        <v>235</v>
      </c>
      <c r="L121">
        <v>361.96787799999998</v>
      </c>
      <c r="M121">
        <v>27.868069999999999</v>
      </c>
      <c r="N121">
        <v>31.633424999999999</v>
      </c>
      <c r="O121">
        <v>29.634893000000002</v>
      </c>
      <c r="P121">
        <v>8.9153529999999996</v>
      </c>
      <c r="Q121">
        <v>8.8432080000000006</v>
      </c>
      <c r="R121">
        <v>22.052523999999998</v>
      </c>
      <c r="S121">
        <v>20.975608000000001</v>
      </c>
      <c r="T121">
        <v>23.265931999999999</v>
      </c>
      <c r="U121">
        <v>31.096717000000002</v>
      </c>
      <c r="V121">
        <v>27.766836999999999</v>
      </c>
      <c r="W121">
        <v>31.473500000000001</v>
      </c>
      <c r="X121">
        <v>29.383050999999998</v>
      </c>
      <c r="Y121">
        <v>1.5565389999999999</v>
      </c>
      <c r="AF121" t="s">
        <v>565</v>
      </c>
    </row>
    <row r="122" spans="1:32" x14ac:dyDescent="0.2">
      <c r="A122" t="s">
        <v>151</v>
      </c>
      <c r="B122" t="s">
        <v>152</v>
      </c>
      <c r="C122" t="s">
        <v>153</v>
      </c>
      <c r="D122">
        <v>0</v>
      </c>
      <c r="E122" t="s">
        <v>154</v>
      </c>
      <c r="F122" t="s">
        <v>56</v>
      </c>
      <c r="G122" t="s">
        <v>81</v>
      </c>
      <c r="H122">
        <v>30</v>
      </c>
      <c r="I122">
        <v>10</v>
      </c>
      <c r="J122" t="s">
        <v>83</v>
      </c>
      <c r="K122">
        <v>110</v>
      </c>
      <c r="L122">
        <v>15124.946438000001</v>
      </c>
      <c r="M122">
        <v>40.563518999999999</v>
      </c>
      <c r="N122">
        <v>45.851139000000003</v>
      </c>
      <c r="O122">
        <v>44.887008999999999</v>
      </c>
      <c r="P122">
        <v>24.020689000000001</v>
      </c>
      <c r="Q122">
        <v>19.615772</v>
      </c>
      <c r="R122">
        <v>98.841667999999999</v>
      </c>
      <c r="S122">
        <v>97.682143999999994</v>
      </c>
      <c r="T122">
        <v>39.675868000000001</v>
      </c>
      <c r="U122">
        <v>43.808281999999998</v>
      </c>
      <c r="V122">
        <v>40.529834999999999</v>
      </c>
      <c r="W122">
        <v>45.783484000000001</v>
      </c>
      <c r="X122">
        <v>44.796131000000003</v>
      </c>
      <c r="Y122">
        <v>1.3017890000000001</v>
      </c>
      <c r="AF122" t="s">
        <v>566</v>
      </c>
    </row>
    <row r="123" spans="1:32" x14ac:dyDescent="0.2">
      <c r="A123" t="s">
        <v>151</v>
      </c>
      <c r="B123" t="s">
        <v>152</v>
      </c>
      <c r="C123" t="s">
        <v>153</v>
      </c>
      <c r="D123">
        <v>0</v>
      </c>
      <c r="E123" t="s">
        <v>154</v>
      </c>
      <c r="F123" t="s">
        <v>56</v>
      </c>
      <c r="G123" t="s">
        <v>81</v>
      </c>
      <c r="H123">
        <v>30</v>
      </c>
      <c r="I123">
        <v>10</v>
      </c>
      <c r="J123" t="s">
        <v>83</v>
      </c>
      <c r="K123">
        <v>135</v>
      </c>
      <c r="L123">
        <v>7140.2351490000001</v>
      </c>
      <c r="M123">
        <v>38.438094</v>
      </c>
      <c r="N123">
        <v>43.059460000000001</v>
      </c>
      <c r="O123">
        <v>41.931567999999999</v>
      </c>
      <c r="P123">
        <v>20.771681999999998</v>
      </c>
      <c r="Q123">
        <v>17.475331000000001</v>
      </c>
      <c r="R123">
        <v>91.191552999999999</v>
      </c>
      <c r="S123">
        <v>88.839127000000005</v>
      </c>
      <c r="T123">
        <v>36.160029000000002</v>
      </c>
      <c r="U123">
        <v>41.613281000000001</v>
      </c>
      <c r="V123">
        <v>38.378675000000001</v>
      </c>
      <c r="W123">
        <v>42.980708999999997</v>
      </c>
      <c r="X123">
        <v>41.817945000000002</v>
      </c>
      <c r="Y123">
        <v>1.5161979999999999</v>
      </c>
      <c r="AF123" t="s">
        <v>567</v>
      </c>
    </row>
    <row r="124" spans="1:32" x14ac:dyDescent="0.2">
      <c r="A124" t="s">
        <v>151</v>
      </c>
      <c r="B124" t="s">
        <v>152</v>
      </c>
      <c r="C124" t="s">
        <v>153</v>
      </c>
      <c r="D124">
        <v>0</v>
      </c>
      <c r="E124" t="s">
        <v>154</v>
      </c>
      <c r="F124" t="s">
        <v>56</v>
      </c>
      <c r="G124" t="s">
        <v>81</v>
      </c>
      <c r="H124">
        <v>30</v>
      </c>
      <c r="I124">
        <v>10</v>
      </c>
      <c r="J124" t="s">
        <v>83</v>
      </c>
      <c r="K124">
        <v>160</v>
      </c>
      <c r="L124">
        <v>3272.9043259999999</v>
      </c>
      <c r="M124">
        <v>35.762816000000001</v>
      </c>
      <c r="N124">
        <v>39.970089999999999</v>
      </c>
      <c r="O124">
        <v>38.650284999999997</v>
      </c>
      <c r="P124">
        <v>17.422968000000001</v>
      </c>
      <c r="Q124">
        <v>15.100693</v>
      </c>
      <c r="R124">
        <v>75.946161000000004</v>
      </c>
      <c r="S124">
        <v>73.334463</v>
      </c>
      <c r="T124">
        <v>32.365597999999999</v>
      </c>
      <c r="U124">
        <v>39.027469000000004</v>
      </c>
      <c r="V124">
        <v>35.674128000000003</v>
      </c>
      <c r="W124">
        <v>39.859394000000002</v>
      </c>
      <c r="X124">
        <v>38.493411000000002</v>
      </c>
      <c r="Y124">
        <v>1.6794709999999999</v>
      </c>
      <c r="AF124" t="s">
        <v>568</v>
      </c>
    </row>
    <row r="125" spans="1:32" x14ac:dyDescent="0.2">
      <c r="A125" t="s">
        <v>151</v>
      </c>
      <c r="B125" t="s">
        <v>152</v>
      </c>
      <c r="C125" t="s">
        <v>153</v>
      </c>
      <c r="D125">
        <v>0</v>
      </c>
      <c r="E125" t="s">
        <v>154</v>
      </c>
      <c r="F125" t="s">
        <v>56</v>
      </c>
      <c r="G125" t="s">
        <v>81</v>
      </c>
      <c r="H125">
        <v>30</v>
      </c>
      <c r="I125">
        <v>10</v>
      </c>
      <c r="J125" t="s">
        <v>83</v>
      </c>
      <c r="K125">
        <v>185</v>
      </c>
      <c r="L125">
        <v>1465.18958</v>
      </c>
      <c r="M125">
        <v>32.796345000000002</v>
      </c>
      <c r="N125">
        <v>36.840342</v>
      </c>
      <c r="O125">
        <v>35.301575999999997</v>
      </c>
      <c r="P125">
        <v>13.980876</v>
      </c>
      <c r="Q125">
        <v>12.59703</v>
      </c>
      <c r="R125">
        <v>57.207706000000002</v>
      </c>
      <c r="S125">
        <v>54.656137000000001</v>
      </c>
      <c r="T125">
        <v>28.684895999999998</v>
      </c>
      <c r="U125">
        <v>36.200401999999997</v>
      </c>
      <c r="V125">
        <v>32.690980000000003</v>
      </c>
      <c r="W125">
        <v>36.707974999999998</v>
      </c>
      <c r="X125">
        <v>35.102719999999998</v>
      </c>
      <c r="Y125">
        <v>1.724561</v>
      </c>
      <c r="AF125" t="s">
        <v>569</v>
      </c>
    </row>
    <row r="126" spans="1:32" x14ac:dyDescent="0.2">
      <c r="A126" t="s">
        <v>151</v>
      </c>
      <c r="B126" t="s">
        <v>152</v>
      </c>
      <c r="C126" t="s">
        <v>153</v>
      </c>
      <c r="D126">
        <v>0</v>
      </c>
      <c r="E126" t="s">
        <v>154</v>
      </c>
      <c r="F126" t="s">
        <v>56</v>
      </c>
      <c r="G126" t="s">
        <v>81</v>
      </c>
      <c r="H126">
        <v>30</v>
      </c>
      <c r="I126">
        <v>10</v>
      </c>
      <c r="J126" t="s">
        <v>83</v>
      </c>
      <c r="K126">
        <v>210</v>
      </c>
      <c r="L126">
        <v>618.00046099999997</v>
      </c>
      <c r="M126">
        <v>29.774090999999999</v>
      </c>
      <c r="N126">
        <v>33.706905999999996</v>
      </c>
      <c r="O126">
        <v>31.898157000000001</v>
      </c>
      <c r="P126">
        <v>10.765279</v>
      </c>
      <c r="Q126">
        <v>10.227243</v>
      </c>
      <c r="R126">
        <v>36.152949</v>
      </c>
      <c r="S126">
        <v>34.335194000000001</v>
      </c>
      <c r="T126">
        <v>25.291520999999999</v>
      </c>
      <c r="U126">
        <v>33.176721000000001</v>
      </c>
      <c r="V126">
        <v>29.672946</v>
      </c>
      <c r="W126">
        <v>33.561135999999998</v>
      </c>
      <c r="X126">
        <v>31.668371</v>
      </c>
      <c r="Y126">
        <v>1.798999</v>
      </c>
      <c r="AF126" t="s">
        <v>570</v>
      </c>
    </row>
    <row r="127" spans="1:32" x14ac:dyDescent="0.2">
      <c r="A127" t="s">
        <v>151</v>
      </c>
      <c r="B127" t="s">
        <v>152</v>
      </c>
      <c r="C127" t="s">
        <v>153</v>
      </c>
      <c r="D127">
        <v>0</v>
      </c>
      <c r="E127" t="s">
        <v>154</v>
      </c>
      <c r="F127" t="s">
        <v>56</v>
      </c>
      <c r="G127" t="s">
        <v>81</v>
      </c>
      <c r="H127">
        <v>30</v>
      </c>
      <c r="I127">
        <v>10</v>
      </c>
      <c r="J127" t="s">
        <v>83</v>
      </c>
      <c r="K127">
        <v>235</v>
      </c>
      <c r="L127">
        <v>242.984093</v>
      </c>
      <c r="M127">
        <v>26.792456999999999</v>
      </c>
      <c r="N127">
        <v>30.781866000000001</v>
      </c>
      <c r="O127">
        <v>28.634698</v>
      </c>
      <c r="P127">
        <v>8.0391759999999994</v>
      </c>
      <c r="Q127">
        <v>8.1487839999999991</v>
      </c>
      <c r="R127">
        <v>14.601509999999999</v>
      </c>
      <c r="S127">
        <v>13.773455</v>
      </c>
      <c r="T127">
        <v>22.201090000000001</v>
      </c>
      <c r="U127">
        <v>30.219486</v>
      </c>
      <c r="V127">
        <v>26.698031</v>
      </c>
      <c r="W127">
        <v>30.626270000000002</v>
      </c>
      <c r="X127">
        <v>28.390533000000001</v>
      </c>
      <c r="Y127">
        <v>1.866404</v>
      </c>
      <c r="AF127" t="s">
        <v>571</v>
      </c>
    </row>
    <row r="128" spans="1:32" x14ac:dyDescent="0.2">
      <c r="A128" t="s">
        <v>151</v>
      </c>
      <c r="B128" t="s">
        <v>152</v>
      </c>
      <c r="C128" t="s">
        <v>153</v>
      </c>
      <c r="D128">
        <v>0</v>
      </c>
      <c r="E128" t="s">
        <v>154</v>
      </c>
      <c r="F128" t="s">
        <v>56</v>
      </c>
      <c r="G128" t="s">
        <v>81</v>
      </c>
      <c r="H128">
        <v>30</v>
      </c>
      <c r="I128">
        <v>10</v>
      </c>
      <c r="J128" t="s">
        <v>84</v>
      </c>
      <c r="K128">
        <v>110</v>
      </c>
      <c r="L128">
        <v>9121.1065859999999</v>
      </c>
      <c r="M128">
        <v>37.750112000000001</v>
      </c>
      <c r="N128">
        <v>43.732770000000002</v>
      </c>
      <c r="O128">
        <v>42.400857000000002</v>
      </c>
      <c r="P128">
        <v>22.046810000000001</v>
      </c>
      <c r="Q128">
        <v>17.971890999999999</v>
      </c>
      <c r="R128">
        <v>91.064909</v>
      </c>
      <c r="S128">
        <v>88.794042000000005</v>
      </c>
      <c r="T128">
        <v>36.133442000000002</v>
      </c>
      <c r="U128">
        <v>41.970807999999998</v>
      </c>
      <c r="V128">
        <v>37.722917000000002</v>
      </c>
      <c r="W128">
        <v>43.682197000000002</v>
      </c>
      <c r="X128">
        <v>42.327860000000001</v>
      </c>
      <c r="Y128">
        <v>1.4853730000000001</v>
      </c>
      <c r="AF128" t="s">
        <v>572</v>
      </c>
    </row>
    <row r="129" spans="1:32" x14ac:dyDescent="0.2">
      <c r="A129" t="s">
        <v>151</v>
      </c>
      <c r="B129" t="s">
        <v>152</v>
      </c>
      <c r="C129" t="s">
        <v>153</v>
      </c>
      <c r="D129">
        <v>0</v>
      </c>
      <c r="E129" t="s">
        <v>154</v>
      </c>
      <c r="F129" t="s">
        <v>56</v>
      </c>
      <c r="G129" t="s">
        <v>81</v>
      </c>
      <c r="H129">
        <v>30</v>
      </c>
      <c r="I129">
        <v>10</v>
      </c>
      <c r="J129" t="s">
        <v>84</v>
      </c>
      <c r="K129">
        <v>135</v>
      </c>
      <c r="L129">
        <v>4462.6628760000003</v>
      </c>
      <c r="M129">
        <v>36.107745000000001</v>
      </c>
      <c r="N129">
        <v>41.038770999999997</v>
      </c>
      <c r="O129">
        <v>39.640917999999999</v>
      </c>
      <c r="P129">
        <v>18.943961999999999</v>
      </c>
      <c r="Q129">
        <v>15.983653</v>
      </c>
      <c r="R129">
        <v>79.007091000000003</v>
      </c>
      <c r="S129">
        <v>76.509482000000006</v>
      </c>
      <c r="T129">
        <v>33.287804999999999</v>
      </c>
      <c r="U129">
        <v>39.895609</v>
      </c>
      <c r="V129">
        <v>36.065643999999999</v>
      </c>
      <c r="W129">
        <v>40.955224000000001</v>
      </c>
      <c r="X129">
        <v>39.522219</v>
      </c>
      <c r="Y129">
        <v>1.660539</v>
      </c>
      <c r="AF129" t="s">
        <v>573</v>
      </c>
    </row>
    <row r="130" spans="1:32" x14ac:dyDescent="0.2">
      <c r="A130" t="s">
        <v>151</v>
      </c>
      <c r="B130" t="s">
        <v>152</v>
      </c>
      <c r="C130" t="s">
        <v>153</v>
      </c>
      <c r="D130">
        <v>0</v>
      </c>
      <c r="E130" t="s">
        <v>154</v>
      </c>
      <c r="F130" t="s">
        <v>56</v>
      </c>
      <c r="G130" t="s">
        <v>81</v>
      </c>
      <c r="H130">
        <v>30</v>
      </c>
      <c r="I130">
        <v>10</v>
      </c>
      <c r="J130" t="s">
        <v>84</v>
      </c>
      <c r="K130">
        <v>160</v>
      </c>
      <c r="L130">
        <v>2036.13986</v>
      </c>
      <c r="M130">
        <v>33.730576999999997</v>
      </c>
      <c r="N130">
        <v>38.040106999999999</v>
      </c>
      <c r="O130">
        <v>36.518891000000004</v>
      </c>
      <c r="P130">
        <v>15.533232</v>
      </c>
      <c r="Q130">
        <v>13.642111</v>
      </c>
      <c r="R130">
        <v>62.030669000000003</v>
      </c>
      <c r="S130">
        <v>59.600850000000001</v>
      </c>
      <c r="T130">
        <v>29.941738000000001</v>
      </c>
      <c r="U130">
        <v>37.344019000000003</v>
      </c>
      <c r="V130">
        <v>33.659092999999999</v>
      </c>
      <c r="W130">
        <v>37.924694000000002</v>
      </c>
      <c r="X130">
        <v>36.353757000000002</v>
      </c>
      <c r="Y130">
        <v>1.9015029999999999</v>
      </c>
      <c r="AF130" t="s">
        <v>574</v>
      </c>
    </row>
    <row r="131" spans="1:32" x14ac:dyDescent="0.2">
      <c r="A131" t="s">
        <v>151</v>
      </c>
      <c r="B131" t="s">
        <v>152</v>
      </c>
      <c r="C131" t="s">
        <v>153</v>
      </c>
      <c r="D131">
        <v>0</v>
      </c>
      <c r="E131" t="s">
        <v>154</v>
      </c>
      <c r="F131" t="s">
        <v>56</v>
      </c>
      <c r="G131" t="s">
        <v>81</v>
      </c>
      <c r="H131">
        <v>30</v>
      </c>
      <c r="I131">
        <v>10</v>
      </c>
      <c r="J131" t="s">
        <v>84</v>
      </c>
      <c r="K131">
        <v>185</v>
      </c>
      <c r="L131">
        <v>889.53999799999997</v>
      </c>
      <c r="M131">
        <v>30.991858000000001</v>
      </c>
      <c r="N131">
        <v>35.102643999999998</v>
      </c>
      <c r="O131">
        <v>33.350085</v>
      </c>
      <c r="P131">
        <v>12.198831</v>
      </c>
      <c r="Q131">
        <v>11.261723999999999</v>
      </c>
      <c r="R131">
        <v>43.004615000000001</v>
      </c>
      <c r="S131">
        <v>40.995370999999999</v>
      </c>
      <c r="T131">
        <v>26.652431</v>
      </c>
      <c r="U131">
        <v>34.572882999999997</v>
      </c>
      <c r="V131">
        <v>30.902056000000002</v>
      </c>
      <c r="W131">
        <v>34.973629000000003</v>
      </c>
      <c r="X131">
        <v>33.145060999999998</v>
      </c>
      <c r="Y131">
        <v>1.960205</v>
      </c>
      <c r="AF131" t="s">
        <v>575</v>
      </c>
    </row>
    <row r="132" spans="1:32" x14ac:dyDescent="0.2">
      <c r="A132" t="s">
        <v>151</v>
      </c>
      <c r="B132" t="s">
        <v>152</v>
      </c>
      <c r="C132" t="s">
        <v>153</v>
      </c>
      <c r="D132">
        <v>0</v>
      </c>
      <c r="E132" t="s">
        <v>154</v>
      </c>
      <c r="F132" t="s">
        <v>56</v>
      </c>
      <c r="G132" t="s">
        <v>81</v>
      </c>
      <c r="H132">
        <v>30</v>
      </c>
      <c r="I132">
        <v>10</v>
      </c>
      <c r="J132" t="s">
        <v>84</v>
      </c>
      <c r="K132">
        <v>210</v>
      </c>
      <c r="L132">
        <v>362.95827200000002</v>
      </c>
      <c r="M132">
        <v>28.134236999999999</v>
      </c>
      <c r="N132">
        <v>32.217312999999997</v>
      </c>
      <c r="O132">
        <v>30.222539000000001</v>
      </c>
      <c r="P132">
        <v>9.2623460000000009</v>
      </c>
      <c r="Q132">
        <v>9.0840060000000005</v>
      </c>
      <c r="R132">
        <v>22.893343000000002</v>
      </c>
      <c r="S132">
        <v>21.691694999999999</v>
      </c>
      <c r="T132">
        <v>23.577176000000001</v>
      </c>
      <c r="U132">
        <v>31.668351999999999</v>
      </c>
      <c r="V132">
        <v>28.043486999999999</v>
      </c>
      <c r="W132">
        <v>32.078066</v>
      </c>
      <c r="X132">
        <v>29.988306000000001</v>
      </c>
      <c r="Y132">
        <v>2.1037149999999998</v>
      </c>
      <c r="AF132" t="s">
        <v>576</v>
      </c>
    </row>
    <row r="133" spans="1:32" x14ac:dyDescent="0.2">
      <c r="A133" t="s">
        <v>151</v>
      </c>
      <c r="B133" t="s">
        <v>152</v>
      </c>
      <c r="C133" t="s">
        <v>153</v>
      </c>
      <c r="D133">
        <v>0</v>
      </c>
      <c r="E133" t="s">
        <v>154</v>
      </c>
      <c r="F133" t="s">
        <v>56</v>
      </c>
      <c r="G133" t="s">
        <v>81</v>
      </c>
      <c r="H133">
        <v>30</v>
      </c>
      <c r="I133">
        <v>10</v>
      </c>
      <c r="J133" t="s">
        <v>84</v>
      </c>
      <c r="K133">
        <v>235</v>
      </c>
      <c r="L133">
        <v>134.708369</v>
      </c>
      <c r="M133">
        <v>25.276952000000001</v>
      </c>
      <c r="N133">
        <v>29.632936000000001</v>
      </c>
      <c r="O133">
        <v>27.355134</v>
      </c>
      <c r="P133">
        <v>6.8524979999999998</v>
      </c>
      <c r="Q133">
        <v>7.1988940000000001</v>
      </c>
      <c r="R133">
        <v>4.7843460000000002</v>
      </c>
      <c r="S133">
        <v>4.5413059999999996</v>
      </c>
      <c r="T133">
        <v>20.744962999999998</v>
      </c>
      <c r="U133">
        <v>28.850839000000001</v>
      </c>
      <c r="V133">
        <v>25.188191</v>
      </c>
      <c r="W133">
        <v>29.491700999999999</v>
      </c>
      <c r="X133">
        <v>27.097176000000001</v>
      </c>
      <c r="Y133">
        <v>1.9872989999999999</v>
      </c>
      <c r="AF133" t="s">
        <v>577</v>
      </c>
    </row>
    <row r="134" spans="1:32" x14ac:dyDescent="0.2">
      <c r="A134" t="s">
        <v>151</v>
      </c>
      <c r="B134" t="s">
        <v>152</v>
      </c>
      <c r="C134" t="s">
        <v>153</v>
      </c>
      <c r="D134">
        <v>0</v>
      </c>
      <c r="E134" t="s">
        <v>154</v>
      </c>
      <c r="F134" t="s">
        <v>56</v>
      </c>
      <c r="G134" t="s">
        <v>81</v>
      </c>
      <c r="H134">
        <v>30</v>
      </c>
      <c r="I134">
        <v>10</v>
      </c>
      <c r="J134" t="s">
        <v>85</v>
      </c>
      <c r="K134">
        <v>110</v>
      </c>
      <c r="L134">
        <v>6376.2760319999998</v>
      </c>
      <c r="M134">
        <v>35.586478999999997</v>
      </c>
      <c r="N134">
        <v>41.896447999999999</v>
      </c>
      <c r="O134">
        <v>40.201697000000003</v>
      </c>
      <c r="P134">
        <v>20.739093</v>
      </c>
      <c r="Q134">
        <v>16.443470000000001</v>
      </c>
      <c r="R134">
        <v>78.788712000000004</v>
      </c>
      <c r="S134">
        <v>76.328120999999996</v>
      </c>
      <c r="T134">
        <v>32.805695</v>
      </c>
      <c r="U134">
        <v>40.454427000000003</v>
      </c>
      <c r="V134">
        <v>35.558432000000003</v>
      </c>
      <c r="W134">
        <v>41.853673000000001</v>
      </c>
      <c r="X134">
        <v>40.135362999999998</v>
      </c>
      <c r="Y134">
        <v>1.627669</v>
      </c>
      <c r="AF134" t="s">
        <v>578</v>
      </c>
    </row>
    <row r="135" spans="1:32" x14ac:dyDescent="0.2">
      <c r="A135" t="s">
        <v>151</v>
      </c>
      <c r="B135" t="s">
        <v>152</v>
      </c>
      <c r="C135" t="s">
        <v>153</v>
      </c>
      <c r="D135">
        <v>0</v>
      </c>
      <c r="E135" t="s">
        <v>154</v>
      </c>
      <c r="F135" t="s">
        <v>56</v>
      </c>
      <c r="G135" t="s">
        <v>81</v>
      </c>
      <c r="H135">
        <v>30</v>
      </c>
      <c r="I135">
        <v>10</v>
      </c>
      <c r="J135" t="s">
        <v>85</v>
      </c>
      <c r="K135">
        <v>135</v>
      </c>
      <c r="L135">
        <v>3145.8406209999998</v>
      </c>
      <c r="M135">
        <v>34.275522000000002</v>
      </c>
      <c r="N135">
        <v>39.426431000000001</v>
      </c>
      <c r="O135">
        <v>37.785434000000002</v>
      </c>
      <c r="P135">
        <v>17.590928999999999</v>
      </c>
      <c r="Q135">
        <v>14.669188999999999</v>
      </c>
      <c r="R135">
        <v>66.098864000000006</v>
      </c>
      <c r="S135">
        <v>63.665959999999998</v>
      </c>
      <c r="T135">
        <v>30.777547999999999</v>
      </c>
      <c r="U135">
        <v>38.52075</v>
      </c>
      <c r="V135">
        <v>34.241104999999997</v>
      </c>
      <c r="W135">
        <v>39.346493000000002</v>
      </c>
      <c r="X135">
        <v>37.674880000000002</v>
      </c>
      <c r="Y135">
        <v>1.840886</v>
      </c>
      <c r="AF135" t="s">
        <v>579</v>
      </c>
    </row>
    <row r="136" spans="1:32" x14ac:dyDescent="0.2">
      <c r="A136" t="s">
        <v>151</v>
      </c>
      <c r="B136" t="s">
        <v>152</v>
      </c>
      <c r="C136" t="s">
        <v>153</v>
      </c>
      <c r="D136">
        <v>0</v>
      </c>
      <c r="E136" t="s">
        <v>154</v>
      </c>
      <c r="F136" t="s">
        <v>56</v>
      </c>
      <c r="G136" t="s">
        <v>81</v>
      </c>
      <c r="H136">
        <v>30</v>
      </c>
      <c r="I136">
        <v>10</v>
      </c>
      <c r="J136" t="s">
        <v>85</v>
      </c>
      <c r="K136">
        <v>160</v>
      </c>
      <c r="L136">
        <v>1421.527396</v>
      </c>
      <c r="M136">
        <v>32.215676000000002</v>
      </c>
      <c r="N136">
        <v>36.612817</v>
      </c>
      <c r="O136">
        <v>34.909185000000001</v>
      </c>
      <c r="P136">
        <v>14.171389</v>
      </c>
      <c r="Q136">
        <v>12.510908000000001</v>
      </c>
      <c r="R136">
        <v>49.607605999999997</v>
      </c>
      <c r="S136">
        <v>47.493882999999997</v>
      </c>
      <c r="T136">
        <v>28.079757000000001</v>
      </c>
      <c r="U136">
        <v>36.074849</v>
      </c>
      <c r="V136">
        <v>32.157915000000003</v>
      </c>
      <c r="W136">
        <v>36.502367999999997</v>
      </c>
      <c r="X136">
        <v>34.750892999999998</v>
      </c>
      <c r="Y136">
        <v>2.077963</v>
      </c>
      <c r="AF136" t="s">
        <v>580</v>
      </c>
    </row>
    <row r="137" spans="1:32" x14ac:dyDescent="0.2">
      <c r="A137" t="s">
        <v>151</v>
      </c>
      <c r="B137" t="s">
        <v>152</v>
      </c>
      <c r="C137" t="s">
        <v>153</v>
      </c>
      <c r="D137">
        <v>0</v>
      </c>
      <c r="E137" t="s">
        <v>154</v>
      </c>
      <c r="F137" t="s">
        <v>56</v>
      </c>
      <c r="G137" t="s">
        <v>81</v>
      </c>
      <c r="H137">
        <v>30</v>
      </c>
      <c r="I137">
        <v>10</v>
      </c>
      <c r="J137" t="s">
        <v>85</v>
      </c>
      <c r="K137">
        <v>185</v>
      </c>
      <c r="L137">
        <v>615.82786399999998</v>
      </c>
      <c r="M137">
        <v>29.727449</v>
      </c>
      <c r="N137">
        <v>33.873033999999997</v>
      </c>
      <c r="O137">
        <v>31.966798000000001</v>
      </c>
      <c r="P137">
        <v>10.994251</v>
      </c>
      <c r="Q137">
        <v>10.324913</v>
      </c>
      <c r="R137">
        <v>32.205354</v>
      </c>
      <c r="S137">
        <v>30.624903</v>
      </c>
      <c r="T137">
        <v>25.241983000000001</v>
      </c>
      <c r="U137">
        <v>33.421700000000001</v>
      </c>
      <c r="V137">
        <v>29.650407999999999</v>
      </c>
      <c r="W137">
        <v>33.748897999999997</v>
      </c>
      <c r="X137">
        <v>31.770167000000001</v>
      </c>
      <c r="Y137">
        <v>2.2630840000000001</v>
      </c>
      <c r="AF137" t="s">
        <v>581</v>
      </c>
    </row>
    <row r="138" spans="1:32" x14ac:dyDescent="0.2">
      <c r="A138" t="s">
        <v>151</v>
      </c>
      <c r="B138" t="s">
        <v>152</v>
      </c>
      <c r="C138" t="s">
        <v>153</v>
      </c>
      <c r="D138">
        <v>0</v>
      </c>
      <c r="E138" t="s">
        <v>154</v>
      </c>
      <c r="F138" t="s">
        <v>56</v>
      </c>
      <c r="G138" t="s">
        <v>81</v>
      </c>
      <c r="H138">
        <v>30</v>
      </c>
      <c r="I138">
        <v>10</v>
      </c>
      <c r="J138" t="s">
        <v>85</v>
      </c>
      <c r="K138">
        <v>210</v>
      </c>
      <c r="L138">
        <v>244.03903800000001</v>
      </c>
      <c r="M138">
        <v>26.984919999999999</v>
      </c>
      <c r="N138">
        <v>31.218995</v>
      </c>
      <c r="O138">
        <v>29.1068</v>
      </c>
      <c r="P138">
        <v>8.259131</v>
      </c>
      <c r="Q138">
        <v>8.3015500000000007</v>
      </c>
      <c r="R138">
        <v>14.077226</v>
      </c>
      <c r="S138">
        <v>13.286514</v>
      </c>
      <c r="T138">
        <v>22.417114999999999</v>
      </c>
      <c r="U138">
        <v>30.613432</v>
      </c>
      <c r="V138">
        <v>26.901257000000001</v>
      </c>
      <c r="W138">
        <v>31.089455999999998</v>
      </c>
      <c r="X138">
        <v>28.877434999999998</v>
      </c>
      <c r="Y138">
        <v>2.3318669999999999</v>
      </c>
      <c r="AF138" t="s">
        <v>582</v>
      </c>
    </row>
    <row r="139" spans="1:32" x14ac:dyDescent="0.2">
      <c r="A139" t="s">
        <v>151</v>
      </c>
      <c r="B139" t="s">
        <v>152</v>
      </c>
      <c r="C139" t="s">
        <v>153</v>
      </c>
      <c r="D139">
        <v>0</v>
      </c>
      <c r="E139" t="s">
        <v>154</v>
      </c>
      <c r="F139" t="s">
        <v>56</v>
      </c>
      <c r="G139" t="s">
        <v>81</v>
      </c>
      <c r="H139">
        <v>30</v>
      </c>
      <c r="I139">
        <v>10</v>
      </c>
      <c r="J139" t="s">
        <v>85</v>
      </c>
      <c r="K139">
        <v>235</v>
      </c>
      <c r="L139">
        <v>86.116344999999995</v>
      </c>
      <c r="M139">
        <v>24.244357999999998</v>
      </c>
      <c r="N139">
        <v>28.864447999999999</v>
      </c>
      <c r="O139">
        <v>26.489939</v>
      </c>
      <c r="P139">
        <v>6.1628930000000004</v>
      </c>
      <c r="Q139">
        <v>6.6148790000000002</v>
      </c>
      <c r="R139">
        <v>1.9216200000000001</v>
      </c>
      <c r="S139">
        <v>1.848541</v>
      </c>
      <c r="T139">
        <v>19.771940000000001</v>
      </c>
      <c r="U139">
        <v>27.869997999999999</v>
      </c>
      <c r="V139">
        <v>24.165877999999999</v>
      </c>
      <c r="W139">
        <v>28.734750999999999</v>
      </c>
      <c r="X139">
        <v>26.234548</v>
      </c>
      <c r="Y139">
        <v>2.4496220000000002</v>
      </c>
      <c r="AF139" t="s">
        <v>583</v>
      </c>
    </row>
    <row r="140" spans="1:32" x14ac:dyDescent="0.2">
      <c r="A140" t="s">
        <v>151</v>
      </c>
      <c r="B140" t="s">
        <v>152</v>
      </c>
      <c r="C140" t="s">
        <v>153</v>
      </c>
      <c r="D140">
        <v>0</v>
      </c>
      <c r="E140" t="s">
        <v>154</v>
      </c>
      <c r="F140" t="s">
        <v>56</v>
      </c>
      <c r="G140" t="s">
        <v>81</v>
      </c>
      <c r="H140">
        <v>30</v>
      </c>
      <c r="I140">
        <v>10</v>
      </c>
      <c r="J140" t="s">
        <v>86</v>
      </c>
      <c r="K140">
        <v>110</v>
      </c>
      <c r="L140">
        <v>3795.024668</v>
      </c>
      <c r="M140">
        <v>32.783515999999999</v>
      </c>
      <c r="N140">
        <v>39.139128999999997</v>
      </c>
      <c r="O140">
        <v>37.049773999999999</v>
      </c>
      <c r="P140">
        <v>18.350724</v>
      </c>
      <c r="Q140">
        <v>14.177139</v>
      </c>
      <c r="R140">
        <v>53.213850000000001</v>
      </c>
      <c r="S140">
        <v>51.266604000000001</v>
      </c>
      <c r="T140">
        <v>28.708603</v>
      </c>
      <c r="U140">
        <v>38.171455000000002</v>
      </c>
      <c r="V140">
        <v>32.754351999999997</v>
      </c>
      <c r="W140">
        <v>39.096865000000001</v>
      </c>
      <c r="X140">
        <v>36.978977</v>
      </c>
      <c r="Y140">
        <v>1.739849</v>
      </c>
      <c r="AF140" s="291" t="s">
        <v>584</v>
      </c>
    </row>
    <row r="141" spans="1:32" x14ac:dyDescent="0.2">
      <c r="A141" t="s">
        <v>151</v>
      </c>
      <c r="B141" t="s">
        <v>152</v>
      </c>
      <c r="C141" t="s">
        <v>153</v>
      </c>
      <c r="D141">
        <v>0</v>
      </c>
      <c r="E141" t="s">
        <v>154</v>
      </c>
      <c r="F141" t="s">
        <v>56</v>
      </c>
      <c r="G141" t="s">
        <v>81</v>
      </c>
      <c r="H141">
        <v>30</v>
      </c>
      <c r="I141">
        <v>10</v>
      </c>
      <c r="J141" t="s">
        <v>86</v>
      </c>
      <c r="K141">
        <v>135</v>
      </c>
      <c r="L141">
        <v>1884.4878200000001</v>
      </c>
      <c r="M141">
        <v>31.815624</v>
      </c>
      <c r="N141">
        <v>37.071209000000003</v>
      </c>
      <c r="O141">
        <v>35.155130999999997</v>
      </c>
      <c r="P141">
        <v>15.342732</v>
      </c>
      <c r="Q141">
        <v>12.737546</v>
      </c>
      <c r="R141">
        <v>42.048350999999997</v>
      </c>
      <c r="S141">
        <v>40.291597000000003</v>
      </c>
      <c r="T141">
        <v>27.495359000000001</v>
      </c>
      <c r="U141">
        <v>36.458672999999997</v>
      </c>
      <c r="V141">
        <v>31.786483</v>
      </c>
      <c r="W141">
        <v>36.996110999999999</v>
      </c>
      <c r="X141">
        <v>35.047792000000001</v>
      </c>
      <c r="Y141">
        <v>1.9663580000000001</v>
      </c>
      <c r="AF141" t="s">
        <v>585</v>
      </c>
    </row>
    <row r="142" spans="1:32" x14ac:dyDescent="0.2">
      <c r="A142" t="s">
        <v>151</v>
      </c>
      <c r="B142" t="s">
        <v>152</v>
      </c>
      <c r="C142" t="s">
        <v>153</v>
      </c>
      <c r="D142">
        <v>0</v>
      </c>
      <c r="E142" t="s">
        <v>154</v>
      </c>
      <c r="F142" t="s">
        <v>56</v>
      </c>
      <c r="G142" t="s">
        <v>81</v>
      </c>
      <c r="H142">
        <v>30</v>
      </c>
      <c r="I142">
        <v>10</v>
      </c>
      <c r="J142" t="s">
        <v>86</v>
      </c>
      <c r="K142">
        <v>160</v>
      </c>
      <c r="L142">
        <v>841.71151899999995</v>
      </c>
      <c r="M142">
        <v>30.141341000000001</v>
      </c>
      <c r="N142">
        <v>34.593226999999999</v>
      </c>
      <c r="O142">
        <v>32.711613</v>
      </c>
      <c r="P142">
        <v>12.183215000000001</v>
      </c>
      <c r="Q142">
        <v>10.925894</v>
      </c>
      <c r="R142">
        <v>28.634329999999999</v>
      </c>
      <c r="S142">
        <v>27.297367000000001</v>
      </c>
      <c r="T142">
        <v>25.597421000000001</v>
      </c>
      <c r="U142">
        <v>34.195621000000003</v>
      </c>
      <c r="V142">
        <v>30.097158</v>
      </c>
      <c r="W142">
        <v>34.489566000000003</v>
      </c>
      <c r="X142">
        <v>32.555176000000003</v>
      </c>
      <c r="Y142">
        <v>2.2559520000000002</v>
      </c>
      <c r="AF142" t="s">
        <v>586</v>
      </c>
    </row>
    <row r="143" spans="1:32" x14ac:dyDescent="0.2">
      <c r="A143" t="s">
        <v>151</v>
      </c>
      <c r="B143" t="s">
        <v>152</v>
      </c>
      <c r="C143" t="s">
        <v>153</v>
      </c>
      <c r="D143">
        <v>0</v>
      </c>
      <c r="E143" t="s">
        <v>154</v>
      </c>
      <c r="F143" t="s">
        <v>56</v>
      </c>
      <c r="G143" t="s">
        <v>81</v>
      </c>
      <c r="H143">
        <v>30</v>
      </c>
      <c r="I143">
        <v>10</v>
      </c>
      <c r="J143" t="s">
        <v>86</v>
      </c>
      <c r="K143">
        <v>185</v>
      </c>
      <c r="L143">
        <v>358.36962999999997</v>
      </c>
      <c r="M143">
        <v>27.943200999999998</v>
      </c>
      <c r="N143">
        <v>32.187455999999997</v>
      </c>
      <c r="O143">
        <v>30.126971999999999</v>
      </c>
      <c r="P143">
        <v>9.3544330000000002</v>
      </c>
      <c r="Q143">
        <v>9.0461639999999992</v>
      </c>
      <c r="R143">
        <v>14.998295000000001</v>
      </c>
      <c r="S143">
        <v>14.251348</v>
      </c>
      <c r="T143">
        <v>23.322710000000001</v>
      </c>
      <c r="U143">
        <v>31.75216</v>
      </c>
      <c r="V143">
        <v>27.880184</v>
      </c>
      <c r="W143">
        <v>32.066433000000004</v>
      </c>
      <c r="X143">
        <v>29.931068</v>
      </c>
      <c r="Y143">
        <v>2.4562490000000001</v>
      </c>
      <c r="AF143" t="s">
        <v>587</v>
      </c>
    </row>
    <row r="144" spans="1:32" x14ac:dyDescent="0.2">
      <c r="A144" t="s">
        <v>151</v>
      </c>
      <c r="B144" t="s">
        <v>152</v>
      </c>
      <c r="C144" t="s">
        <v>153</v>
      </c>
      <c r="D144">
        <v>0</v>
      </c>
      <c r="E144" t="s">
        <v>154</v>
      </c>
      <c r="F144" t="s">
        <v>56</v>
      </c>
      <c r="G144" t="s">
        <v>81</v>
      </c>
      <c r="H144">
        <v>30</v>
      </c>
      <c r="I144">
        <v>10</v>
      </c>
      <c r="J144" t="s">
        <v>86</v>
      </c>
      <c r="K144">
        <v>210</v>
      </c>
      <c r="L144">
        <v>134.71205699999999</v>
      </c>
      <c r="M144">
        <v>25.374417000000001</v>
      </c>
      <c r="N144">
        <v>29.945558999999999</v>
      </c>
      <c r="O144">
        <v>27.644801999999999</v>
      </c>
      <c r="P144">
        <v>6.9964190000000004</v>
      </c>
      <c r="Q144">
        <v>7.285094</v>
      </c>
      <c r="R144">
        <v>3.0481919999999998</v>
      </c>
      <c r="S144">
        <v>2.9111199999999999</v>
      </c>
      <c r="T144">
        <v>20.844573</v>
      </c>
      <c r="U144">
        <v>29.116814999999999</v>
      </c>
      <c r="V144">
        <v>25.298893</v>
      </c>
      <c r="W144">
        <v>29.824293000000001</v>
      </c>
      <c r="X144">
        <v>27.415552000000002</v>
      </c>
      <c r="Y144">
        <v>2.6445310000000002</v>
      </c>
      <c r="AF144" t="s">
        <v>588</v>
      </c>
    </row>
    <row r="145" spans="1:32" x14ac:dyDescent="0.2">
      <c r="A145" t="s">
        <v>151</v>
      </c>
      <c r="B145" t="s">
        <v>152</v>
      </c>
      <c r="C145" t="s">
        <v>153</v>
      </c>
      <c r="D145">
        <v>0</v>
      </c>
      <c r="E145" t="s">
        <v>154</v>
      </c>
      <c r="F145" t="s">
        <v>56</v>
      </c>
      <c r="G145" t="s">
        <v>81</v>
      </c>
      <c r="H145">
        <v>30</v>
      </c>
      <c r="I145">
        <v>10</v>
      </c>
      <c r="J145" t="s">
        <v>86</v>
      </c>
      <c r="K145">
        <v>235</v>
      </c>
      <c r="L145">
        <v>43.962806</v>
      </c>
      <c r="M145">
        <v>22.901945000000001</v>
      </c>
      <c r="N145">
        <v>27.794274000000001</v>
      </c>
      <c r="O145">
        <v>25.349934999999999</v>
      </c>
      <c r="P145">
        <v>5.3140070000000001</v>
      </c>
      <c r="Q145">
        <v>5.871251</v>
      </c>
      <c r="R145">
        <v>0.27016800000000002</v>
      </c>
      <c r="S145">
        <v>0.26967400000000002</v>
      </c>
      <c r="T145">
        <v>18.524934999999999</v>
      </c>
      <c r="U145">
        <v>26.450758</v>
      </c>
      <c r="V145">
        <v>22.835602999999999</v>
      </c>
      <c r="W145">
        <v>27.665702</v>
      </c>
      <c r="X145">
        <v>25.093132000000001</v>
      </c>
      <c r="Y145">
        <v>2.559399</v>
      </c>
      <c r="AF145" t="s">
        <v>589</v>
      </c>
    </row>
    <row r="146" spans="1:32" x14ac:dyDescent="0.2">
      <c r="A146" t="s">
        <v>151</v>
      </c>
      <c r="B146" t="s">
        <v>152</v>
      </c>
      <c r="C146" t="s">
        <v>153</v>
      </c>
      <c r="D146">
        <v>0</v>
      </c>
      <c r="E146" t="s">
        <v>154</v>
      </c>
      <c r="F146" t="s">
        <v>57</v>
      </c>
      <c r="G146" t="s">
        <v>81</v>
      </c>
      <c r="H146">
        <v>60</v>
      </c>
      <c r="I146">
        <v>10</v>
      </c>
      <c r="J146" t="s">
        <v>81</v>
      </c>
      <c r="K146">
        <v>110</v>
      </c>
      <c r="L146">
        <v>44729.593846000003</v>
      </c>
      <c r="M146">
        <v>46.282111</v>
      </c>
      <c r="N146">
        <v>43.750858000000001</v>
      </c>
      <c r="O146">
        <v>48.813509000000003</v>
      </c>
      <c r="P146">
        <v>26.894749999999998</v>
      </c>
      <c r="Q146">
        <v>21.793165999999999</v>
      </c>
      <c r="R146">
        <v>93.540169000000006</v>
      </c>
      <c r="S146">
        <v>91.465890999999999</v>
      </c>
      <c r="T146">
        <v>43.293640000000003</v>
      </c>
      <c r="U146">
        <v>44.919328999999998</v>
      </c>
      <c r="V146">
        <v>46.205675999999997</v>
      </c>
      <c r="W146">
        <v>43.690666999999998</v>
      </c>
      <c r="X146">
        <v>48.763359999999999</v>
      </c>
      <c r="Y146">
        <v>0.60444900000000001</v>
      </c>
      <c r="AF146" t="s">
        <v>590</v>
      </c>
    </row>
    <row r="147" spans="1:32" x14ac:dyDescent="0.2">
      <c r="A147" t="s">
        <v>151</v>
      </c>
      <c r="B147" t="s">
        <v>152</v>
      </c>
      <c r="C147" t="s">
        <v>153</v>
      </c>
      <c r="D147">
        <v>0</v>
      </c>
      <c r="E147" t="s">
        <v>154</v>
      </c>
      <c r="F147" t="s">
        <v>57</v>
      </c>
      <c r="G147" t="s">
        <v>81</v>
      </c>
      <c r="H147">
        <v>60</v>
      </c>
      <c r="I147">
        <v>10</v>
      </c>
      <c r="J147" t="s">
        <v>81</v>
      </c>
      <c r="K147">
        <v>135</v>
      </c>
      <c r="L147">
        <v>18827.243076999999</v>
      </c>
      <c r="M147">
        <v>43.142259000000003</v>
      </c>
      <c r="N147">
        <v>41.917636000000002</v>
      </c>
      <c r="O147">
        <v>47.336658</v>
      </c>
      <c r="P147">
        <v>22.846368999999999</v>
      </c>
      <c r="Q147">
        <v>18.676884000000001</v>
      </c>
      <c r="R147">
        <v>84.622242999999997</v>
      </c>
      <c r="S147">
        <v>82.259061000000003</v>
      </c>
      <c r="T147">
        <v>39.447678000000003</v>
      </c>
      <c r="U147">
        <v>42.838929999999998</v>
      </c>
      <c r="V147">
        <v>43.072229999999998</v>
      </c>
      <c r="W147">
        <v>41.884773000000003</v>
      </c>
      <c r="X147">
        <v>47.306277000000001</v>
      </c>
      <c r="Y147">
        <v>0.77653499999999998</v>
      </c>
      <c r="AF147" t="s">
        <v>591</v>
      </c>
    </row>
    <row r="148" spans="1:32" x14ac:dyDescent="0.2">
      <c r="A148" t="s">
        <v>151</v>
      </c>
      <c r="B148" t="s">
        <v>152</v>
      </c>
      <c r="C148" t="s">
        <v>153</v>
      </c>
      <c r="D148">
        <v>0</v>
      </c>
      <c r="E148" t="s">
        <v>154</v>
      </c>
      <c r="F148" t="s">
        <v>57</v>
      </c>
      <c r="G148" t="s">
        <v>81</v>
      </c>
      <c r="H148">
        <v>60</v>
      </c>
      <c r="I148">
        <v>10</v>
      </c>
      <c r="J148" t="s">
        <v>81</v>
      </c>
      <c r="K148">
        <v>160</v>
      </c>
      <c r="L148">
        <v>7760.2190769999997</v>
      </c>
      <c r="M148">
        <v>39.968300999999997</v>
      </c>
      <c r="N148">
        <v>40.290930000000003</v>
      </c>
      <c r="O148">
        <v>45.798825999999998</v>
      </c>
      <c r="P148">
        <v>18.814243000000001</v>
      </c>
      <c r="Q148">
        <v>15.599251000000001</v>
      </c>
      <c r="R148">
        <v>69.123374999999996</v>
      </c>
      <c r="S148">
        <v>66.702399</v>
      </c>
      <c r="T148">
        <v>35.807664000000003</v>
      </c>
      <c r="U148">
        <v>40.853990000000003</v>
      </c>
      <c r="V148">
        <v>39.887779000000002</v>
      </c>
      <c r="W148">
        <v>40.268604000000003</v>
      </c>
      <c r="X148">
        <v>45.774797</v>
      </c>
      <c r="Y148">
        <v>0.83311000000000002</v>
      </c>
      <c r="AF148" t="s">
        <v>592</v>
      </c>
    </row>
    <row r="149" spans="1:32" x14ac:dyDescent="0.2">
      <c r="A149" t="s">
        <v>151</v>
      </c>
      <c r="B149" t="s">
        <v>152</v>
      </c>
      <c r="C149" t="s">
        <v>153</v>
      </c>
      <c r="D149">
        <v>0</v>
      </c>
      <c r="E149" t="s">
        <v>154</v>
      </c>
      <c r="F149" t="s">
        <v>57</v>
      </c>
      <c r="G149" t="s">
        <v>81</v>
      </c>
      <c r="H149">
        <v>60</v>
      </c>
      <c r="I149">
        <v>10</v>
      </c>
      <c r="J149" t="s">
        <v>81</v>
      </c>
      <c r="K149">
        <v>185</v>
      </c>
      <c r="L149">
        <v>3066.8012309999999</v>
      </c>
      <c r="M149">
        <v>36.724288999999999</v>
      </c>
      <c r="N149">
        <v>38.625718999999997</v>
      </c>
      <c r="O149">
        <v>44.133356999999997</v>
      </c>
      <c r="P149">
        <v>14.667415999999999</v>
      </c>
      <c r="Q149">
        <v>12.412000000000001</v>
      </c>
      <c r="R149">
        <v>47.104652999999999</v>
      </c>
      <c r="S149">
        <v>45.398879000000001</v>
      </c>
      <c r="T149">
        <v>32.272635999999999</v>
      </c>
      <c r="U149">
        <v>38.769756000000001</v>
      </c>
      <c r="V149">
        <v>36.632429000000002</v>
      </c>
      <c r="W149">
        <v>38.604264000000001</v>
      </c>
      <c r="X149">
        <v>44.114569000000003</v>
      </c>
      <c r="Y149">
        <v>0.96354099999999998</v>
      </c>
      <c r="AF149" t="s">
        <v>593</v>
      </c>
    </row>
    <row r="150" spans="1:32" x14ac:dyDescent="0.2">
      <c r="A150" t="s">
        <v>151</v>
      </c>
      <c r="B150" t="s">
        <v>152</v>
      </c>
      <c r="C150" t="s">
        <v>153</v>
      </c>
      <c r="D150">
        <v>0</v>
      </c>
      <c r="E150" t="s">
        <v>154</v>
      </c>
      <c r="F150" t="s">
        <v>57</v>
      </c>
      <c r="G150" t="s">
        <v>81</v>
      </c>
      <c r="H150">
        <v>60</v>
      </c>
      <c r="I150">
        <v>10</v>
      </c>
      <c r="J150" t="s">
        <v>81</v>
      </c>
      <c r="K150">
        <v>210</v>
      </c>
      <c r="L150">
        <v>880.89230799999996</v>
      </c>
      <c r="M150">
        <v>33.514660999999997</v>
      </c>
      <c r="N150">
        <v>36.899790000000003</v>
      </c>
      <c r="O150">
        <v>42.479498999999997</v>
      </c>
      <c r="P150">
        <v>10.332056</v>
      </c>
      <c r="Q150">
        <v>9.2847609999999996</v>
      </c>
      <c r="R150">
        <v>23.000879999999999</v>
      </c>
      <c r="S150">
        <v>22.330417000000001</v>
      </c>
      <c r="T150">
        <v>28.967027000000002</v>
      </c>
      <c r="U150">
        <v>36.577193000000001</v>
      </c>
      <c r="V150">
        <v>33.423203999999998</v>
      </c>
      <c r="W150">
        <v>36.877675000000004</v>
      </c>
      <c r="X150">
        <v>42.466113999999997</v>
      </c>
      <c r="Y150">
        <v>1.398865</v>
      </c>
      <c r="AF150" t="s">
        <v>594</v>
      </c>
    </row>
    <row r="151" spans="1:32" x14ac:dyDescent="0.2">
      <c r="A151" t="s">
        <v>151</v>
      </c>
      <c r="B151" t="s">
        <v>152</v>
      </c>
      <c r="C151" t="s">
        <v>153</v>
      </c>
      <c r="D151">
        <v>0</v>
      </c>
      <c r="E151" t="s">
        <v>154</v>
      </c>
      <c r="F151" t="s">
        <v>57</v>
      </c>
      <c r="G151" t="s">
        <v>81</v>
      </c>
      <c r="H151">
        <v>60</v>
      </c>
      <c r="I151">
        <v>10</v>
      </c>
      <c r="J151" t="s">
        <v>81</v>
      </c>
      <c r="K151">
        <v>235</v>
      </c>
      <c r="L151">
        <v>181.77969200000001</v>
      </c>
      <c r="M151">
        <v>31.492522000000001</v>
      </c>
      <c r="N151">
        <v>35.591780999999997</v>
      </c>
      <c r="O151">
        <v>40.710493</v>
      </c>
      <c r="P151">
        <v>7.7425790000000001</v>
      </c>
      <c r="Q151">
        <v>7.5245540000000002</v>
      </c>
      <c r="R151">
        <v>8.0696239999999992</v>
      </c>
      <c r="S151">
        <v>7.8565440000000004</v>
      </c>
      <c r="T151">
        <v>27.011766999999999</v>
      </c>
      <c r="U151">
        <v>34.833958000000003</v>
      </c>
      <c r="V151">
        <v>31.451961000000001</v>
      </c>
      <c r="W151">
        <v>35.580008999999997</v>
      </c>
      <c r="X151">
        <v>40.703266999999997</v>
      </c>
      <c r="Y151">
        <v>1.8600350000000001</v>
      </c>
      <c r="AF151" t="s">
        <v>595</v>
      </c>
    </row>
    <row r="152" spans="1:32" x14ac:dyDescent="0.2">
      <c r="A152" t="s">
        <v>151</v>
      </c>
      <c r="B152" t="s">
        <v>152</v>
      </c>
      <c r="C152" t="s">
        <v>153</v>
      </c>
      <c r="D152">
        <v>0</v>
      </c>
      <c r="E152" t="s">
        <v>154</v>
      </c>
      <c r="F152" t="s">
        <v>57</v>
      </c>
      <c r="G152" t="s">
        <v>81</v>
      </c>
      <c r="H152">
        <v>60</v>
      </c>
      <c r="I152">
        <v>10</v>
      </c>
      <c r="J152" t="s">
        <v>82</v>
      </c>
      <c r="K152">
        <v>110</v>
      </c>
      <c r="L152">
        <v>27288.310153999999</v>
      </c>
      <c r="M152">
        <v>44.436100000000003</v>
      </c>
      <c r="N152">
        <v>42.397419999999997</v>
      </c>
      <c r="O152">
        <v>47.787320999999999</v>
      </c>
      <c r="P152">
        <v>24.527760000000001</v>
      </c>
      <c r="Q152">
        <v>19.944375000000001</v>
      </c>
      <c r="R152">
        <v>89.115575000000007</v>
      </c>
      <c r="S152">
        <v>86.896253000000002</v>
      </c>
      <c r="T152">
        <v>41.007967999999998</v>
      </c>
      <c r="U152">
        <v>43.545383999999999</v>
      </c>
      <c r="V152">
        <v>44.369100000000003</v>
      </c>
      <c r="W152">
        <v>42.364970999999997</v>
      </c>
      <c r="X152">
        <v>47.752513999999998</v>
      </c>
      <c r="Y152">
        <v>0.82616999999999996</v>
      </c>
      <c r="AF152" t="s">
        <v>596</v>
      </c>
    </row>
    <row r="153" spans="1:32" x14ac:dyDescent="0.2">
      <c r="A153" t="s">
        <v>151</v>
      </c>
      <c r="B153" t="s">
        <v>152</v>
      </c>
      <c r="C153" t="s">
        <v>153</v>
      </c>
      <c r="D153">
        <v>0</v>
      </c>
      <c r="E153" t="s">
        <v>154</v>
      </c>
      <c r="F153" t="s">
        <v>57</v>
      </c>
      <c r="G153" t="s">
        <v>81</v>
      </c>
      <c r="H153">
        <v>60</v>
      </c>
      <c r="I153">
        <v>10</v>
      </c>
      <c r="J153" t="s">
        <v>82</v>
      </c>
      <c r="K153">
        <v>135</v>
      </c>
      <c r="L153">
        <v>11466.823385</v>
      </c>
      <c r="M153">
        <v>41.323365000000003</v>
      </c>
      <c r="N153">
        <v>40.901077999999998</v>
      </c>
      <c r="O153">
        <v>46.463166000000001</v>
      </c>
      <c r="P153">
        <v>20.566987999999998</v>
      </c>
      <c r="Q153">
        <v>16.904173</v>
      </c>
      <c r="R153">
        <v>76.582217999999997</v>
      </c>
      <c r="S153">
        <v>74.231161</v>
      </c>
      <c r="T153">
        <v>37.340553</v>
      </c>
      <c r="U153">
        <v>41.668138999999996</v>
      </c>
      <c r="V153">
        <v>41.251137999999997</v>
      </c>
      <c r="W153">
        <v>40.878467000000001</v>
      </c>
      <c r="X153">
        <v>46.439098000000001</v>
      </c>
      <c r="Y153">
        <v>0.927763</v>
      </c>
      <c r="AF153" t="s">
        <v>597</v>
      </c>
    </row>
    <row r="154" spans="1:32" x14ac:dyDescent="0.2">
      <c r="A154" t="s">
        <v>151</v>
      </c>
      <c r="B154" t="s">
        <v>152</v>
      </c>
      <c r="C154" t="s">
        <v>153</v>
      </c>
      <c r="D154">
        <v>0</v>
      </c>
      <c r="E154" t="s">
        <v>154</v>
      </c>
      <c r="F154" t="s">
        <v>57</v>
      </c>
      <c r="G154" t="s">
        <v>81</v>
      </c>
      <c r="H154">
        <v>60</v>
      </c>
      <c r="I154">
        <v>10</v>
      </c>
      <c r="J154" t="s">
        <v>82</v>
      </c>
      <c r="K154">
        <v>160</v>
      </c>
      <c r="L154">
        <v>4569.1753849999996</v>
      </c>
      <c r="M154">
        <v>38.13503</v>
      </c>
      <c r="N154">
        <v>39.351025999999997</v>
      </c>
      <c r="O154">
        <v>44.931476000000004</v>
      </c>
      <c r="P154">
        <v>16.540044999999999</v>
      </c>
      <c r="Q154">
        <v>13.825628</v>
      </c>
      <c r="R154">
        <v>57.049526999999998</v>
      </c>
      <c r="S154">
        <v>55.004821999999997</v>
      </c>
      <c r="T154">
        <v>33.794795000000001</v>
      </c>
      <c r="U154">
        <v>39.704376000000003</v>
      </c>
      <c r="V154">
        <v>38.048878000000002</v>
      </c>
      <c r="W154">
        <v>39.328913999999997</v>
      </c>
      <c r="X154">
        <v>44.908777000000001</v>
      </c>
      <c r="Y154">
        <v>1.0240610000000001</v>
      </c>
      <c r="AF154" t="s">
        <v>598</v>
      </c>
    </row>
    <row r="155" spans="1:32" x14ac:dyDescent="0.2">
      <c r="A155" t="s">
        <v>151</v>
      </c>
      <c r="B155" t="s">
        <v>152</v>
      </c>
      <c r="C155" t="s">
        <v>153</v>
      </c>
      <c r="D155">
        <v>0</v>
      </c>
      <c r="E155" t="s">
        <v>154</v>
      </c>
      <c r="F155" t="s">
        <v>57</v>
      </c>
      <c r="G155" t="s">
        <v>81</v>
      </c>
      <c r="H155">
        <v>60</v>
      </c>
      <c r="I155">
        <v>10</v>
      </c>
      <c r="J155" t="s">
        <v>82</v>
      </c>
      <c r="K155">
        <v>185</v>
      </c>
      <c r="L155">
        <v>1580.488615</v>
      </c>
      <c r="M155">
        <v>34.945050999999999</v>
      </c>
      <c r="N155">
        <v>37.755186999999999</v>
      </c>
      <c r="O155">
        <v>43.334676999999999</v>
      </c>
      <c r="P155">
        <v>12.320822</v>
      </c>
      <c r="Q155">
        <v>10.683754</v>
      </c>
      <c r="R155">
        <v>33.636200000000002</v>
      </c>
      <c r="S155">
        <v>32.480542999999997</v>
      </c>
      <c r="T155">
        <v>30.419754999999999</v>
      </c>
      <c r="U155">
        <v>37.641250999999997</v>
      </c>
      <c r="V155">
        <v>34.853760000000001</v>
      </c>
      <c r="W155">
        <v>37.732270999999997</v>
      </c>
      <c r="X155">
        <v>43.318125000000002</v>
      </c>
      <c r="Y155">
        <v>1.359151</v>
      </c>
      <c r="AF155" t="s">
        <v>599</v>
      </c>
    </row>
    <row r="156" spans="1:32" x14ac:dyDescent="0.2">
      <c r="A156" t="s">
        <v>151</v>
      </c>
      <c r="B156" t="s">
        <v>152</v>
      </c>
      <c r="C156" t="s">
        <v>153</v>
      </c>
      <c r="D156">
        <v>0</v>
      </c>
      <c r="E156" t="s">
        <v>154</v>
      </c>
      <c r="F156" t="s">
        <v>57</v>
      </c>
      <c r="G156" t="s">
        <v>81</v>
      </c>
      <c r="H156">
        <v>60</v>
      </c>
      <c r="I156">
        <v>10</v>
      </c>
      <c r="J156" t="s">
        <v>82</v>
      </c>
      <c r="K156">
        <v>210</v>
      </c>
      <c r="L156">
        <v>361.447385</v>
      </c>
      <c r="M156">
        <v>32.233604</v>
      </c>
      <c r="N156">
        <v>36.234633000000002</v>
      </c>
      <c r="O156">
        <v>41.78546</v>
      </c>
      <c r="P156">
        <v>8.6493660000000006</v>
      </c>
      <c r="Q156">
        <v>8.1308209999999992</v>
      </c>
      <c r="R156">
        <v>13.910270000000001</v>
      </c>
      <c r="S156">
        <v>13.505407</v>
      </c>
      <c r="T156">
        <v>27.723751</v>
      </c>
      <c r="U156">
        <v>35.658774999999999</v>
      </c>
      <c r="V156">
        <v>32.168574999999997</v>
      </c>
      <c r="W156">
        <v>36.217357</v>
      </c>
      <c r="X156">
        <v>41.773803999999998</v>
      </c>
      <c r="Y156">
        <v>1.9969190000000001</v>
      </c>
      <c r="AF156" t="s">
        <v>600</v>
      </c>
    </row>
    <row r="157" spans="1:32" x14ac:dyDescent="0.2">
      <c r="A157" t="s">
        <v>151</v>
      </c>
      <c r="B157" t="s">
        <v>152</v>
      </c>
      <c r="C157" t="s">
        <v>153</v>
      </c>
      <c r="D157">
        <v>0</v>
      </c>
      <c r="E157" t="s">
        <v>154</v>
      </c>
      <c r="F157" t="s">
        <v>57</v>
      </c>
      <c r="G157" t="s">
        <v>81</v>
      </c>
      <c r="H157">
        <v>60</v>
      </c>
      <c r="I157">
        <v>10</v>
      </c>
      <c r="J157" t="s">
        <v>82</v>
      </c>
      <c r="K157">
        <v>235</v>
      </c>
      <c r="L157">
        <v>72.642461999999995</v>
      </c>
      <c r="M157">
        <v>30.922090000000001</v>
      </c>
      <c r="N157">
        <v>35.191533999999997</v>
      </c>
      <c r="O157">
        <v>40.095196000000001</v>
      </c>
      <c r="P157">
        <v>7.1641199999999996</v>
      </c>
      <c r="Q157">
        <v>7.161092</v>
      </c>
      <c r="R157">
        <v>5.7281709999999997</v>
      </c>
      <c r="S157">
        <v>5.5055500000000004</v>
      </c>
      <c r="T157">
        <v>26.494924000000001</v>
      </c>
      <c r="U157">
        <v>34.239753999999998</v>
      </c>
      <c r="V157">
        <v>30.899799000000002</v>
      </c>
      <c r="W157">
        <v>35.185423</v>
      </c>
      <c r="X157">
        <v>40.08202</v>
      </c>
      <c r="Y157">
        <v>2.232961</v>
      </c>
      <c r="AF157" t="s">
        <v>601</v>
      </c>
    </row>
    <row r="158" spans="1:32" x14ac:dyDescent="0.2">
      <c r="A158" t="s">
        <v>151</v>
      </c>
      <c r="B158" t="s">
        <v>152</v>
      </c>
      <c r="C158" t="s">
        <v>153</v>
      </c>
      <c r="D158">
        <v>0</v>
      </c>
      <c r="E158" t="s">
        <v>154</v>
      </c>
      <c r="F158" t="s">
        <v>57</v>
      </c>
      <c r="G158" t="s">
        <v>81</v>
      </c>
      <c r="H158">
        <v>60</v>
      </c>
      <c r="I158">
        <v>10</v>
      </c>
      <c r="J158" t="s">
        <v>83</v>
      </c>
      <c r="K158">
        <v>110</v>
      </c>
      <c r="L158">
        <v>19226.492308000001</v>
      </c>
      <c r="M158">
        <v>43.098792000000003</v>
      </c>
      <c r="N158">
        <v>41.141401999999999</v>
      </c>
      <c r="O158">
        <v>46.802247000000001</v>
      </c>
      <c r="P158">
        <v>22.812543999999999</v>
      </c>
      <c r="Q158">
        <v>18.624758</v>
      </c>
      <c r="R158">
        <v>84.950033000000005</v>
      </c>
      <c r="S158">
        <v>82.497452999999993</v>
      </c>
      <c r="T158">
        <v>39.383212</v>
      </c>
      <c r="U158">
        <v>42.448580999999997</v>
      </c>
      <c r="V158">
        <v>43.034525000000002</v>
      </c>
      <c r="W158">
        <v>41.121239000000003</v>
      </c>
      <c r="X158">
        <v>46.775266999999999</v>
      </c>
      <c r="Y158">
        <v>0.91312199999999999</v>
      </c>
      <c r="AF158" t="s">
        <v>602</v>
      </c>
    </row>
    <row r="159" spans="1:32" x14ac:dyDescent="0.2">
      <c r="A159" t="s">
        <v>151</v>
      </c>
      <c r="B159" t="s">
        <v>152</v>
      </c>
      <c r="C159" t="s">
        <v>153</v>
      </c>
      <c r="D159">
        <v>0</v>
      </c>
      <c r="E159" t="s">
        <v>154</v>
      </c>
      <c r="F159" t="s">
        <v>57</v>
      </c>
      <c r="G159" t="s">
        <v>81</v>
      </c>
      <c r="H159">
        <v>60</v>
      </c>
      <c r="I159">
        <v>10</v>
      </c>
      <c r="J159" t="s">
        <v>83</v>
      </c>
      <c r="K159">
        <v>135</v>
      </c>
      <c r="L159">
        <v>8082.0886149999997</v>
      </c>
      <c r="M159">
        <v>40.027903999999999</v>
      </c>
      <c r="N159">
        <v>39.965375000000002</v>
      </c>
      <c r="O159">
        <v>45.631535999999997</v>
      </c>
      <c r="P159">
        <v>18.904292000000002</v>
      </c>
      <c r="Q159">
        <v>15.644124</v>
      </c>
      <c r="R159">
        <v>69.777578000000005</v>
      </c>
      <c r="S159">
        <v>67.383431999999999</v>
      </c>
      <c r="T159">
        <v>35.868468999999997</v>
      </c>
      <c r="U159">
        <v>40.742967</v>
      </c>
      <c r="V159">
        <v>39.9529</v>
      </c>
      <c r="W159">
        <v>39.947674999999997</v>
      </c>
      <c r="X159">
        <v>45.609335999999999</v>
      </c>
      <c r="Y159">
        <v>1.038613</v>
      </c>
      <c r="AF159" t="s">
        <v>603</v>
      </c>
    </row>
    <row r="160" spans="1:32" x14ac:dyDescent="0.2">
      <c r="A160" t="s">
        <v>151</v>
      </c>
      <c r="B160" t="s">
        <v>152</v>
      </c>
      <c r="C160" t="s">
        <v>153</v>
      </c>
      <c r="D160">
        <v>0</v>
      </c>
      <c r="E160" t="s">
        <v>154</v>
      </c>
      <c r="F160" t="s">
        <v>57</v>
      </c>
      <c r="G160" t="s">
        <v>81</v>
      </c>
      <c r="H160">
        <v>60</v>
      </c>
      <c r="I160">
        <v>10</v>
      </c>
      <c r="J160" t="s">
        <v>83</v>
      </c>
      <c r="K160">
        <v>160</v>
      </c>
      <c r="L160">
        <v>3027.6996920000001</v>
      </c>
      <c r="M160">
        <v>36.799391999999997</v>
      </c>
      <c r="N160">
        <v>38.575915999999999</v>
      </c>
      <c r="O160">
        <v>44.229798000000002</v>
      </c>
      <c r="P160">
        <v>14.805287</v>
      </c>
      <c r="Q160">
        <v>12.518990000000001</v>
      </c>
      <c r="R160">
        <v>47.438307000000002</v>
      </c>
      <c r="S160">
        <v>45.724702000000001</v>
      </c>
      <c r="T160">
        <v>32.355128000000001</v>
      </c>
      <c r="U160">
        <v>38.824688000000002</v>
      </c>
      <c r="V160">
        <v>36.708205</v>
      </c>
      <c r="W160">
        <v>38.554200999999999</v>
      </c>
      <c r="X160">
        <v>44.209851999999998</v>
      </c>
      <c r="Y160">
        <v>1.2658849999999999</v>
      </c>
      <c r="AF160" t="s">
        <v>604</v>
      </c>
    </row>
    <row r="161" spans="1:32" x14ac:dyDescent="0.2">
      <c r="A161" t="s">
        <v>151</v>
      </c>
      <c r="B161" t="s">
        <v>152</v>
      </c>
      <c r="C161" t="s">
        <v>153</v>
      </c>
      <c r="D161">
        <v>0</v>
      </c>
      <c r="E161" t="s">
        <v>154</v>
      </c>
      <c r="F161" t="s">
        <v>57</v>
      </c>
      <c r="G161" t="s">
        <v>81</v>
      </c>
      <c r="H161">
        <v>60</v>
      </c>
      <c r="I161">
        <v>10</v>
      </c>
      <c r="J161" t="s">
        <v>83</v>
      </c>
      <c r="K161">
        <v>185</v>
      </c>
      <c r="L161">
        <v>912.26953800000001</v>
      </c>
      <c r="M161">
        <v>33.759</v>
      </c>
      <c r="N161">
        <v>37.105724000000002</v>
      </c>
      <c r="O161">
        <v>42.794119999999999</v>
      </c>
      <c r="P161">
        <v>10.704592</v>
      </c>
      <c r="Q161">
        <v>9.5464769999999994</v>
      </c>
      <c r="R161">
        <v>24.509875000000001</v>
      </c>
      <c r="S161">
        <v>23.726016000000001</v>
      </c>
      <c r="T161">
        <v>29.216484999999999</v>
      </c>
      <c r="U161">
        <v>36.847585000000002</v>
      </c>
      <c r="V161">
        <v>33.673121999999999</v>
      </c>
      <c r="W161">
        <v>37.085073000000001</v>
      </c>
      <c r="X161">
        <v>42.781744000000003</v>
      </c>
      <c r="Y161">
        <v>1.7884789999999999</v>
      </c>
      <c r="AF161" t="s">
        <v>605</v>
      </c>
    </row>
    <row r="162" spans="1:32" x14ac:dyDescent="0.2">
      <c r="A162" t="s">
        <v>151</v>
      </c>
      <c r="B162" t="s">
        <v>152</v>
      </c>
      <c r="C162" t="s">
        <v>153</v>
      </c>
      <c r="D162">
        <v>0</v>
      </c>
      <c r="E162" t="s">
        <v>154</v>
      </c>
      <c r="F162" t="s">
        <v>57</v>
      </c>
      <c r="G162" t="s">
        <v>81</v>
      </c>
      <c r="H162">
        <v>60</v>
      </c>
      <c r="I162">
        <v>10</v>
      </c>
      <c r="J162" t="s">
        <v>83</v>
      </c>
      <c r="K162">
        <v>210</v>
      </c>
      <c r="L162">
        <v>190.95138499999999</v>
      </c>
      <c r="M162">
        <v>31.664154</v>
      </c>
      <c r="N162">
        <v>35.871473999999999</v>
      </c>
      <c r="O162">
        <v>41.323340000000002</v>
      </c>
      <c r="P162">
        <v>7.9480909999999998</v>
      </c>
      <c r="Q162">
        <v>7.6653200000000004</v>
      </c>
      <c r="R162">
        <v>9.9578740000000003</v>
      </c>
      <c r="S162">
        <v>9.6790479999999999</v>
      </c>
      <c r="T162">
        <v>27.185043</v>
      </c>
      <c r="U162">
        <v>35.171635999999999</v>
      </c>
      <c r="V162">
        <v>31.621344000000001</v>
      </c>
      <c r="W162">
        <v>35.856614</v>
      </c>
      <c r="X162">
        <v>41.312604999999998</v>
      </c>
      <c r="Y162">
        <v>2.4512109999999998</v>
      </c>
      <c r="AF162" t="s">
        <v>606</v>
      </c>
    </row>
    <row r="163" spans="1:32" x14ac:dyDescent="0.2">
      <c r="A163" t="s">
        <v>151</v>
      </c>
      <c r="B163" t="s">
        <v>152</v>
      </c>
      <c r="C163" t="s">
        <v>153</v>
      </c>
      <c r="D163">
        <v>0</v>
      </c>
      <c r="E163" t="s">
        <v>154</v>
      </c>
      <c r="F163" t="s">
        <v>57</v>
      </c>
      <c r="G163" t="s">
        <v>81</v>
      </c>
      <c r="H163">
        <v>60</v>
      </c>
      <c r="I163">
        <v>10</v>
      </c>
      <c r="J163" t="s">
        <v>83</v>
      </c>
      <c r="K163">
        <v>235</v>
      </c>
      <c r="L163">
        <v>41.106462000000001</v>
      </c>
      <c r="M163">
        <v>30.597448</v>
      </c>
      <c r="N163">
        <v>34.937443999999999</v>
      </c>
      <c r="O163">
        <v>39.727276000000003</v>
      </c>
      <c r="P163">
        <v>6.89262</v>
      </c>
      <c r="Q163">
        <v>6.992432</v>
      </c>
      <c r="R163">
        <v>3.839264</v>
      </c>
      <c r="S163">
        <v>3.729708</v>
      </c>
      <c r="T163">
        <v>26.207104000000001</v>
      </c>
      <c r="U163">
        <v>33.857385000000001</v>
      </c>
      <c r="V163">
        <v>30.580757999999999</v>
      </c>
      <c r="W163">
        <v>34.932245999999999</v>
      </c>
      <c r="X163">
        <v>39.719206</v>
      </c>
      <c r="Y163">
        <v>2.895505</v>
      </c>
      <c r="AF163" t="s">
        <v>607</v>
      </c>
    </row>
    <row r="164" spans="1:32" x14ac:dyDescent="0.2">
      <c r="A164" t="s">
        <v>151</v>
      </c>
      <c r="B164" t="s">
        <v>152</v>
      </c>
      <c r="C164" t="s">
        <v>153</v>
      </c>
      <c r="D164">
        <v>0</v>
      </c>
      <c r="E164" t="s">
        <v>154</v>
      </c>
      <c r="F164" t="s">
        <v>57</v>
      </c>
      <c r="G164" t="s">
        <v>81</v>
      </c>
      <c r="H164">
        <v>60</v>
      </c>
      <c r="I164">
        <v>10</v>
      </c>
      <c r="J164" t="s">
        <v>84</v>
      </c>
      <c r="K164">
        <v>110</v>
      </c>
      <c r="L164">
        <v>11343.145845999999</v>
      </c>
      <c r="M164">
        <v>41.019061999999998</v>
      </c>
      <c r="N164">
        <v>39.212290000000003</v>
      </c>
      <c r="O164">
        <v>45.302627999999999</v>
      </c>
      <c r="P164">
        <v>20.480270999999998</v>
      </c>
      <c r="Q164">
        <v>16.685008</v>
      </c>
      <c r="R164">
        <v>75.340450000000004</v>
      </c>
      <c r="S164">
        <v>72.976940999999997</v>
      </c>
      <c r="T164">
        <v>36.964998999999999</v>
      </c>
      <c r="U164">
        <v>40.805289999999999</v>
      </c>
      <c r="V164">
        <v>40.968009000000002</v>
      </c>
      <c r="W164">
        <v>39.195112999999999</v>
      </c>
      <c r="X164">
        <v>45.277923999999999</v>
      </c>
      <c r="Y164">
        <v>0.88968599999999998</v>
      </c>
      <c r="AF164" t="s">
        <v>608</v>
      </c>
    </row>
    <row r="165" spans="1:32" x14ac:dyDescent="0.2">
      <c r="A165" t="s">
        <v>151</v>
      </c>
      <c r="B165" t="s">
        <v>152</v>
      </c>
      <c r="C165" t="s">
        <v>153</v>
      </c>
      <c r="D165">
        <v>0</v>
      </c>
      <c r="E165" t="s">
        <v>154</v>
      </c>
      <c r="F165" t="s">
        <v>57</v>
      </c>
      <c r="G165" t="s">
        <v>81</v>
      </c>
      <c r="H165">
        <v>60</v>
      </c>
      <c r="I165">
        <v>10</v>
      </c>
      <c r="J165" t="s">
        <v>84</v>
      </c>
      <c r="K165">
        <v>135</v>
      </c>
      <c r="L165">
        <v>4694.3298459999996</v>
      </c>
      <c r="M165">
        <v>38.094645</v>
      </c>
      <c r="N165">
        <v>38.457194999999999</v>
      </c>
      <c r="O165">
        <v>44.410642000000003</v>
      </c>
      <c r="P165">
        <v>16.559913000000002</v>
      </c>
      <c r="Q165">
        <v>13.792612</v>
      </c>
      <c r="R165">
        <v>56.738658000000001</v>
      </c>
      <c r="S165">
        <v>54.687199</v>
      </c>
      <c r="T165">
        <v>33.720283999999999</v>
      </c>
      <c r="U165">
        <v>39.347082</v>
      </c>
      <c r="V165">
        <v>38.018501000000001</v>
      </c>
      <c r="W165">
        <v>38.441305999999997</v>
      </c>
      <c r="X165">
        <v>44.389426999999998</v>
      </c>
      <c r="Y165">
        <v>1.1008260000000001</v>
      </c>
      <c r="AF165" t="s">
        <v>609</v>
      </c>
    </row>
    <row r="166" spans="1:32" x14ac:dyDescent="0.2">
      <c r="A166" t="s">
        <v>151</v>
      </c>
      <c r="B166" t="s">
        <v>152</v>
      </c>
      <c r="C166" t="s">
        <v>153</v>
      </c>
      <c r="D166">
        <v>0</v>
      </c>
      <c r="E166" t="s">
        <v>154</v>
      </c>
      <c r="F166" t="s">
        <v>57</v>
      </c>
      <c r="G166" t="s">
        <v>81</v>
      </c>
      <c r="H166">
        <v>60</v>
      </c>
      <c r="I166">
        <v>10</v>
      </c>
      <c r="J166" t="s">
        <v>84</v>
      </c>
      <c r="K166">
        <v>160</v>
      </c>
      <c r="L166">
        <v>1552.7113850000001</v>
      </c>
      <c r="M166">
        <v>34.958537999999997</v>
      </c>
      <c r="N166">
        <v>37.451672000000002</v>
      </c>
      <c r="O166">
        <v>43.335414</v>
      </c>
      <c r="P166">
        <v>12.369767</v>
      </c>
      <c r="Q166">
        <v>10.722334999999999</v>
      </c>
      <c r="R166">
        <v>32.881120000000003</v>
      </c>
      <c r="S166">
        <v>31.785193</v>
      </c>
      <c r="T166">
        <v>30.422397</v>
      </c>
      <c r="U166">
        <v>37.577184000000003</v>
      </c>
      <c r="V166">
        <v>34.868409999999997</v>
      </c>
      <c r="W166">
        <v>37.431801999999998</v>
      </c>
      <c r="X166">
        <v>43.319668</v>
      </c>
      <c r="Y166">
        <v>1.576052</v>
      </c>
      <c r="AF166" t="s">
        <v>610</v>
      </c>
    </row>
    <row r="167" spans="1:32" x14ac:dyDescent="0.2">
      <c r="A167" t="s">
        <v>151</v>
      </c>
      <c r="B167" t="s">
        <v>152</v>
      </c>
      <c r="C167" t="s">
        <v>153</v>
      </c>
      <c r="D167">
        <v>0</v>
      </c>
      <c r="E167" t="s">
        <v>154</v>
      </c>
      <c r="F167" t="s">
        <v>57</v>
      </c>
      <c r="G167" t="s">
        <v>81</v>
      </c>
      <c r="H167">
        <v>60</v>
      </c>
      <c r="I167">
        <v>10</v>
      </c>
      <c r="J167" t="s">
        <v>84</v>
      </c>
      <c r="K167">
        <v>185</v>
      </c>
      <c r="L167">
        <v>373.14830799999999</v>
      </c>
      <c r="M167">
        <v>32.396121999999998</v>
      </c>
      <c r="N167">
        <v>36.331389000000001</v>
      </c>
      <c r="O167">
        <v>42.089686</v>
      </c>
      <c r="P167">
        <v>8.8834710000000001</v>
      </c>
      <c r="Q167">
        <v>8.2969539999999995</v>
      </c>
      <c r="R167">
        <v>14.294421</v>
      </c>
      <c r="S167">
        <v>13.86905</v>
      </c>
      <c r="T167">
        <v>27.879061</v>
      </c>
      <c r="U167">
        <v>35.820962000000002</v>
      </c>
      <c r="V167">
        <v>32.331775999999998</v>
      </c>
      <c r="W167">
        <v>36.314227000000002</v>
      </c>
      <c r="X167">
        <v>42.076647999999999</v>
      </c>
      <c r="Y167">
        <v>2.3502290000000001</v>
      </c>
      <c r="AF167" t="s">
        <v>611</v>
      </c>
    </row>
    <row r="168" spans="1:32" x14ac:dyDescent="0.2">
      <c r="A168" t="s">
        <v>151</v>
      </c>
      <c r="B168" t="s">
        <v>152</v>
      </c>
      <c r="C168" t="s">
        <v>153</v>
      </c>
      <c r="D168">
        <v>0</v>
      </c>
      <c r="E168" t="s">
        <v>154</v>
      </c>
      <c r="F168" t="s">
        <v>57</v>
      </c>
      <c r="G168" t="s">
        <v>81</v>
      </c>
      <c r="H168">
        <v>60</v>
      </c>
      <c r="I168">
        <v>10</v>
      </c>
      <c r="J168" t="s">
        <v>84</v>
      </c>
      <c r="K168">
        <v>210</v>
      </c>
      <c r="L168">
        <v>75.352615</v>
      </c>
      <c r="M168">
        <v>31.086271</v>
      </c>
      <c r="N168">
        <v>35.446260000000002</v>
      </c>
      <c r="O168">
        <v>40.582054999999997</v>
      </c>
      <c r="P168">
        <v>7.3157199999999998</v>
      </c>
      <c r="Q168">
        <v>7.2618260000000001</v>
      </c>
      <c r="R168">
        <v>6.4818220000000002</v>
      </c>
      <c r="S168">
        <v>6.2907919999999997</v>
      </c>
      <c r="T168">
        <v>26.653780000000001</v>
      </c>
      <c r="U168">
        <v>34.538319000000001</v>
      </c>
      <c r="V168">
        <v>31.062352000000001</v>
      </c>
      <c r="W168">
        <v>35.438355000000001</v>
      </c>
      <c r="X168">
        <v>40.568010000000001</v>
      </c>
      <c r="Y168">
        <v>3.1588229999999999</v>
      </c>
      <c r="AF168" t="s">
        <v>612</v>
      </c>
    </row>
    <row r="169" spans="1:32" x14ac:dyDescent="0.2">
      <c r="A169" t="s">
        <v>151</v>
      </c>
      <c r="B169" t="s">
        <v>152</v>
      </c>
      <c r="C169" t="s">
        <v>153</v>
      </c>
      <c r="D169">
        <v>0</v>
      </c>
      <c r="E169" t="s">
        <v>154</v>
      </c>
      <c r="F169" t="s">
        <v>57</v>
      </c>
      <c r="G169" t="s">
        <v>81</v>
      </c>
      <c r="H169">
        <v>60</v>
      </c>
      <c r="I169">
        <v>10</v>
      </c>
      <c r="J169" t="s">
        <v>84</v>
      </c>
      <c r="K169">
        <v>235</v>
      </c>
      <c r="L169">
        <v>22.737231000000001</v>
      </c>
      <c r="M169">
        <v>30.028319</v>
      </c>
      <c r="N169">
        <v>34.533743000000001</v>
      </c>
      <c r="O169">
        <v>38.807102999999998</v>
      </c>
      <c r="P169">
        <v>6.5502979999999997</v>
      </c>
      <c r="Q169">
        <v>6.7708750000000002</v>
      </c>
      <c r="R169">
        <v>0.56618299999999999</v>
      </c>
      <c r="S169">
        <v>0.51960700000000004</v>
      </c>
      <c r="T169">
        <v>25.705399</v>
      </c>
      <c r="U169">
        <v>33.251235000000001</v>
      </c>
      <c r="V169">
        <v>30.015447000000002</v>
      </c>
      <c r="W169">
        <v>34.530599000000002</v>
      </c>
      <c r="X169">
        <v>38.795822000000001</v>
      </c>
      <c r="Y169">
        <v>3.4186329999999998</v>
      </c>
      <c r="AF169" t="s">
        <v>613</v>
      </c>
    </row>
    <row r="170" spans="1:32" x14ac:dyDescent="0.2">
      <c r="A170" t="s">
        <v>151</v>
      </c>
      <c r="B170" t="s">
        <v>152</v>
      </c>
      <c r="C170" t="s">
        <v>153</v>
      </c>
      <c r="D170">
        <v>0</v>
      </c>
      <c r="E170" t="s">
        <v>154</v>
      </c>
      <c r="F170" t="s">
        <v>57</v>
      </c>
      <c r="G170" t="s">
        <v>81</v>
      </c>
      <c r="H170">
        <v>60</v>
      </c>
      <c r="I170">
        <v>10</v>
      </c>
      <c r="J170" t="s">
        <v>85</v>
      </c>
      <c r="K170">
        <v>110</v>
      </c>
      <c r="L170">
        <v>7469.5052310000001</v>
      </c>
      <c r="M170">
        <v>39.108356999999998</v>
      </c>
      <c r="N170">
        <v>38.106642999999998</v>
      </c>
      <c r="O170">
        <v>44.463096</v>
      </c>
      <c r="P170">
        <v>18.739977</v>
      </c>
      <c r="Q170">
        <v>14.904097999999999</v>
      </c>
      <c r="R170">
        <v>63.605795999999998</v>
      </c>
      <c r="S170">
        <v>61.497658999999999</v>
      </c>
      <c r="T170">
        <v>34.765222999999999</v>
      </c>
      <c r="U170">
        <v>39.609032999999997</v>
      </c>
      <c r="V170">
        <v>39.070261000000002</v>
      </c>
      <c r="W170">
        <v>38.089492</v>
      </c>
      <c r="X170">
        <v>44.439602999999998</v>
      </c>
      <c r="Y170">
        <v>0.859765</v>
      </c>
      <c r="AF170" t="s">
        <v>614</v>
      </c>
    </row>
    <row r="171" spans="1:32" x14ac:dyDescent="0.2">
      <c r="A171" t="s">
        <v>151</v>
      </c>
      <c r="B171" t="s">
        <v>152</v>
      </c>
      <c r="C171" t="s">
        <v>153</v>
      </c>
      <c r="D171">
        <v>0</v>
      </c>
      <c r="E171" t="s">
        <v>154</v>
      </c>
      <c r="F171" t="s">
        <v>57</v>
      </c>
      <c r="G171" t="s">
        <v>81</v>
      </c>
      <c r="H171">
        <v>60</v>
      </c>
      <c r="I171">
        <v>10</v>
      </c>
      <c r="J171" t="s">
        <v>85</v>
      </c>
      <c r="K171">
        <v>135</v>
      </c>
      <c r="L171">
        <v>2947.7316919999998</v>
      </c>
      <c r="M171">
        <v>36.548485999999997</v>
      </c>
      <c r="N171">
        <v>37.502856999999999</v>
      </c>
      <c r="O171">
        <v>43.715618999999997</v>
      </c>
      <c r="P171">
        <v>14.736758999999999</v>
      </c>
      <c r="Q171">
        <v>12.298591</v>
      </c>
      <c r="R171">
        <v>44.236030999999997</v>
      </c>
      <c r="S171">
        <v>42.677816999999997</v>
      </c>
      <c r="T171">
        <v>32.022233</v>
      </c>
      <c r="U171">
        <v>38.32676</v>
      </c>
      <c r="V171">
        <v>36.481924999999997</v>
      </c>
      <c r="W171">
        <v>37.485790999999999</v>
      </c>
      <c r="X171">
        <v>43.698804000000003</v>
      </c>
      <c r="Y171">
        <v>1.2091890000000001</v>
      </c>
      <c r="AF171" t="s">
        <v>615</v>
      </c>
    </row>
    <row r="172" spans="1:32" x14ac:dyDescent="0.2">
      <c r="A172" t="s">
        <v>151</v>
      </c>
      <c r="B172" t="s">
        <v>152</v>
      </c>
      <c r="C172" t="s">
        <v>153</v>
      </c>
      <c r="D172">
        <v>0</v>
      </c>
      <c r="E172" t="s">
        <v>154</v>
      </c>
      <c r="F172" t="s">
        <v>57</v>
      </c>
      <c r="G172" t="s">
        <v>81</v>
      </c>
      <c r="H172">
        <v>60</v>
      </c>
      <c r="I172">
        <v>10</v>
      </c>
      <c r="J172" t="s">
        <v>85</v>
      </c>
      <c r="K172">
        <v>160</v>
      </c>
      <c r="L172">
        <v>863.06215399999996</v>
      </c>
      <c r="M172">
        <v>33.719026999999997</v>
      </c>
      <c r="N172">
        <v>36.772432999999999</v>
      </c>
      <c r="O172">
        <v>42.794317999999997</v>
      </c>
      <c r="P172">
        <v>10.703448</v>
      </c>
      <c r="Q172">
        <v>9.5382960000000008</v>
      </c>
      <c r="R172">
        <v>22.695907999999999</v>
      </c>
      <c r="S172">
        <v>21.977457000000001</v>
      </c>
      <c r="T172">
        <v>29.156586000000001</v>
      </c>
      <c r="U172">
        <v>36.734197000000002</v>
      </c>
      <c r="V172">
        <v>33.639079000000002</v>
      </c>
      <c r="W172">
        <v>36.755031000000002</v>
      </c>
      <c r="X172">
        <v>42.781972000000003</v>
      </c>
      <c r="Y172">
        <v>1.9228970000000001</v>
      </c>
      <c r="AF172" t="s">
        <v>616</v>
      </c>
    </row>
    <row r="173" spans="1:32" x14ac:dyDescent="0.2">
      <c r="A173" t="s">
        <v>151</v>
      </c>
      <c r="B173" t="s">
        <v>152</v>
      </c>
      <c r="C173" t="s">
        <v>153</v>
      </c>
      <c r="D173">
        <v>0</v>
      </c>
      <c r="E173" t="s">
        <v>154</v>
      </c>
      <c r="F173" t="s">
        <v>57</v>
      </c>
      <c r="G173" t="s">
        <v>81</v>
      </c>
      <c r="H173">
        <v>60</v>
      </c>
      <c r="I173">
        <v>10</v>
      </c>
      <c r="J173" t="s">
        <v>85</v>
      </c>
      <c r="K173">
        <v>185</v>
      </c>
      <c r="L173">
        <v>189.031385</v>
      </c>
      <c r="M173">
        <v>31.728106</v>
      </c>
      <c r="N173">
        <v>35.947735999999999</v>
      </c>
      <c r="O173">
        <v>41.608974000000003</v>
      </c>
      <c r="P173">
        <v>8.0493240000000004</v>
      </c>
      <c r="Q173">
        <v>7.7307990000000002</v>
      </c>
      <c r="R173">
        <v>8.5448050000000002</v>
      </c>
      <c r="S173">
        <v>8.31189</v>
      </c>
      <c r="T173">
        <v>27.246621000000001</v>
      </c>
      <c r="U173">
        <v>35.285381000000001</v>
      </c>
      <c r="V173">
        <v>31.684086000000001</v>
      </c>
      <c r="W173">
        <v>35.933145000000003</v>
      </c>
      <c r="X173">
        <v>41.592410000000001</v>
      </c>
      <c r="Y173">
        <v>2.8202579999999999</v>
      </c>
      <c r="AF173" t="s">
        <v>617</v>
      </c>
    </row>
    <row r="174" spans="1:32" x14ac:dyDescent="0.2">
      <c r="A174" t="s">
        <v>151</v>
      </c>
      <c r="B174" t="s">
        <v>152</v>
      </c>
      <c r="C174" t="s">
        <v>153</v>
      </c>
      <c r="D174">
        <v>0</v>
      </c>
      <c r="E174" t="s">
        <v>154</v>
      </c>
      <c r="F174" t="s">
        <v>57</v>
      </c>
      <c r="G174" t="s">
        <v>81</v>
      </c>
      <c r="H174">
        <v>60</v>
      </c>
      <c r="I174">
        <v>10</v>
      </c>
      <c r="J174" t="s">
        <v>85</v>
      </c>
      <c r="K174">
        <v>210</v>
      </c>
      <c r="L174">
        <v>42.284308000000003</v>
      </c>
      <c r="M174">
        <v>30.702660000000002</v>
      </c>
      <c r="N174">
        <v>35.200318000000003</v>
      </c>
      <c r="O174">
        <v>40.19379</v>
      </c>
      <c r="P174">
        <v>6.9850690000000002</v>
      </c>
      <c r="Q174">
        <v>7.059221</v>
      </c>
      <c r="R174">
        <v>3.613804</v>
      </c>
      <c r="S174">
        <v>3.5024869999999999</v>
      </c>
      <c r="T174">
        <v>26.315075</v>
      </c>
      <c r="U174">
        <v>34.119495999999998</v>
      </c>
      <c r="V174">
        <v>30.685801000000001</v>
      </c>
      <c r="W174">
        <v>35.192892000000001</v>
      </c>
      <c r="X174">
        <v>40.183076</v>
      </c>
      <c r="Y174">
        <v>3.6217890000000001</v>
      </c>
      <c r="AF174" t="s">
        <v>618</v>
      </c>
    </row>
    <row r="175" spans="1:32" x14ac:dyDescent="0.2">
      <c r="A175" t="s">
        <v>151</v>
      </c>
      <c r="B175" t="s">
        <v>152</v>
      </c>
      <c r="C175" t="s">
        <v>153</v>
      </c>
      <c r="D175">
        <v>0</v>
      </c>
      <c r="E175" t="s">
        <v>154</v>
      </c>
      <c r="F175" t="s">
        <v>57</v>
      </c>
      <c r="G175" t="s">
        <v>81</v>
      </c>
      <c r="H175">
        <v>60</v>
      </c>
      <c r="I175">
        <v>10</v>
      </c>
      <c r="J175" t="s">
        <v>85</v>
      </c>
      <c r="K175">
        <v>235</v>
      </c>
      <c r="L175">
        <v>16.615385</v>
      </c>
      <c r="M175">
        <v>29.591621</v>
      </c>
      <c r="N175">
        <v>34.189771999999998</v>
      </c>
      <c r="O175">
        <v>38.393352999999998</v>
      </c>
      <c r="P175">
        <v>6.3601739999999998</v>
      </c>
      <c r="Q175">
        <v>6.6428659999999997</v>
      </c>
      <c r="R175">
        <v>1.1338000000000001E-2</v>
      </c>
      <c r="S175">
        <v>1.0673E-2</v>
      </c>
      <c r="T175">
        <v>25.328417999999999</v>
      </c>
      <c r="U175">
        <v>32.789926999999999</v>
      </c>
      <c r="V175">
        <v>29.578106999999999</v>
      </c>
      <c r="W175">
        <v>34.185428000000002</v>
      </c>
      <c r="X175">
        <v>38.385387000000001</v>
      </c>
      <c r="Y175">
        <v>3.725203</v>
      </c>
      <c r="AF175" t="s">
        <v>619</v>
      </c>
    </row>
    <row r="176" spans="1:32" x14ac:dyDescent="0.2">
      <c r="A176" t="s">
        <v>151</v>
      </c>
      <c r="B176" t="s">
        <v>152</v>
      </c>
      <c r="C176" t="s">
        <v>153</v>
      </c>
      <c r="D176">
        <v>0</v>
      </c>
      <c r="E176" t="s">
        <v>154</v>
      </c>
      <c r="F176" t="s">
        <v>57</v>
      </c>
      <c r="G176" t="s">
        <v>81</v>
      </c>
      <c r="H176">
        <v>60</v>
      </c>
      <c r="I176">
        <v>10</v>
      </c>
      <c r="J176" t="s">
        <v>86</v>
      </c>
      <c r="K176">
        <v>110</v>
      </c>
      <c r="L176">
        <v>3688.7150769999998</v>
      </c>
      <c r="M176">
        <v>36.157648000000002</v>
      </c>
      <c r="N176">
        <v>37.034847999999997</v>
      </c>
      <c r="O176">
        <v>43.619104999999998</v>
      </c>
      <c r="P176">
        <v>15.511934</v>
      </c>
      <c r="Q176">
        <v>12.137216</v>
      </c>
      <c r="R176">
        <v>38.676783999999998</v>
      </c>
      <c r="S176">
        <v>37.309654999999999</v>
      </c>
      <c r="T176">
        <v>31.439553</v>
      </c>
      <c r="U176">
        <v>37.984257999999997</v>
      </c>
      <c r="V176">
        <v>36.125630000000001</v>
      </c>
      <c r="W176">
        <v>37.018512000000001</v>
      </c>
      <c r="X176">
        <v>43.600920000000002</v>
      </c>
      <c r="Y176">
        <v>0.80143799999999998</v>
      </c>
      <c r="AF176" t="s">
        <v>620</v>
      </c>
    </row>
    <row r="177" spans="1:32" x14ac:dyDescent="0.2">
      <c r="A177" t="s">
        <v>151</v>
      </c>
      <c r="B177" t="s">
        <v>152</v>
      </c>
      <c r="C177" t="s">
        <v>153</v>
      </c>
      <c r="D177">
        <v>0</v>
      </c>
      <c r="E177" t="s">
        <v>154</v>
      </c>
      <c r="F177" t="s">
        <v>57</v>
      </c>
      <c r="G177" t="s">
        <v>81</v>
      </c>
      <c r="H177">
        <v>60</v>
      </c>
      <c r="I177">
        <v>10</v>
      </c>
      <c r="J177" t="s">
        <v>86</v>
      </c>
      <c r="K177">
        <v>135</v>
      </c>
      <c r="L177">
        <v>1274.0824620000001</v>
      </c>
      <c r="M177">
        <v>34.304561999999997</v>
      </c>
      <c r="N177">
        <v>36.656064000000001</v>
      </c>
      <c r="O177">
        <v>42.984209999999997</v>
      </c>
      <c r="P177">
        <v>11.935708999999999</v>
      </c>
      <c r="Q177">
        <v>10.16873</v>
      </c>
      <c r="R177">
        <v>22.891901000000001</v>
      </c>
      <c r="S177">
        <v>22.123469</v>
      </c>
      <c r="T177">
        <v>29.645824000000001</v>
      </c>
      <c r="U177">
        <v>36.957275000000003</v>
      </c>
      <c r="V177">
        <v>34.255180000000003</v>
      </c>
      <c r="W177">
        <v>36.640509999999999</v>
      </c>
      <c r="X177">
        <v>42.969563000000001</v>
      </c>
      <c r="Y177">
        <v>1.4821949999999999</v>
      </c>
      <c r="AF177" t="s">
        <v>621</v>
      </c>
    </row>
    <row r="178" spans="1:32" x14ac:dyDescent="0.2">
      <c r="A178" t="s">
        <v>151</v>
      </c>
      <c r="B178" t="s">
        <v>152</v>
      </c>
      <c r="C178" t="s">
        <v>153</v>
      </c>
      <c r="D178">
        <v>0</v>
      </c>
      <c r="E178" t="s">
        <v>154</v>
      </c>
      <c r="F178" t="s">
        <v>57</v>
      </c>
      <c r="G178" t="s">
        <v>81</v>
      </c>
      <c r="H178">
        <v>60</v>
      </c>
      <c r="I178">
        <v>10</v>
      </c>
      <c r="J178" t="s">
        <v>86</v>
      </c>
      <c r="K178">
        <v>160</v>
      </c>
      <c r="L178">
        <v>308.16738500000002</v>
      </c>
      <c r="M178">
        <v>32.278643000000002</v>
      </c>
      <c r="N178">
        <v>36.122233999999999</v>
      </c>
      <c r="O178">
        <v>42.022173000000002</v>
      </c>
      <c r="P178">
        <v>8.8168880000000005</v>
      </c>
      <c r="Q178">
        <v>8.2215729999999994</v>
      </c>
      <c r="R178">
        <v>9.1981350000000006</v>
      </c>
      <c r="S178">
        <v>8.9260450000000002</v>
      </c>
      <c r="T178">
        <v>27.738406999999999</v>
      </c>
      <c r="U178">
        <v>35.715412000000001</v>
      </c>
      <c r="V178">
        <v>32.22822</v>
      </c>
      <c r="W178">
        <v>36.107522000000003</v>
      </c>
      <c r="X178">
        <v>42.008491999999997</v>
      </c>
      <c r="Y178">
        <v>2.455943</v>
      </c>
      <c r="AF178" t="s">
        <v>622</v>
      </c>
    </row>
    <row r="179" spans="1:32" x14ac:dyDescent="0.2">
      <c r="A179" t="s">
        <v>151</v>
      </c>
      <c r="B179" t="s">
        <v>152</v>
      </c>
      <c r="C179" t="s">
        <v>153</v>
      </c>
      <c r="D179">
        <v>0</v>
      </c>
      <c r="E179" t="s">
        <v>154</v>
      </c>
      <c r="F179" t="s">
        <v>57</v>
      </c>
      <c r="G179" t="s">
        <v>81</v>
      </c>
      <c r="H179">
        <v>60</v>
      </c>
      <c r="I179">
        <v>10</v>
      </c>
      <c r="J179" t="s">
        <v>86</v>
      </c>
      <c r="K179">
        <v>185</v>
      </c>
      <c r="L179">
        <v>74.470153999999994</v>
      </c>
      <c r="M179">
        <v>31.130186999999999</v>
      </c>
      <c r="N179">
        <v>35.514848999999998</v>
      </c>
      <c r="O179">
        <v>40.766365999999998</v>
      </c>
      <c r="P179">
        <v>7.390231</v>
      </c>
      <c r="Q179">
        <v>7.3091480000000004</v>
      </c>
      <c r="R179">
        <v>3.5731419999999998</v>
      </c>
      <c r="S179">
        <v>3.4852180000000001</v>
      </c>
      <c r="T179">
        <v>26.691278000000001</v>
      </c>
      <c r="U179">
        <v>34.637369</v>
      </c>
      <c r="V179">
        <v>31.107244000000001</v>
      </c>
      <c r="W179">
        <v>35.506466000000003</v>
      </c>
      <c r="X179">
        <v>40.75564</v>
      </c>
      <c r="Y179">
        <v>3.392277</v>
      </c>
      <c r="AF179" t="s">
        <v>623</v>
      </c>
    </row>
    <row r="180" spans="1:32" x14ac:dyDescent="0.2">
      <c r="A180" t="s">
        <v>151</v>
      </c>
      <c r="B180" t="s">
        <v>152</v>
      </c>
      <c r="C180" t="s">
        <v>153</v>
      </c>
      <c r="D180">
        <v>0</v>
      </c>
      <c r="E180" t="s">
        <v>154</v>
      </c>
      <c r="F180" t="s">
        <v>57</v>
      </c>
      <c r="G180" t="s">
        <v>81</v>
      </c>
      <c r="H180">
        <v>60</v>
      </c>
      <c r="I180">
        <v>10</v>
      </c>
      <c r="J180" t="s">
        <v>86</v>
      </c>
      <c r="K180">
        <v>210</v>
      </c>
      <c r="L180">
        <v>22.574769</v>
      </c>
      <c r="M180">
        <v>30.13945</v>
      </c>
      <c r="N180">
        <v>34.82638</v>
      </c>
      <c r="O180">
        <v>39.374813000000003</v>
      </c>
      <c r="P180">
        <v>6.6270069999999999</v>
      </c>
      <c r="Q180">
        <v>6.8199800000000002</v>
      </c>
      <c r="R180">
        <v>8.2989999999999994E-2</v>
      </c>
      <c r="S180">
        <v>8.0565999999999999E-2</v>
      </c>
      <c r="T180">
        <v>25.818788000000001</v>
      </c>
      <c r="U180">
        <v>33.475332999999999</v>
      </c>
      <c r="V180">
        <v>30.125043000000002</v>
      </c>
      <c r="W180">
        <v>34.817424000000003</v>
      </c>
      <c r="X180">
        <v>39.363321999999997</v>
      </c>
      <c r="Y180">
        <v>3.8164989999999999</v>
      </c>
      <c r="AF180" t="s">
        <v>624</v>
      </c>
    </row>
    <row r="181" spans="1:32" x14ac:dyDescent="0.2">
      <c r="A181" t="s">
        <v>151</v>
      </c>
      <c r="B181" t="s">
        <v>152</v>
      </c>
      <c r="C181" t="s">
        <v>153</v>
      </c>
      <c r="D181">
        <v>0</v>
      </c>
      <c r="E181" t="s">
        <v>154</v>
      </c>
      <c r="F181" t="s">
        <v>57</v>
      </c>
      <c r="G181" t="s">
        <v>81</v>
      </c>
      <c r="H181">
        <v>60</v>
      </c>
      <c r="I181">
        <v>10</v>
      </c>
      <c r="J181" t="s">
        <v>86</v>
      </c>
      <c r="K181">
        <v>235</v>
      </c>
      <c r="L181">
        <v>10.685537999999999</v>
      </c>
      <c r="M181">
        <v>28.888394999999999</v>
      </c>
      <c r="N181">
        <v>33.615721000000001</v>
      </c>
      <c r="O181">
        <v>37.381594</v>
      </c>
      <c r="P181">
        <v>6.1110429999999996</v>
      </c>
      <c r="Q181">
        <v>6.4701230000000001</v>
      </c>
      <c r="R181">
        <v>0</v>
      </c>
      <c r="S181">
        <v>0</v>
      </c>
      <c r="T181">
        <v>24.709216000000001</v>
      </c>
      <c r="U181">
        <v>31.993907</v>
      </c>
      <c r="V181">
        <v>28.872336000000001</v>
      </c>
      <c r="W181">
        <v>33.612340000000003</v>
      </c>
      <c r="X181">
        <v>37.372847999999998</v>
      </c>
      <c r="Y181">
        <v>4.0586890000000002</v>
      </c>
      <c r="AF181" t="s">
        <v>625</v>
      </c>
    </row>
    <row r="182" spans="1:32" x14ac:dyDescent="0.2">
      <c r="A182" t="s">
        <v>151</v>
      </c>
      <c r="B182" t="s">
        <v>152</v>
      </c>
      <c r="C182" t="s">
        <v>153</v>
      </c>
      <c r="D182">
        <v>0</v>
      </c>
      <c r="E182" t="s">
        <v>154</v>
      </c>
      <c r="F182" t="s">
        <v>336</v>
      </c>
      <c r="G182" t="s">
        <v>81</v>
      </c>
      <c r="H182">
        <v>30</v>
      </c>
      <c r="I182">
        <v>10</v>
      </c>
      <c r="J182" t="s">
        <v>81</v>
      </c>
      <c r="K182">
        <v>110</v>
      </c>
      <c r="L182">
        <v>10099.150433000001</v>
      </c>
      <c r="M182">
        <v>44.480477999999998</v>
      </c>
      <c r="N182">
        <v>47.125399999999999</v>
      </c>
      <c r="O182">
        <v>44.540528000000002</v>
      </c>
      <c r="P182">
        <v>31.420114999999999</v>
      </c>
      <c r="Q182">
        <v>23.217686</v>
      </c>
      <c r="R182">
        <v>99.490022999999994</v>
      </c>
      <c r="S182">
        <v>98.696054000000004</v>
      </c>
      <c r="T182">
        <v>44.758640999999997</v>
      </c>
      <c r="U182">
        <v>44.082659999999997</v>
      </c>
      <c r="V182">
        <v>44.332363999999998</v>
      </c>
      <c r="W182">
        <v>47.035933</v>
      </c>
      <c r="X182">
        <v>44.442121999999998</v>
      </c>
      <c r="Y182">
        <v>4.0400000000000001E-4</v>
      </c>
      <c r="AF182" t="s">
        <v>626</v>
      </c>
    </row>
    <row r="183" spans="1:32" x14ac:dyDescent="0.2">
      <c r="A183" t="s">
        <v>151</v>
      </c>
      <c r="B183" t="s">
        <v>152</v>
      </c>
      <c r="C183" t="s">
        <v>153</v>
      </c>
      <c r="D183">
        <v>0</v>
      </c>
      <c r="E183" t="s">
        <v>154</v>
      </c>
      <c r="F183" t="s">
        <v>336</v>
      </c>
      <c r="G183" t="s">
        <v>81</v>
      </c>
      <c r="H183">
        <v>30</v>
      </c>
      <c r="I183">
        <v>10</v>
      </c>
      <c r="J183" t="s">
        <v>81</v>
      </c>
      <c r="K183">
        <v>135</v>
      </c>
      <c r="L183">
        <v>3270.2028310000001</v>
      </c>
      <c r="M183">
        <v>42.736840000000001</v>
      </c>
      <c r="N183">
        <v>46.118904999999998</v>
      </c>
      <c r="O183">
        <v>43.765954999999998</v>
      </c>
      <c r="P183">
        <v>27.795494999999999</v>
      </c>
      <c r="Q183">
        <v>20.988112999999998</v>
      </c>
      <c r="R183">
        <v>97.664867000000001</v>
      </c>
      <c r="S183">
        <v>96.003703999999999</v>
      </c>
      <c r="T183">
        <v>41.846435999999997</v>
      </c>
      <c r="U183">
        <v>43.022224000000001</v>
      </c>
      <c r="V183">
        <v>42.490554000000003</v>
      </c>
      <c r="W183">
        <v>46.028678999999997</v>
      </c>
      <c r="X183">
        <v>43.670775999999996</v>
      </c>
      <c r="Y183">
        <v>9.2199999999999997E-4</v>
      </c>
      <c r="AF183" t="s">
        <v>627</v>
      </c>
    </row>
    <row r="184" spans="1:32" x14ac:dyDescent="0.2">
      <c r="A184" t="s">
        <v>151</v>
      </c>
      <c r="B184" t="s">
        <v>152</v>
      </c>
      <c r="C184" t="s">
        <v>153</v>
      </c>
      <c r="D184">
        <v>0</v>
      </c>
      <c r="E184" t="s">
        <v>154</v>
      </c>
      <c r="F184" t="s">
        <v>336</v>
      </c>
      <c r="G184" t="s">
        <v>81</v>
      </c>
      <c r="H184">
        <v>30</v>
      </c>
      <c r="I184">
        <v>10</v>
      </c>
      <c r="J184" t="s">
        <v>81</v>
      </c>
      <c r="K184">
        <v>160</v>
      </c>
      <c r="L184">
        <v>1063.9534430000001</v>
      </c>
      <c r="M184">
        <v>40.579138</v>
      </c>
      <c r="N184">
        <v>44.837829999999997</v>
      </c>
      <c r="O184">
        <v>42.967965999999997</v>
      </c>
      <c r="P184">
        <v>23.863060999999998</v>
      </c>
      <c r="Q184">
        <v>18.53368</v>
      </c>
      <c r="R184">
        <v>92.027782999999999</v>
      </c>
      <c r="S184">
        <v>89.937959000000006</v>
      </c>
      <c r="T184">
        <v>38.657015000000001</v>
      </c>
      <c r="U184">
        <v>41.692878999999998</v>
      </c>
      <c r="V184">
        <v>40.267422000000003</v>
      </c>
      <c r="W184">
        <v>44.753205000000001</v>
      </c>
      <c r="X184">
        <v>42.877805000000002</v>
      </c>
      <c r="Y184">
        <v>3.32E-3</v>
      </c>
      <c r="AF184" t="s">
        <v>628</v>
      </c>
    </row>
    <row r="185" spans="1:32" x14ac:dyDescent="0.2">
      <c r="A185" t="s">
        <v>151</v>
      </c>
      <c r="B185" t="s">
        <v>152</v>
      </c>
      <c r="C185" t="s">
        <v>153</v>
      </c>
      <c r="D185">
        <v>0</v>
      </c>
      <c r="E185" t="s">
        <v>154</v>
      </c>
      <c r="F185" t="s">
        <v>336</v>
      </c>
      <c r="G185" t="s">
        <v>81</v>
      </c>
      <c r="H185">
        <v>30</v>
      </c>
      <c r="I185">
        <v>10</v>
      </c>
      <c r="J185" t="s">
        <v>81</v>
      </c>
      <c r="K185">
        <v>185</v>
      </c>
      <c r="L185">
        <v>372.07063399999998</v>
      </c>
      <c r="M185">
        <v>38.241110999999997</v>
      </c>
      <c r="N185">
        <v>43.068733000000002</v>
      </c>
      <c r="O185">
        <v>41.769671000000002</v>
      </c>
      <c r="P185">
        <v>20.535502000000001</v>
      </c>
      <c r="Q185">
        <v>16.287281</v>
      </c>
      <c r="R185">
        <v>82.706044000000006</v>
      </c>
      <c r="S185">
        <v>80.397970000000001</v>
      </c>
      <c r="T185">
        <v>35.510809999999999</v>
      </c>
      <c r="U185">
        <v>40.060411999999999</v>
      </c>
      <c r="V185">
        <v>37.946751999999996</v>
      </c>
      <c r="W185">
        <v>43.010247999999997</v>
      </c>
      <c r="X185">
        <v>41.702207000000001</v>
      </c>
      <c r="Y185">
        <v>1.4115000000000001E-2</v>
      </c>
      <c r="AF185" t="s">
        <v>629</v>
      </c>
    </row>
    <row r="186" spans="1:32" x14ac:dyDescent="0.2">
      <c r="A186" t="s">
        <v>151</v>
      </c>
      <c r="B186" t="s">
        <v>152</v>
      </c>
      <c r="C186" t="s">
        <v>153</v>
      </c>
      <c r="D186">
        <v>0</v>
      </c>
      <c r="E186" t="s">
        <v>154</v>
      </c>
      <c r="F186" t="s">
        <v>336</v>
      </c>
      <c r="G186" t="s">
        <v>81</v>
      </c>
      <c r="H186">
        <v>30</v>
      </c>
      <c r="I186">
        <v>10</v>
      </c>
      <c r="J186" t="s">
        <v>81</v>
      </c>
      <c r="K186">
        <v>210</v>
      </c>
      <c r="L186">
        <v>138.26774800000001</v>
      </c>
      <c r="M186">
        <v>35.708308000000002</v>
      </c>
      <c r="N186">
        <v>40.769581000000002</v>
      </c>
      <c r="O186">
        <v>40.038440000000001</v>
      </c>
      <c r="P186">
        <v>17.491834999999998</v>
      </c>
      <c r="Q186">
        <v>14.141249999999999</v>
      </c>
      <c r="R186">
        <v>68.617654000000002</v>
      </c>
      <c r="S186">
        <v>66.111284999999995</v>
      </c>
      <c r="T186">
        <v>32.279347999999999</v>
      </c>
      <c r="U186">
        <v>38.041331</v>
      </c>
      <c r="V186">
        <v>35.484927999999996</v>
      </c>
      <c r="W186">
        <v>40.734377000000002</v>
      </c>
      <c r="X186">
        <v>39.987012999999997</v>
      </c>
      <c r="Y186">
        <v>3.6838999999999997E-2</v>
      </c>
      <c r="AF186" t="s">
        <v>630</v>
      </c>
    </row>
    <row r="187" spans="1:32" x14ac:dyDescent="0.2">
      <c r="A187" t="s">
        <v>151</v>
      </c>
      <c r="B187" t="s">
        <v>152</v>
      </c>
      <c r="C187" t="s">
        <v>153</v>
      </c>
      <c r="D187">
        <v>0</v>
      </c>
      <c r="E187" t="s">
        <v>154</v>
      </c>
      <c r="F187" t="s">
        <v>336</v>
      </c>
      <c r="G187" t="s">
        <v>81</v>
      </c>
      <c r="H187">
        <v>30</v>
      </c>
      <c r="I187">
        <v>10</v>
      </c>
      <c r="J187" t="s">
        <v>81</v>
      </c>
      <c r="K187">
        <v>235</v>
      </c>
      <c r="L187">
        <v>53.815054000000003</v>
      </c>
      <c r="M187">
        <v>32.974212999999999</v>
      </c>
      <c r="N187">
        <v>38.108530000000002</v>
      </c>
      <c r="O187">
        <v>38.071513000000003</v>
      </c>
      <c r="P187">
        <v>14.504607</v>
      </c>
      <c r="Q187">
        <v>11.968624</v>
      </c>
      <c r="R187">
        <v>48.974156000000001</v>
      </c>
      <c r="S187">
        <v>46.678803000000002</v>
      </c>
      <c r="T187">
        <v>28.981714</v>
      </c>
      <c r="U187">
        <v>35.704847000000001</v>
      </c>
      <c r="V187">
        <v>32.833362999999999</v>
      </c>
      <c r="W187">
        <v>38.088597</v>
      </c>
      <c r="X187">
        <v>38.043042</v>
      </c>
      <c r="Y187">
        <v>8.9793999999999999E-2</v>
      </c>
      <c r="AF187" t="s">
        <v>631</v>
      </c>
    </row>
    <row r="188" spans="1:32" x14ac:dyDescent="0.2">
      <c r="A188" t="s">
        <v>151</v>
      </c>
      <c r="B188" t="s">
        <v>152</v>
      </c>
      <c r="C188" t="s">
        <v>153</v>
      </c>
      <c r="D188">
        <v>0</v>
      </c>
      <c r="E188" t="s">
        <v>154</v>
      </c>
      <c r="F188" t="s">
        <v>336</v>
      </c>
      <c r="G188" t="s">
        <v>81</v>
      </c>
      <c r="H188">
        <v>30</v>
      </c>
      <c r="I188">
        <v>10</v>
      </c>
      <c r="J188" t="s">
        <v>82</v>
      </c>
      <c r="K188">
        <v>110</v>
      </c>
      <c r="L188">
        <v>5084.6733139999997</v>
      </c>
      <c r="M188">
        <v>43.16377</v>
      </c>
      <c r="N188">
        <v>46.117035000000001</v>
      </c>
      <c r="O188">
        <v>43.371321999999999</v>
      </c>
      <c r="P188">
        <v>29.374213000000001</v>
      </c>
      <c r="Q188">
        <v>21.903082999999999</v>
      </c>
      <c r="R188">
        <v>98.449141999999995</v>
      </c>
      <c r="S188">
        <v>97.139354999999995</v>
      </c>
      <c r="T188">
        <v>43.039363999999999</v>
      </c>
      <c r="U188">
        <v>43.076315000000001</v>
      </c>
      <c r="V188">
        <v>42.911557999999999</v>
      </c>
      <c r="W188">
        <v>46.000501</v>
      </c>
      <c r="X188">
        <v>43.232098999999998</v>
      </c>
      <c r="Y188">
        <v>6.9800000000000005E-4</v>
      </c>
      <c r="AF188" t="s">
        <v>632</v>
      </c>
    </row>
    <row r="189" spans="1:32" x14ac:dyDescent="0.2">
      <c r="A189" t="s">
        <v>151</v>
      </c>
      <c r="B189" t="s">
        <v>152</v>
      </c>
      <c r="C189" t="s">
        <v>153</v>
      </c>
      <c r="D189">
        <v>0</v>
      </c>
      <c r="E189" t="s">
        <v>154</v>
      </c>
      <c r="F189" t="s">
        <v>336</v>
      </c>
      <c r="G189" t="s">
        <v>81</v>
      </c>
      <c r="H189">
        <v>30</v>
      </c>
      <c r="I189">
        <v>10</v>
      </c>
      <c r="J189" t="s">
        <v>82</v>
      </c>
      <c r="K189">
        <v>135</v>
      </c>
      <c r="L189">
        <v>1704.872498</v>
      </c>
      <c r="M189">
        <v>41.396259999999998</v>
      </c>
      <c r="N189">
        <v>45.183374999999998</v>
      </c>
      <c r="O189">
        <v>42.817096999999997</v>
      </c>
      <c r="P189">
        <v>25.624040999999998</v>
      </c>
      <c r="Q189">
        <v>19.616493999999999</v>
      </c>
      <c r="R189">
        <v>94.816911000000005</v>
      </c>
      <c r="S189">
        <v>92.754405000000006</v>
      </c>
      <c r="T189">
        <v>40.058048999999997</v>
      </c>
      <c r="U189">
        <v>42.077911999999998</v>
      </c>
      <c r="V189">
        <v>41.075996000000004</v>
      </c>
      <c r="W189">
        <v>45.074164000000003</v>
      </c>
      <c r="X189">
        <v>42.687835999999997</v>
      </c>
      <c r="Y189">
        <v>2.3700000000000001E-3</v>
      </c>
      <c r="AF189" t="s">
        <v>633</v>
      </c>
    </row>
    <row r="190" spans="1:32" x14ac:dyDescent="0.2">
      <c r="A190" t="s">
        <v>151</v>
      </c>
      <c r="B190" t="s">
        <v>152</v>
      </c>
      <c r="C190" t="s">
        <v>153</v>
      </c>
      <c r="D190">
        <v>0</v>
      </c>
      <c r="E190" t="s">
        <v>154</v>
      </c>
      <c r="F190" t="s">
        <v>336</v>
      </c>
      <c r="G190" t="s">
        <v>81</v>
      </c>
      <c r="H190">
        <v>30</v>
      </c>
      <c r="I190">
        <v>10</v>
      </c>
      <c r="J190" t="s">
        <v>82</v>
      </c>
      <c r="K190">
        <v>160</v>
      </c>
      <c r="L190">
        <v>571.13414</v>
      </c>
      <c r="M190">
        <v>39.233705</v>
      </c>
      <c r="N190">
        <v>43.774115999999999</v>
      </c>
      <c r="O190">
        <v>42.023038</v>
      </c>
      <c r="P190">
        <v>21.993224000000001</v>
      </c>
      <c r="Q190">
        <v>17.265823000000001</v>
      </c>
      <c r="R190">
        <v>87.219925000000003</v>
      </c>
      <c r="S190">
        <v>84.958845999999994</v>
      </c>
      <c r="T190">
        <v>36.910871999999998</v>
      </c>
      <c r="U190">
        <v>40.723238000000002</v>
      </c>
      <c r="V190">
        <v>38.905320000000003</v>
      </c>
      <c r="W190">
        <v>43.686289000000002</v>
      </c>
      <c r="X190">
        <v>41.915072000000002</v>
      </c>
      <c r="Y190">
        <v>7.8709999999999995E-3</v>
      </c>
      <c r="AF190" t="s">
        <v>634</v>
      </c>
    </row>
    <row r="191" spans="1:32" x14ac:dyDescent="0.2">
      <c r="A191" t="s">
        <v>151</v>
      </c>
      <c r="B191" t="s">
        <v>152</v>
      </c>
      <c r="C191" t="s">
        <v>153</v>
      </c>
      <c r="D191">
        <v>0</v>
      </c>
      <c r="E191" t="s">
        <v>154</v>
      </c>
      <c r="F191" t="s">
        <v>336</v>
      </c>
      <c r="G191" t="s">
        <v>81</v>
      </c>
      <c r="H191">
        <v>30</v>
      </c>
      <c r="I191">
        <v>10</v>
      </c>
      <c r="J191" t="s">
        <v>82</v>
      </c>
      <c r="K191">
        <v>185</v>
      </c>
      <c r="L191">
        <v>209.59081499999999</v>
      </c>
      <c r="M191">
        <v>36.883516</v>
      </c>
      <c r="N191">
        <v>41.832178999999996</v>
      </c>
      <c r="O191">
        <v>40.734521000000001</v>
      </c>
      <c r="P191">
        <v>18.943532999999999</v>
      </c>
      <c r="Q191">
        <v>15.140014000000001</v>
      </c>
      <c r="R191">
        <v>75.703992999999997</v>
      </c>
      <c r="S191">
        <v>73.280180999999999</v>
      </c>
      <c r="T191">
        <v>33.782465999999999</v>
      </c>
      <c r="U191">
        <v>39.004406000000003</v>
      </c>
      <c r="V191">
        <v>36.620469999999997</v>
      </c>
      <c r="W191">
        <v>41.779035</v>
      </c>
      <c r="X191">
        <v>40.663815999999997</v>
      </c>
      <c r="Y191">
        <v>2.743E-2</v>
      </c>
      <c r="AF191" t="s">
        <v>635</v>
      </c>
    </row>
    <row r="192" spans="1:32" x14ac:dyDescent="0.2">
      <c r="A192" t="s">
        <v>151</v>
      </c>
      <c r="B192" t="s">
        <v>152</v>
      </c>
      <c r="C192" t="s">
        <v>153</v>
      </c>
      <c r="D192">
        <v>0</v>
      </c>
      <c r="E192" t="s">
        <v>154</v>
      </c>
      <c r="F192" t="s">
        <v>336</v>
      </c>
      <c r="G192" t="s">
        <v>81</v>
      </c>
      <c r="H192">
        <v>30</v>
      </c>
      <c r="I192">
        <v>10</v>
      </c>
      <c r="J192" t="s">
        <v>82</v>
      </c>
      <c r="K192">
        <v>210</v>
      </c>
      <c r="L192">
        <v>80.267959000000005</v>
      </c>
      <c r="M192">
        <v>34.280760999999998</v>
      </c>
      <c r="N192">
        <v>39.462499999999999</v>
      </c>
      <c r="O192">
        <v>39.089905999999999</v>
      </c>
      <c r="P192">
        <v>16.016355000000001</v>
      </c>
      <c r="Q192">
        <v>13.042465</v>
      </c>
      <c r="R192">
        <v>58.832732999999998</v>
      </c>
      <c r="S192">
        <v>56.242325999999998</v>
      </c>
      <c r="T192">
        <v>30.545739000000001</v>
      </c>
      <c r="U192">
        <v>36.935530999999997</v>
      </c>
      <c r="V192">
        <v>34.098087</v>
      </c>
      <c r="W192">
        <v>39.43289</v>
      </c>
      <c r="X192">
        <v>39.042603999999997</v>
      </c>
      <c r="Y192">
        <v>8.2594000000000001E-2</v>
      </c>
      <c r="AF192" t="s">
        <v>636</v>
      </c>
    </row>
    <row r="193" spans="1:32" x14ac:dyDescent="0.2">
      <c r="A193" t="s">
        <v>151</v>
      </c>
      <c r="B193" t="s">
        <v>152</v>
      </c>
      <c r="C193" t="s">
        <v>153</v>
      </c>
      <c r="D193">
        <v>0</v>
      </c>
      <c r="E193" t="s">
        <v>154</v>
      </c>
      <c r="F193" t="s">
        <v>336</v>
      </c>
      <c r="G193" t="s">
        <v>81</v>
      </c>
      <c r="H193">
        <v>30</v>
      </c>
      <c r="I193">
        <v>10</v>
      </c>
      <c r="J193" t="s">
        <v>82</v>
      </c>
      <c r="K193">
        <v>235</v>
      </c>
      <c r="L193">
        <v>32.020870000000002</v>
      </c>
      <c r="M193">
        <v>31.508884999999999</v>
      </c>
      <c r="N193">
        <v>36.977048000000003</v>
      </c>
      <c r="O193">
        <v>37.383522999999997</v>
      </c>
      <c r="P193">
        <v>12.975132</v>
      </c>
      <c r="Q193">
        <v>10.842312</v>
      </c>
      <c r="R193">
        <v>37.157829999999997</v>
      </c>
      <c r="S193">
        <v>35.094616000000002</v>
      </c>
      <c r="T193">
        <v>27.332909000000001</v>
      </c>
      <c r="U193">
        <v>34.598244000000001</v>
      </c>
      <c r="V193">
        <v>31.400704000000001</v>
      </c>
      <c r="W193">
        <v>36.962488999999998</v>
      </c>
      <c r="X193">
        <v>37.356178999999997</v>
      </c>
      <c r="Y193">
        <v>0.17602100000000001</v>
      </c>
      <c r="AF193" t="s">
        <v>637</v>
      </c>
    </row>
    <row r="194" spans="1:32" x14ac:dyDescent="0.2">
      <c r="A194" t="s">
        <v>151</v>
      </c>
      <c r="B194" t="s">
        <v>152</v>
      </c>
      <c r="C194" t="s">
        <v>153</v>
      </c>
      <c r="D194">
        <v>0</v>
      </c>
      <c r="E194" t="s">
        <v>154</v>
      </c>
      <c r="F194" t="s">
        <v>336</v>
      </c>
      <c r="G194" t="s">
        <v>81</v>
      </c>
      <c r="H194">
        <v>30</v>
      </c>
      <c r="I194">
        <v>10</v>
      </c>
      <c r="J194" t="s">
        <v>83</v>
      </c>
      <c r="K194">
        <v>110</v>
      </c>
      <c r="L194">
        <v>3076.8954090000002</v>
      </c>
      <c r="M194">
        <v>41.498429000000002</v>
      </c>
      <c r="N194">
        <v>44.959851999999998</v>
      </c>
      <c r="O194">
        <v>42.562218000000001</v>
      </c>
      <c r="P194">
        <v>27.798483000000001</v>
      </c>
      <c r="Q194">
        <v>20.659915999999999</v>
      </c>
      <c r="R194">
        <v>95.924015999999995</v>
      </c>
      <c r="S194">
        <v>93.889256000000003</v>
      </c>
      <c r="T194">
        <v>41.388753000000001</v>
      </c>
      <c r="U194">
        <v>42.076816999999998</v>
      </c>
      <c r="V194">
        <v>41.076540000000001</v>
      </c>
      <c r="W194">
        <v>44.827903999999997</v>
      </c>
      <c r="X194">
        <v>42.410873000000002</v>
      </c>
      <c r="Y194">
        <v>1.438E-3</v>
      </c>
      <c r="AF194" t="s">
        <v>638</v>
      </c>
    </row>
    <row r="195" spans="1:32" x14ac:dyDescent="0.2">
      <c r="A195" t="s">
        <v>151</v>
      </c>
      <c r="B195" t="s">
        <v>152</v>
      </c>
      <c r="C195" t="s">
        <v>153</v>
      </c>
      <c r="D195">
        <v>0</v>
      </c>
      <c r="E195" t="s">
        <v>154</v>
      </c>
      <c r="F195" t="s">
        <v>336</v>
      </c>
      <c r="G195" t="s">
        <v>81</v>
      </c>
      <c r="H195">
        <v>30</v>
      </c>
      <c r="I195">
        <v>10</v>
      </c>
      <c r="J195" t="s">
        <v>83</v>
      </c>
      <c r="K195">
        <v>135</v>
      </c>
      <c r="L195">
        <v>1057.527875</v>
      </c>
      <c r="M195">
        <v>40.000610000000002</v>
      </c>
      <c r="N195">
        <v>44.100928000000003</v>
      </c>
      <c r="O195">
        <v>42.103924999999997</v>
      </c>
      <c r="P195">
        <v>24.163544999999999</v>
      </c>
      <c r="Q195">
        <v>18.531921000000001</v>
      </c>
      <c r="R195">
        <v>90.832989999999995</v>
      </c>
      <c r="S195">
        <v>88.633101999999994</v>
      </c>
      <c r="T195">
        <v>38.584930999999997</v>
      </c>
      <c r="U195">
        <v>41.165182999999999</v>
      </c>
      <c r="V195">
        <v>39.581961999999997</v>
      </c>
      <c r="W195">
        <v>43.981859999999998</v>
      </c>
      <c r="X195">
        <v>41.968625000000003</v>
      </c>
      <c r="Y195">
        <v>4.7660000000000003E-3</v>
      </c>
      <c r="AF195" t="s">
        <v>639</v>
      </c>
    </row>
    <row r="196" spans="1:32" x14ac:dyDescent="0.2">
      <c r="A196" t="s">
        <v>151</v>
      </c>
      <c r="B196" t="s">
        <v>152</v>
      </c>
      <c r="C196" t="s">
        <v>153</v>
      </c>
      <c r="D196">
        <v>0</v>
      </c>
      <c r="E196" t="s">
        <v>154</v>
      </c>
      <c r="F196" t="s">
        <v>336</v>
      </c>
      <c r="G196" t="s">
        <v>81</v>
      </c>
      <c r="H196">
        <v>30</v>
      </c>
      <c r="I196">
        <v>10</v>
      </c>
      <c r="J196" t="s">
        <v>83</v>
      </c>
      <c r="K196">
        <v>160</v>
      </c>
      <c r="L196">
        <v>370.17653000000001</v>
      </c>
      <c r="M196">
        <v>38.04851</v>
      </c>
      <c r="N196">
        <v>42.721733999999998</v>
      </c>
      <c r="O196">
        <v>41.285614000000002</v>
      </c>
      <c r="P196">
        <v>20.768568999999999</v>
      </c>
      <c r="Q196">
        <v>16.350562</v>
      </c>
      <c r="R196">
        <v>82.048874999999995</v>
      </c>
      <c r="S196">
        <v>79.719997000000006</v>
      </c>
      <c r="T196">
        <v>35.569085000000001</v>
      </c>
      <c r="U196">
        <v>39.863902000000003</v>
      </c>
      <c r="V196">
        <v>37.693941000000002</v>
      </c>
      <c r="W196">
        <v>42.638693000000004</v>
      </c>
      <c r="X196">
        <v>41.181797000000003</v>
      </c>
      <c r="Y196">
        <v>1.7323000000000002E-2</v>
      </c>
      <c r="AF196" t="s">
        <v>640</v>
      </c>
    </row>
    <row r="197" spans="1:32" x14ac:dyDescent="0.2">
      <c r="A197" t="s">
        <v>151</v>
      </c>
      <c r="B197" t="s">
        <v>152</v>
      </c>
      <c r="C197" t="s">
        <v>153</v>
      </c>
      <c r="D197">
        <v>0</v>
      </c>
      <c r="E197" t="s">
        <v>154</v>
      </c>
      <c r="F197" t="s">
        <v>336</v>
      </c>
      <c r="G197" t="s">
        <v>81</v>
      </c>
      <c r="H197">
        <v>30</v>
      </c>
      <c r="I197">
        <v>10</v>
      </c>
      <c r="J197" t="s">
        <v>83</v>
      </c>
      <c r="K197">
        <v>185</v>
      </c>
      <c r="L197">
        <v>141.22417300000001</v>
      </c>
      <c r="M197">
        <v>35.772511999999999</v>
      </c>
      <c r="N197">
        <v>40.810364999999997</v>
      </c>
      <c r="O197">
        <v>40.025106999999998</v>
      </c>
      <c r="P197">
        <v>17.832232999999999</v>
      </c>
      <c r="Q197">
        <v>14.296033</v>
      </c>
      <c r="R197">
        <v>68.864799000000005</v>
      </c>
      <c r="S197">
        <v>66.391416000000007</v>
      </c>
      <c r="T197">
        <v>32.468491</v>
      </c>
      <c r="U197">
        <v>38.173572999999998</v>
      </c>
      <c r="V197">
        <v>35.520766999999999</v>
      </c>
      <c r="W197">
        <v>40.755274999999997</v>
      </c>
      <c r="X197">
        <v>39.957563</v>
      </c>
      <c r="Y197">
        <v>5.8563999999999998E-2</v>
      </c>
      <c r="AF197" t="s">
        <v>641</v>
      </c>
    </row>
    <row r="198" spans="1:32" x14ac:dyDescent="0.2">
      <c r="A198" t="s">
        <v>151</v>
      </c>
      <c r="B198" t="s">
        <v>152</v>
      </c>
      <c r="C198" t="s">
        <v>153</v>
      </c>
      <c r="D198">
        <v>0</v>
      </c>
      <c r="E198" t="s">
        <v>154</v>
      </c>
      <c r="F198" t="s">
        <v>336</v>
      </c>
      <c r="G198" t="s">
        <v>81</v>
      </c>
      <c r="H198">
        <v>30</v>
      </c>
      <c r="I198">
        <v>10</v>
      </c>
      <c r="J198" t="s">
        <v>83</v>
      </c>
      <c r="K198">
        <v>210</v>
      </c>
      <c r="L198">
        <v>54.785159999999998</v>
      </c>
      <c r="M198">
        <v>33.205480999999999</v>
      </c>
      <c r="N198">
        <v>38.559106999999997</v>
      </c>
      <c r="O198">
        <v>38.390731000000002</v>
      </c>
      <c r="P198">
        <v>14.955342</v>
      </c>
      <c r="Q198">
        <v>12.223345</v>
      </c>
      <c r="R198">
        <v>50.193677000000001</v>
      </c>
      <c r="S198">
        <v>47.799199000000002</v>
      </c>
      <c r="T198">
        <v>29.288170999999998</v>
      </c>
      <c r="U198">
        <v>36.097383999999998</v>
      </c>
      <c r="V198">
        <v>33.043154999999999</v>
      </c>
      <c r="W198">
        <v>38.533372</v>
      </c>
      <c r="X198">
        <v>38.353250000000003</v>
      </c>
      <c r="Y198">
        <v>0.13524600000000001</v>
      </c>
      <c r="AF198" t="s">
        <v>642</v>
      </c>
    </row>
    <row r="199" spans="1:32" x14ac:dyDescent="0.2">
      <c r="A199" t="s">
        <v>151</v>
      </c>
      <c r="B199" t="s">
        <v>152</v>
      </c>
      <c r="C199" t="s">
        <v>153</v>
      </c>
      <c r="D199">
        <v>0</v>
      </c>
      <c r="E199" t="s">
        <v>154</v>
      </c>
      <c r="F199" t="s">
        <v>336</v>
      </c>
      <c r="G199" t="s">
        <v>81</v>
      </c>
      <c r="H199">
        <v>30</v>
      </c>
      <c r="I199">
        <v>10</v>
      </c>
      <c r="J199" t="s">
        <v>83</v>
      </c>
      <c r="K199">
        <v>235</v>
      </c>
      <c r="L199">
        <v>21.689057999999999</v>
      </c>
      <c r="M199">
        <v>30.481458</v>
      </c>
      <c r="N199">
        <v>36.305914999999999</v>
      </c>
      <c r="O199">
        <v>36.9069</v>
      </c>
      <c r="P199">
        <v>11.918203999999999</v>
      </c>
      <c r="Q199">
        <v>10.056801</v>
      </c>
      <c r="R199">
        <v>28.506730999999998</v>
      </c>
      <c r="S199">
        <v>26.563427000000001</v>
      </c>
      <c r="T199">
        <v>26.223499</v>
      </c>
      <c r="U199">
        <v>33.860199999999999</v>
      </c>
      <c r="V199">
        <v>30.386565999999998</v>
      </c>
      <c r="W199">
        <v>36.291550999999998</v>
      </c>
      <c r="X199">
        <v>36.883834</v>
      </c>
      <c r="Y199">
        <v>0.23371400000000001</v>
      </c>
      <c r="AF199" t="s">
        <v>643</v>
      </c>
    </row>
    <row r="200" spans="1:32" x14ac:dyDescent="0.2">
      <c r="A200" t="s">
        <v>151</v>
      </c>
      <c r="B200" t="s">
        <v>152</v>
      </c>
      <c r="C200" t="s">
        <v>153</v>
      </c>
      <c r="D200">
        <v>0</v>
      </c>
      <c r="E200" t="s">
        <v>154</v>
      </c>
      <c r="F200" t="s">
        <v>336</v>
      </c>
      <c r="G200" t="s">
        <v>81</v>
      </c>
      <c r="H200">
        <v>30</v>
      </c>
      <c r="I200">
        <v>10</v>
      </c>
      <c r="J200" t="s">
        <v>84</v>
      </c>
      <c r="K200">
        <v>110</v>
      </c>
      <c r="L200">
        <v>1455.870672</v>
      </c>
      <c r="M200">
        <v>38.251232999999999</v>
      </c>
      <c r="N200">
        <v>42.920945000000003</v>
      </c>
      <c r="O200">
        <v>41.514400999999999</v>
      </c>
      <c r="P200">
        <v>25.220953999999999</v>
      </c>
      <c r="Q200">
        <v>18.234165000000001</v>
      </c>
      <c r="R200">
        <v>87.052351999999999</v>
      </c>
      <c r="S200">
        <v>84.737675999999993</v>
      </c>
      <c r="T200">
        <v>36.921725000000002</v>
      </c>
      <c r="U200">
        <v>40.284689</v>
      </c>
      <c r="V200">
        <v>37.731954000000002</v>
      </c>
      <c r="W200">
        <v>42.812859000000003</v>
      </c>
      <c r="X200">
        <v>41.380578999999997</v>
      </c>
      <c r="Y200">
        <v>2.0590000000000001E-3</v>
      </c>
      <c r="AF200" t="s">
        <v>644</v>
      </c>
    </row>
    <row r="201" spans="1:32" x14ac:dyDescent="0.2">
      <c r="A201" t="s">
        <v>151</v>
      </c>
      <c r="B201" t="s">
        <v>152</v>
      </c>
      <c r="C201" t="s">
        <v>153</v>
      </c>
      <c r="D201">
        <v>0</v>
      </c>
      <c r="E201" t="s">
        <v>154</v>
      </c>
      <c r="F201" t="s">
        <v>336</v>
      </c>
      <c r="G201" t="s">
        <v>81</v>
      </c>
      <c r="H201">
        <v>30</v>
      </c>
      <c r="I201">
        <v>10</v>
      </c>
      <c r="J201" t="s">
        <v>84</v>
      </c>
      <c r="K201">
        <v>135</v>
      </c>
      <c r="L201">
        <v>525.11312999999996</v>
      </c>
      <c r="M201">
        <v>37.307423999999997</v>
      </c>
      <c r="N201">
        <v>42.212257000000001</v>
      </c>
      <c r="O201">
        <v>41.088825</v>
      </c>
      <c r="P201">
        <v>22.038495000000001</v>
      </c>
      <c r="Q201">
        <v>16.620474000000002</v>
      </c>
      <c r="R201">
        <v>80.919032000000001</v>
      </c>
      <c r="S201">
        <v>78.560528000000005</v>
      </c>
      <c r="T201">
        <v>35.192068999999996</v>
      </c>
      <c r="U201">
        <v>39.543852000000001</v>
      </c>
      <c r="V201">
        <v>36.835456999999998</v>
      </c>
      <c r="W201">
        <v>42.118845999999998</v>
      </c>
      <c r="X201">
        <v>40.972053000000002</v>
      </c>
      <c r="Y201">
        <v>7.2300000000000003E-3</v>
      </c>
      <c r="AF201" t="s">
        <v>645</v>
      </c>
    </row>
    <row r="202" spans="1:32" x14ac:dyDescent="0.2">
      <c r="A202" t="s">
        <v>151</v>
      </c>
      <c r="B202" t="s">
        <v>152</v>
      </c>
      <c r="C202" t="s">
        <v>153</v>
      </c>
      <c r="D202">
        <v>0</v>
      </c>
      <c r="E202" t="s">
        <v>154</v>
      </c>
      <c r="F202" t="s">
        <v>336</v>
      </c>
      <c r="G202" t="s">
        <v>81</v>
      </c>
      <c r="H202">
        <v>30</v>
      </c>
      <c r="I202">
        <v>10</v>
      </c>
      <c r="J202" t="s">
        <v>84</v>
      </c>
      <c r="K202">
        <v>160</v>
      </c>
      <c r="L202">
        <v>200.33607900000001</v>
      </c>
      <c r="M202">
        <v>35.926488999999997</v>
      </c>
      <c r="N202">
        <v>41.011857999999997</v>
      </c>
      <c r="O202">
        <v>40.251565999999997</v>
      </c>
      <c r="P202">
        <v>19.116578000000001</v>
      </c>
      <c r="Q202">
        <v>14.891838999999999</v>
      </c>
      <c r="R202">
        <v>71.081179000000006</v>
      </c>
      <c r="S202">
        <v>68.680190999999994</v>
      </c>
      <c r="T202">
        <v>32.998133000000003</v>
      </c>
      <c r="U202">
        <v>38.444631000000001</v>
      </c>
      <c r="V202">
        <v>35.560127000000001</v>
      </c>
      <c r="W202">
        <v>40.944442000000002</v>
      </c>
      <c r="X202">
        <v>40.165013999999999</v>
      </c>
      <c r="Y202">
        <v>2.6453000000000001E-2</v>
      </c>
      <c r="AF202" t="s">
        <v>646</v>
      </c>
    </row>
    <row r="203" spans="1:32" x14ac:dyDescent="0.2">
      <c r="A203" t="s">
        <v>151</v>
      </c>
      <c r="B203" t="s">
        <v>152</v>
      </c>
      <c r="C203" t="s">
        <v>153</v>
      </c>
      <c r="D203">
        <v>0</v>
      </c>
      <c r="E203" t="s">
        <v>154</v>
      </c>
      <c r="F203" t="s">
        <v>336</v>
      </c>
      <c r="G203" t="s">
        <v>81</v>
      </c>
      <c r="H203">
        <v>30</v>
      </c>
      <c r="I203">
        <v>10</v>
      </c>
      <c r="J203" t="s">
        <v>84</v>
      </c>
      <c r="K203">
        <v>185</v>
      </c>
      <c r="L203">
        <v>80.236605999999995</v>
      </c>
      <c r="M203">
        <v>33.989486999999997</v>
      </c>
      <c r="N203">
        <v>39.353490999999998</v>
      </c>
      <c r="O203">
        <v>38.988394</v>
      </c>
      <c r="P203">
        <v>16.273892</v>
      </c>
      <c r="Q203">
        <v>13.018796</v>
      </c>
      <c r="R203">
        <v>55.887926</v>
      </c>
      <c r="S203">
        <v>53.510845000000003</v>
      </c>
      <c r="T203">
        <v>30.340599000000001</v>
      </c>
      <c r="U203">
        <v>36.894646000000002</v>
      </c>
      <c r="V203">
        <v>33.758073000000003</v>
      </c>
      <c r="W203">
        <v>39.315576999999998</v>
      </c>
      <c r="X203">
        <v>38.932436000000003</v>
      </c>
      <c r="Y203">
        <v>9.8497000000000001E-2</v>
      </c>
      <c r="AF203" t="s">
        <v>647</v>
      </c>
    </row>
    <row r="204" spans="1:32" x14ac:dyDescent="0.2">
      <c r="A204" t="s">
        <v>151</v>
      </c>
      <c r="B204" t="s">
        <v>152</v>
      </c>
      <c r="C204" t="s">
        <v>153</v>
      </c>
      <c r="D204">
        <v>0</v>
      </c>
      <c r="E204" t="s">
        <v>154</v>
      </c>
      <c r="F204" t="s">
        <v>336</v>
      </c>
      <c r="G204" t="s">
        <v>81</v>
      </c>
      <c r="H204">
        <v>30</v>
      </c>
      <c r="I204">
        <v>10</v>
      </c>
      <c r="J204" t="s">
        <v>84</v>
      </c>
      <c r="K204">
        <v>210</v>
      </c>
      <c r="L204">
        <v>31.736847000000001</v>
      </c>
      <c r="M204">
        <v>31.593226000000001</v>
      </c>
      <c r="N204">
        <v>37.341631999999997</v>
      </c>
      <c r="O204">
        <v>37.550820000000002</v>
      </c>
      <c r="P204">
        <v>13.349981</v>
      </c>
      <c r="Q204">
        <v>11.005042</v>
      </c>
      <c r="R204">
        <v>36.428196</v>
      </c>
      <c r="S204">
        <v>34.304299999999998</v>
      </c>
      <c r="T204">
        <v>27.462320999999999</v>
      </c>
      <c r="U204">
        <v>34.875393000000003</v>
      </c>
      <c r="V204">
        <v>31.464479000000001</v>
      </c>
      <c r="W204">
        <v>37.320782999999999</v>
      </c>
      <c r="X204">
        <v>37.519601000000002</v>
      </c>
      <c r="Y204">
        <v>0.199131</v>
      </c>
      <c r="AF204" t="s">
        <v>648</v>
      </c>
    </row>
    <row r="205" spans="1:32" x14ac:dyDescent="0.2">
      <c r="A205" t="s">
        <v>151</v>
      </c>
      <c r="B205" t="s">
        <v>152</v>
      </c>
      <c r="C205" t="s">
        <v>153</v>
      </c>
      <c r="D205">
        <v>0</v>
      </c>
      <c r="E205" t="s">
        <v>154</v>
      </c>
      <c r="F205" t="s">
        <v>336</v>
      </c>
      <c r="G205" t="s">
        <v>81</v>
      </c>
      <c r="H205">
        <v>30</v>
      </c>
      <c r="I205">
        <v>10</v>
      </c>
      <c r="J205" t="s">
        <v>84</v>
      </c>
      <c r="K205">
        <v>235</v>
      </c>
      <c r="L205">
        <v>12.760764999999999</v>
      </c>
      <c r="M205">
        <v>29.015836</v>
      </c>
      <c r="N205">
        <v>35.142971000000003</v>
      </c>
      <c r="O205">
        <v>36.128847</v>
      </c>
      <c r="P205">
        <v>10.337650999999999</v>
      </c>
      <c r="Q205">
        <v>8.8886000000000003</v>
      </c>
      <c r="R205">
        <v>15.511877999999999</v>
      </c>
      <c r="S205">
        <v>14.032885</v>
      </c>
      <c r="T205">
        <v>24.698594</v>
      </c>
      <c r="U205">
        <v>32.650641</v>
      </c>
      <c r="V205">
        <v>28.951563</v>
      </c>
      <c r="W205">
        <v>35.127778999999997</v>
      </c>
      <c r="X205">
        <v>36.102167000000001</v>
      </c>
      <c r="Y205">
        <v>0.31672600000000001</v>
      </c>
      <c r="AF205" t="s">
        <v>649</v>
      </c>
    </row>
    <row r="206" spans="1:32" x14ac:dyDescent="0.2">
      <c r="A206" t="s">
        <v>151</v>
      </c>
      <c r="B206" t="s">
        <v>152</v>
      </c>
      <c r="C206" t="s">
        <v>153</v>
      </c>
      <c r="D206">
        <v>0</v>
      </c>
      <c r="E206" t="s">
        <v>154</v>
      </c>
      <c r="F206" t="s">
        <v>336</v>
      </c>
      <c r="G206" t="s">
        <v>81</v>
      </c>
      <c r="H206">
        <v>30</v>
      </c>
      <c r="I206">
        <v>10</v>
      </c>
      <c r="J206" t="s">
        <v>85</v>
      </c>
      <c r="K206">
        <v>110</v>
      </c>
      <c r="L206">
        <v>835.77016200000003</v>
      </c>
      <c r="M206">
        <v>35.697682</v>
      </c>
      <c r="N206">
        <v>41.325743000000003</v>
      </c>
      <c r="O206">
        <v>40.727240999999999</v>
      </c>
      <c r="P206">
        <v>23.680035</v>
      </c>
      <c r="Q206">
        <v>15.946536</v>
      </c>
      <c r="R206">
        <v>73.819132999999994</v>
      </c>
      <c r="S206">
        <v>71.510216999999997</v>
      </c>
      <c r="T206">
        <v>32.757556999999998</v>
      </c>
      <c r="U206">
        <v>38.809165999999998</v>
      </c>
      <c r="V206">
        <v>35.286664999999999</v>
      </c>
      <c r="W206">
        <v>41.248770999999998</v>
      </c>
      <c r="X206">
        <v>40.619295999999999</v>
      </c>
      <c r="Y206">
        <v>3.7989999999999999E-3</v>
      </c>
      <c r="AF206" t="s">
        <v>650</v>
      </c>
    </row>
    <row r="207" spans="1:32" x14ac:dyDescent="0.2">
      <c r="A207" t="s">
        <v>151</v>
      </c>
      <c r="B207" t="s">
        <v>152</v>
      </c>
      <c r="C207" t="s">
        <v>153</v>
      </c>
      <c r="D207">
        <v>0</v>
      </c>
      <c r="E207" t="s">
        <v>154</v>
      </c>
      <c r="F207" t="s">
        <v>336</v>
      </c>
      <c r="G207" t="s">
        <v>81</v>
      </c>
      <c r="H207">
        <v>30</v>
      </c>
      <c r="I207">
        <v>10</v>
      </c>
      <c r="J207" t="s">
        <v>85</v>
      </c>
      <c r="K207">
        <v>135</v>
      </c>
      <c r="L207">
        <v>320.08882199999999</v>
      </c>
      <c r="M207">
        <v>35.090477</v>
      </c>
      <c r="N207">
        <v>40.757702000000002</v>
      </c>
      <c r="O207">
        <v>40.326473</v>
      </c>
      <c r="P207">
        <v>20.720586000000001</v>
      </c>
      <c r="Q207">
        <v>14.86439</v>
      </c>
      <c r="R207">
        <v>67.656279999999995</v>
      </c>
      <c r="S207">
        <v>65.350898000000001</v>
      </c>
      <c r="T207">
        <v>31.855609000000001</v>
      </c>
      <c r="U207">
        <v>38.206086999999997</v>
      </c>
      <c r="V207">
        <v>34.715983000000001</v>
      </c>
      <c r="W207">
        <v>40.689627000000002</v>
      </c>
      <c r="X207">
        <v>40.233491999999998</v>
      </c>
      <c r="Y207">
        <v>1.4904000000000001E-2</v>
      </c>
      <c r="AF207" t="s">
        <v>651</v>
      </c>
    </row>
    <row r="208" spans="1:32" x14ac:dyDescent="0.2">
      <c r="A208" t="s">
        <v>151</v>
      </c>
      <c r="B208" t="s">
        <v>152</v>
      </c>
      <c r="C208" t="s">
        <v>153</v>
      </c>
      <c r="D208">
        <v>0</v>
      </c>
      <c r="E208" t="s">
        <v>154</v>
      </c>
      <c r="F208" t="s">
        <v>336</v>
      </c>
      <c r="G208" t="s">
        <v>81</v>
      </c>
      <c r="H208">
        <v>30</v>
      </c>
      <c r="I208">
        <v>10</v>
      </c>
      <c r="J208" t="s">
        <v>85</v>
      </c>
      <c r="K208">
        <v>160</v>
      </c>
      <c r="L208">
        <v>130.241321</v>
      </c>
      <c r="M208">
        <v>34.10839</v>
      </c>
      <c r="N208">
        <v>39.741697000000002</v>
      </c>
      <c r="O208">
        <v>39.535283999999997</v>
      </c>
      <c r="P208">
        <v>17.888513</v>
      </c>
      <c r="Q208">
        <v>13.536917000000001</v>
      </c>
      <c r="R208">
        <v>57.378411</v>
      </c>
      <c r="S208">
        <v>55.177951999999998</v>
      </c>
      <c r="T208">
        <v>30.493455999999998</v>
      </c>
      <c r="U208">
        <v>37.268324</v>
      </c>
      <c r="V208">
        <v>33.804338000000001</v>
      </c>
      <c r="W208">
        <v>39.692726999999998</v>
      </c>
      <c r="X208">
        <v>39.465150999999999</v>
      </c>
      <c r="Y208">
        <v>5.2967E-2</v>
      </c>
      <c r="AF208" t="s">
        <v>652</v>
      </c>
    </row>
    <row r="209" spans="1:32" x14ac:dyDescent="0.2">
      <c r="A209" t="s">
        <v>151</v>
      </c>
      <c r="B209" t="s">
        <v>152</v>
      </c>
      <c r="C209" t="s">
        <v>153</v>
      </c>
      <c r="D209">
        <v>0</v>
      </c>
      <c r="E209" t="s">
        <v>154</v>
      </c>
      <c r="F209" t="s">
        <v>336</v>
      </c>
      <c r="G209" t="s">
        <v>81</v>
      </c>
      <c r="H209">
        <v>30</v>
      </c>
      <c r="I209">
        <v>10</v>
      </c>
      <c r="J209" t="s">
        <v>85</v>
      </c>
      <c r="K209">
        <v>185</v>
      </c>
      <c r="L209">
        <v>53.691485999999998</v>
      </c>
      <c r="M209">
        <v>32.528758000000003</v>
      </c>
      <c r="N209">
        <v>38.275568999999997</v>
      </c>
      <c r="O209">
        <v>38.372127999999996</v>
      </c>
      <c r="P209">
        <v>15.116059999999999</v>
      </c>
      <c r="Q209">
        <v>11.948496</v>
      </c>
      <c r="R209">
        <v>42.085591000000001</v>
      </c>
      <c r="S209">
        <v>40.125306999999999</v>
      </c>
      <c r="T209">
        <v>28.511554</v>
      </c>
      <c r="U209">
        <v>35.855814000000002</v>
      </c>
      <c r="V209">
        <v>32.334456000000003</v>
      </c>
      <c r="W209">
        <v>38.242786000000002</v>
      </c>
      <c r="X209">
        <v>38.320317000000003</v>
      </c>
      <c r="Y209">
        <v>0.15305099999999999</v>
      </c>
      <c r="AF209" t="s">
        <v>653</v>
      </c>
    </row>
    <row r="210" spans="1:32" x14ac:dyDescent="0.2">
      <c r="A210" t="s">
        <v>151</v>
      </c>
      <c r="B210" t="s">
        <v>152</v>
      </c>
      <c r="C210" t="s">
        <v>153</v>
      </c>
      <c r="D210">
        <v>0</v>
      </c>
      <c r="E210" t="s">
        <v>154</v>
      </c>
      <c r="F210" t="s">
        <v>336</v>
      </c>
      <c r="G210" t="s">
        <v>81</v>
      </c>
      <c r="H210">
        <v>30</v>
      </c>
      <c r="I210">
        <v>10</v>
      </c>
      <c r="J210" t="s">
        <v>85</v>
      </c>
      <c r="K210">
        <v>210</v>
      </c>
      <c r="L210">
        <v>21.661394000000001</v>
      </c>
      <c r="M210">
        <v>30.365779</v>
      </c>
      <c r="N210">
        <v>36.462207999999997</v>
      </c>
      <c r="O210">
        <v>37.021324</v>
      </c>
      <c r="P210">
        <v>12.141304999999999</v>
      </c>
      <c r="Q210">
        <v>10.058755</v>
      </c>
      <c r="R210">
        <v>23.553849</v>
      </c>
      <c r="S210">
        <v>21.983750000000001</v>
      </c>
      <c r="T210">
        <v>26.081558000000001</v>
      </c>
      <c r="U210">
        <v>33.967396999999998</v>
      </c>
      <c r="V210">
        <v>30.258075000000002</v>
      </c>
      <c r="W210">
        <v>36.442751000000001</v>
      </c>
      <c r="X210">
        <v>36.991019000000001</v>
      </c>
      <c r="Y210">
        <v>0.264457</v>
      </c>
      <c r="AF210" t="s">
        <v>654</v>
      </c>
    </row>
    <row r="211" spans="1:32" x14ac:dyDescent="0.2">
      <c r="A211" t="s">
        <v>151</v>
      </c>
      <c r="B211" t="s">
        <v>152</v>
      </c>
      <c r="C211" t="s">
        <v>153</v>
      </c>
      <c r="D211">
        <v>0</v>
      </c>
      <c r="E211" t="s">
        <v>154</v>
      </c>
      <c r="F211" t="s">
        <v>336</v>
      </c>
      <c r="G211" t="s">
        <v>81</v>
      </c>
      <c r="H211">
        <v>30</v>
      </c>
      <c r="I211">
        <v>10</v>
      </c>
      <c r="J211" t="s">
        <v>85</v>
      </c>
      <c r="K211">
        <v>235</v>
      </c>
      <c r="L211">
        <v>8.7844379999999997</v>
      </c>
      <c r="M211">
        <v>27.947699</v>
      </c>
      <c r="N211">
        <v>34.451565000000002</v>
      </c>
      <c r="O211">
        <v>35.627429999999997</v>
      </c>
      <c r="P211">
        <v>9.2006870000000003</v>
      </c>
      <c r="Q211">
        <v>8.0397029999999994</v>
      </c>
      <c r="R211">
        <v>4.5499340000000004</v>
      </c>
      <c r="S211">
        <v>3.6998769999999999</v>
      </c>
      <c r="T211">
        <v>23.615521999999999</v>
      </c>
      <c r="U211">
        <v>31.853590000000001</v>
      </c>
      <c r="V211">
        <v>27.891842</v>
      </c>
      <c r="W211">
        <v>34.435319999999997</v>
      </c>
      <c r="X211">
        <v>35.600172000000001</v>
      </c>
      <c r="Y211">
        <v>0.34009200000000001</v>
      </c>
      <c r="AF211" t="s">
        <v>655</v>
      </c>
    </row>
    <row r="212" spans="1:32" x14ac:dyDescent="0.2">
      <c r="A212" t="s">
        <v>151</v>
      </c>
      <c r="B212" t="s">
        <v>152</v>
      </c>
      <c r="C212" t="s">
        <v>153</v>
      </c>
      <c r="D212">
        <v>0</v>
      </c>
      <c r="E212" t="s">
        <v>154</v>
      </c>
      <c r="F212" t="s">
        <v>336</v>
      </c>
      <c r="G212" t="s">
        <v>81</v>
      </c>
      <c r="H212">
        <v>30</v>
      </c>
      <c r="I212">
        <v>10</v>
      </c>
      <c r="J212" t="s">
        <v>86</v>
      </c>
      <c r="K212">
        <v>110</v>
      </c>
      <c r="L212">
        <v>377.47814399999999</v>
      </c>
      <c r="M212">
        <v>32.463203</v>
      </c>
      <c r="N212">
        <v>39.478450000000002</v>
      </c>
      <c r="O212">
        <v>39.654485000000001</v>
      </c>
      <c r="P212">
        <v>20.087533000000001</v>
      </c>
      <c r="Q212">
        <v>12.893953</v>
      </c>
      <c r="R212">
        <v>43.026688999999998</v>
      </c>
      <c r="S212">
        <v>41.295526000000002</v>
      </c>
      <c r="T212">
        <v>28.165592</v>
      </c>
      <c r="U212">
        <v>36.753073999999998</v>
      </c>
      <c r="V212">
        <v>32.233854999999998</v>
      </c>
      <c r="W212">
        <v>39.428592999999999</v>
      </c>
      <c r="X212">
        <v>39.572898000000002</v>
      </c>
      <c r="Y212">
        <v>7.7200000000000003E-3</v>
      </c>
      <c r="AF212" t="s">
        <v>656</v>
      </c>
    </row>
    <row r="213" spans="1:32" x14ac:dyDescent="0.2">
      <c r="A213" t="s">
        <v>151</v>
      </c>
      <c r="B213" t="s">
        <v>152</v>
      </c>
      <c r="C213" t="s">
        <v>153</v>
      </c>
      <c r="D213">
        <v>0</v>
      </c>
      <c r="E213" t="s">
        <v>154</v>
      </c>
      <c r="F213" t="s">
        <v>336</v>
      </c>
      <c r="G213" t="s">
        <v>81</v>
      </c>
      <c r="H213">
        <v>30</v>
      </c>
      <c r="I213">
        <v>10</v>
      </c>
      <c r="J213" t="s">
        <v>86</v>
      </c>
      <c r="K213">
        <v>135</v>
      </c>
      <c r="L213">
        <v>155.17451600000001</v>
      </c>
      <c r="M213">
        <v>32.146121000000001</v>
      </c>
      <c r="N213">
        <v>39.025663999999999</v>
      </c>
      <c r="O213">
        <v>39.273440000000001</v>
      </c>
      <c r="P213">
        <v>18.102155</v>
      </c>
      <c r="Q213">
        <v>12.322285000000001</v>
      </c>
      <c r="R213">
        <v>37.988500000000002</v>
      </c>
      <c r="S213">
        <v>36.351170000000003</v>
      </c>
      <c r="T213">
        <v>27.801379000000001</v>
      </c>
      <c r="U213">
        <v>36.315004999999999</v>
      </c>
      <c r="V213">
        <v>31.924985</v>
      </c>
      <c r="W213">
        <v>38.980781999999998</v>
      </c>
      <c r="X213">
        <v>39.203116999999999</v>
      </c>
      <c r="Y213">
        <v>3.1234999999999999E-2</v>
      </c>
      <c r="AF213" t="s">
        <v>657</v>
      </c>
    </row>
    <row r="214" spans="1:32" x14ac:dyDescent="0.2">
      <c r="A214" t="s">
        <v>151</v>
      </c>
      <c r="B214" t="s">
        <v>152</v>
      </c>
      <c r="C214" t="s">
        <v>153</v>
      </c>
      <c r="D214">
        <v>0</v>
      </c>
      <c r="E214" t="s">
        <v>154</v>
      </c>
      <c r="F214" t="s">
        <v>336</v>
      </c>
      <c r="G214" t="s">
        <v>81</v>
      </c>
      <c r="H214">
        <v>30</v>
      </c>
      <c r="I214">
        <v>10</v>
      </c>
      <c r="J214" t="s">
        <v>86</v>
      </c>
      <c r="K214">
        <v>160</v>
      </c>
      <c r="L214">
        <v>67.990403000000001</v>
      </c>
      <c r="M214">
        <v>31.562259000000001</v>
      </c>
      <c r="N214">
        <v>38.223666000000001</v>
      </c>
      <c r="O214">
        <v>38.539695999999999</v>
      </c>
      <c r="P214">
        <v>15.823313000000001</v>
      </c>
      <c r="Q214">
        <v>11.507541</v>
      </c>
      <c r="R214">
        <v>29.890979999999999</v>
      </c>
      <c r="S214">
        <v>28.360465000000001</v>
      </c>
      <c r="T214">
        <v>27.158100000000001</v>
      </c>
      <c r="U214">
        <v>35.572856999999999</v>
      </c>
      <c r="V214">
        <v>31.369893000000001</v>
      </c>
      <c r="W214">
        <v>38.186844999999998</v>
      </c>
      <c r="X214">
        <v>38.486347000000002</v>
      </c>
      <c r="Y214">
        <v>0.103453</v>
      </c>
      <c r="AF214" t="s">
        <v>658</v>
      </c>
    </row>
    <row r="215" spans="1:32" x14ac:dyDescent="0.2">
      <c r="A215" t="s">
        <v>151</v>
      </c>
      <c r="B215" t="s">
        <v>152</v>
      </c>
      <c r="C215" t="s">
        <v>153</v>
      </c>
      <c r="D215">
        <v>0</v>
      </c>
      <c r="E215" t="s">
        <v>154</v>
      </c>
      <c r="F215" t="s">
        <v>336</v>
      </c>
      <c r="G215" t="s">
        <v>81</v>
      </c>
      <c r="H215">
        <v>30</v>
      </c>
      <c r="I215">
        <v>10</v>
      </c>
      <c r="J215" t="s">
        <v>86</v>
      </c>
      <c r="K215">
        <v>185</v>
      </c>
      <c r="L215">
        <v>29.510767000000001</v>
      </c>
      <c r="M215">
        <v>30.429345999999999</v>
      </c>
      <c r="N215">
        <v>36.991140999999999</v>
      </c>
      <c r="O215">
        <v>37.483581999999998</v>
      </c>
      <c r="P215">
        <v>13.203773999999999</v>
      </c>
      <c r="Q215">
        <v>10.284017</v>
      </c>
      <c r="R215">
        <v>17.890366</v>
      </c>
      <c r="S215">
        <v>16.619907999999999</v>
      </c>
      <c r="T215">
        <v>25.975518000000001</v>
      </c>
      <c r="U215">
        <v>34.372585000000001</v>
      </c>
      <c r="V215">
        <v>30.296519</v>
      </c>
      <c r="W215">
        <v>36.967129</v>
      </c>
      <c r="X215">
        <v>37.446761000000002</v>
      </c>
      <c r="Y215">
        <v>0.21057400000000001</v>
      </c>
      <c r="AF215" t="s">
        <v>659</v>
      </c>
    </row>
    <row r="216" spans="1:32" x14ac:dyDescent="0.2">
      <c r="A216" t="s">
        <v>151</v>
      </c>
      <c r="B216" t="s">
        <v>152</v>
      </c>
      <c r="C216" t="s">
        <v>153</v>
      </c>
      <c r="D216">
        <v>0</v>
      </c>
      <c r="E216" t="s">
        <v>154</v>
      </c>
      <c r="F216" t="s">
        <v>336</v>
      </c>
      <c r="G216" t="s">
        <v>81</v>
      </c>
      <c r="H216">
        <v>30</v>
      </c>
      <c r="I216">
        <v>10</v>
      </c>
      <c r="J216" t="s">
        <v>86</v>
      </c>
      <c r="K216">
        <v>210</v>
      </c>
      <c r="L216">
        <v>12.358706</v>
      </c>
      <c r="M216">
        <v>28.715823</v>
      </c>
      <c r="N216">
        <v>35.291246000000001</v>
      </c>
      <c r="O216">
        <v>36.276687000000003</v>
      </c>
      <c r="P216">
        <v>10.466564999999999</v>
      </c>
      <c r="Q216">
        <v>8.7326709999999999</v>
      </c>
      <c r="R216">
        <v>4.4802900000000001</v>
      </c>
      <c r="S216">
        <v>3.5883129999999999</v>
      </c>
      <c r="T216">
        <v>24.286921</v>
      </c>
      <c r="U216">
        <v>32.607787999999999</v>
      </c>
      <c r="V216">
        <v>28.638708999999999</v>
      </c>
      <c r="W216">
        <v>35.275722000000002</v>
      </c>
      <c r="X216">
        <v>36.238706999999998</v>
      </c>
      <c r="Y216">
        <v>0.27148899999999998</v>
      </c>
      <c r="AF216" t="s">
        <v>660</v>
      </c>
    </row>
    <row r="217" spans="1:32" x14ac:dyDescent="0.2">
      <c r="A217" t="s">
        <v>151</v>
      </c>
      <c r="B217" t="s">
        <v>152</v>
      </c>
      <c r="C217" t="s">
        <v>153</v>
      </c>
      <c r="D217">
        <v>0</v>
      </c>
      <c r="E217" t="s">
        <v>154</v>
      </c>
      <c r="F217" t="s">
        <v>336</v>
      </c>
      <c r="G217" t="s">
        <v>81</v>
      </c>
      <c r="H217">
        <v>30</v>
      </c>
      <c r="I217">
        <v>10</v>
      </c>
      <c r="J217" t="s">
        <v>86</v>
      </c>
      <c r="K217">
        <v>235</v>
      </c>
      <c r="L217">
        <v>5.5310790000000001</v>
      </c>
      <c r="M217">
        <v>26.71133</v>
      </c>
      <c r="N217">
        <v>33.408884999999998</v>
      </c>
      <c r="O217">
        <v>34.997070000000001</v>
      </c>
      <c r="P217">
        <v>7.8994330000000001</v>
      </c>
      <c r="Q217">
        <v>7.0961030000000003</v>
      </c>
      <c r="R217">
        <v>0</v>
      </c>
      <c r="S217">
        <v>0</v>
      </c>
      <c r="T217">
        <v>22.415980999999999</v>
      </c>
      <c r="U217">
        <v>30.584308</v>
      </c>
      <c r="V217">
        <v>26.668496999999999</v>
      </c>
      <c r="W217">
        <v>33.398733</v>
      </c>
      <c r="X217">
        <v>34.963728000000003</v>
      </c>
      <c r="Y217">
        <v>0.378415</v>
      </c>
      <c r="AF217" t="s">
        <v>661</v>
      </c>
    </row>
    <row r="218" spans="1:32" x14ac:dyDescent="0.2">
      <c r="A218" t="s">
        <v>151</v>
      </c>
      <c r="B218" t="s">
        <v>152</v>
      </c>
      <c r="C218" t="s">
        <v>153</v>
      </c>
      <c r="D218">
        <v>0</v>
      </c>
      <c r="E218" t="s">
        <v>154</v>
      </c>
      <c r="F218" t="s">
        <v>59</v>
      </c>
      <c r="G218" t="s">
        <v>81</v>
      </c>
      <c r="H218">
        <v>60</v>
      </c>
      <c r="I218">
        <v>10</v>
      </c>
      <c r="J218" t="s">
        <v>81</v>
      </c>
      <c r="K218">
        <v>110</v>
      </c>
      <c r="L218">
        <v>26480.098363000001</v>
      </c>
      <c r="M218">
        <v>40.413846999999997</v>
      </c>
      <c r="N218">
        <v>49.701787000000003</v>
      </c>
      <c r="O218">
        <v>47.942895</v>
      </c>
      <c r="P218">
        <v>27.354664</v>
      </c>
      <c r="Q218">
        <v>18.233046000000002</v>
      </c>
      <c r="R218">
        <v>97.316136999999998</v>
      </c>
      <c r="S218">
        <v>95.604725999999999</v>
      </c>
      <c r="T218">
        <v>41.311273</v>
      </c>
      <c r="U218">
        <v>42.547744000000002</v>
      </c>
      <c r="V218">
        <v>40.347431</v>
      </c>
      <c r="W218">
        <v>49.691848</v>
      </c>
      <c r="X218">
        <v>47.918909999999997</v>
      </c>
      <c r="Y218">
        <v>0.34151700000000002</v>
      </c>
      <c r="AF218" t="s">
        <v>662</v>
      </c>
    </row>
    <row r="219" spans="1:32" x14ac:dyDescent="0.2">
      <c r="A219" t="s">
        <v>151</v>
      </c>
      <c r="B219" t="s">
        <v>152</v>
      </c>
      <c r="C219" t="s">
        <v>153</v>
      </c>
      <c r="D219">
        <v>0</v>
      </c>
      <c r="E219" t="s">
        <v>154</v>
      </c>
      <c r="F219" t="s">
        <v>59</v>
      </c>
      <c r="G219" t="s">
        <v>81</v>
      </c>
      <c r="H219">
        <v>60</v>
      </c>
      <c r="I219">
        <v>10</v>
      </c>
      <c r="J219" t="s">
        <v>81</v>
      </c>
      <c r="K219">
        <v>135</v>
      </c>
      <c r="L219">
        <v>8754.4209640000008</v>
      </c>
      <c r="M219">
        <v>39.777501000000001</v>
      </c>
      <c r="N219">
        <v>49.023000000000003</v>
      </c>
      <c r="O219">
        <v>46.843646999999997</v>
      </c>
      <c r="P219">
        <v>24.847192</v>
      </c>
      <c r="Q219">
        <v>17.350846000000001</v>
      </c>
      <c r="R219">
        <v>93.107028</v>
      </c>
      <c r="S219">
        <v>91.029729000000003</v>
      </c>
      <c r="T219">
        <v>39.676752999999998</v>
      </c>
      <c r="U219">
        <v>41.860971999999997</v>
      </c>
      <c r="V219">
        <v>39.767389000000001</v>
      </c>
      <c r="W219">
        <v>49.018920999999999</v>
      </c>
      <c r="X219">
        <v>46.829129999999999</v>
      </c>
      <c r="Y219">
        <v>0.52691200000000005</v>
      </c>
      <c r="AF219" t="s">
        <v>663</v>
      </c>
    </row>
    <row r="220" spans="1:32" x14ac:dyDescent="0.2">
      <c r="A220" t="s">
        <v>151</v>
      </c>
      <c r="B220" t="s">
        <v>152</v>
      </c>
      <c r="C220" t="s">
        <v>153</v>
      </c>
      <c r="D220">
        <v>0</v>
      </c>
      <c r="E220" t="s">
        <v>154</v>
      </c>
      <c r="F220" t="s">
        <v>59</v>
      </c>
      <c r="G220" t="s">
        <v>81</v>
      </c>
      <c r="H220">
        <v>60</v>
      </c>
      <c r="I220">
        <v>10</v>
      </c>
      <c r="J220" t="s">
        <v>81</v>
      </c>
      <c r="K220">
        <v>160</v>
      </c>
      <c r="L220">
        <v>3409.8184890000002</v>
      </c>
      <c r="M220">
        <v>38.829414999999997</v>
      </c>
      <c r="N220">
        <v>47.909713000000004</v>
      </c>
      <c r="O220">
        <v>45.206392999999998</v>
      </c>
      <c r="P220">
        <v>21.840005999999999</v>
      </c>
      <c r="Q220">
        <v>16.191808999999999</v>
      </c>
      <c r="R220">
        <v>85.137501999999998</v>
      </c>
      <c r="S220">
        <v>82.729840999999993</v>
      </c>
      <c r="T220">
        <v>37.506694000000003</v>
      </c>
      <c r="U220">
        <v>40.856515999999999</v>
      </c>
      <c r="V220">
        <v>38.822313999999999</v>
      </c>
      <c r="W220">
        <v>47.901980999999999</v>
      </c>
      <c r="X220">
        <v>45.186453999999998</v>
      </c>
      <c r="Y220">
        <v>0.59754600000000002</v>
      </c>
      <c r="AF220" t="s">
        <v>664</v>
      </c>
    </row>
    <row r="221" spans="1:32" x14ac:dyDescent="0.2">
      <c r="A221" t="s">
        <v>151</v>
      </c>
      <c r="B221" t="s">
        <v>152</v>
      </c>
      <c r="C221" t="s">
        <v>153</v>
      </c>
      <c r="D221">
        <v>0</v>
      </c>
      <c r="E221" t="s">
        <v>154</v>
      </c>
      <c r="F221" t="s">
        <v>59</v>
      </c>
      <c r="G221" t="s">
        <v>81</v>
      </c>
      <c r="H221">
        <v>60</v>
      </c>
      <c r="I221">
        <v>10</v>
      </c>
      <c r="J221" t="s">
        <v>81</v>
      </c>
      <c r="K221">
        <v>185</v>
      </c>
      <c r="L221">
        <v>1650.513179</v>
      </c>
      <c r="M221">
        <v>37.293548000000001</v>
      </c>
      <c r="N221">
        <v>46.326174000000002</v>
      </c>
      <c r="O221">
        <v>42.987366000000002</v>
      </c>
      <c r="P221">
        <v>18.420099</v>
      </c>
      <c r="Q221">
        <v>14.597716</v>
      </c>
      <c r="R221">
        <v>72.202950999999999</v>
      </c>
      <c r="S221">
        <v>69.604333999999994</v>
      </c>
      <c r="T221">
        <v>34.795054999999998</v>
      </c>
      <c r="U221">
        <v>39.372950000000003</v>
      </c>
      <c r="V221">
        <v>37.277304000000001</v>
      </c>
      <c r="W221">
        <v>46.312072999999998</v>
      </c>
      <c r="X221">
        <v>42.959938000000001</v>
      </c>
      <c r="Y221">
        <v>0.65390599999999999</v>
      </c>
      <c r="AF221" t="s">
        <v>665</v>
      </c>
    </row>
    <row r="222" spans="1:32" x14ac:dyDescent="0.2">
      <c r="A222" t="s">
        <v>151</v>
      </c>
      <c r="B222" t="s">
        <v>152</v>
      </c>
      <c r="C222" t="s">
        <v>153</v>
      </c>
      <c r="D222">
        <v>0</v>
      </c>
      <c r="E222" t="s">
        <v>154</v>
      </c>
      <c r="F222" t="s">
        <v>59</v>
      </c>
      <c r="G222" t="s">
        <v>81</v>
      </c>
      <c r="H222">
        <v>60</v>
      </c>
      <c r="I222">
        <v>10</v>
      </c>
      <c r="J222" t="s">
        <v>81</v>
      </c>
      <c r="K222">
        <v>210</v>
      </c>
      <c r="L222">
        <v>789.41981099999998</v>
      </c>
      <c r="M222">
        <v>35.043458000000001</v>
      </c>
      <c r="N222">
        <v>44.050412000000001</v>
      </c>
      <c r="O222">
        <v>40.358271000000002</v>
      </c>
      <c r="P222">
        <v>14.848668</v>
      </c>
      <c r="Q222">
        <v>12.627938</v>
      </c>
      <c r="R222">
        <v>54.962802000000003</v>
      </c>
      <c r="S222">
        <v>52.373483999999998</v>
      </c>
      <c r="T222">
        <v>31.703332</v>
      </c>
      <c r="U222">
        <v>37.312815000000001</v>
      </c>
      <c r="V222">
        <v>35.013343999999996</v>
      </c>
      <c r="W222">
        <v>44.029490000000003</v>
      </c>
      <c r="X222">
        <v>40.328415999999997</v>
      </c>
      <c r="Y222">
        <v>0.81380200000000003</v>
      </c>
      <c r="AF222" t="s">
        <v>666</v>
      </c>
    </row>
    <row r="223" spans="1:32" x14ac:dyDescent="0.2">
      <c r="A223" t="s">
        <v>151</v>
      </c>
      <c r="B223" t="s">
        <v>152</v>
      </c>
      <c r="C223" t="s">
        <v>153</v>
      </c>
      <c r="D223">
        <v>0</v>
      </c>
      <c r="E223" t="s">
        <v>154</v>
      </c>
      <c r="F223" t="s">
        <v>59</v>
      </c>
      <c r="G223" t="s">
        <v>81</v>
      </c>
      <c r="H223">
        <v>60</v>
      </c>
      <c r="I223">
        <v>10</v>
      </c>
      <c r="J223" t="s">
        <v>81</v>
      </c>
      <c r="K223">
        <v>235</v>
      </c>
      <c r="L223">
        <v>362.14124299999997</v>
      </c>
      <c r="M223">
        <v>32.266837000000002</v>
      </c>
      <c r="N223">
        <v>41.439452000000003</v>
      </c>
      <c r="O223">
        <v>37.448639</v>
      </c>
      <c r="P223">
        <v>11.484365</v>
      </c>
      <c r="Q223">
        <v>10.515549</v>
      </c>
      <c r="R223">
        <v>36.7455</v>
      </c>
      <c r="S223">
        <v>34.735857000000003</v>
      </c>
      <c r="T223">
        <v>28.509703999999999</v>
      </c>
      <c r="U223">
        <v>34.801119</v>
      </c>
      <c r="V223">
        <v>32.225163000000002</v>
      </c>
      <c r="W223">
        <v>41.418992000000003</v>
      </c>
      <c r="X223">
        <v>37.420589</v>
      </c>
      <c r="Y223">
        <v>0.80879100000000004</v>
      </c>
      <c r="AF223" t="s">
        <v>667</v>
      </c>
    </row>
    <row r="224" spans="1:32" x14ac:dyDescent="0.2">
      <c r="A224" t="s">
        <v>151</v>
      </c>
      <c r="B224" t="s">
        <v>152</v>
      </c>
      <c r="C224" t="s">
        <v>153</v>
      </c>
      <c r="D224">
        <v>0</v>
      </c>
      <c r="E224" t="s">
        <v>154</v>
      </c>
      <c r="F224" t="s">
        <v>59</v>
      </c>
      <c r="G224" t="s">
        <v>81</v>
      </c>
      <c r="H224">
        <v>60</v>
      </c>
      <c r="I224">
        <v>10</v>
      </c>
      <c r="J224" t="s">
        <v>82</v>
      </c>
      <c r="K224">
        <v>110</v>
      </c>
      <c r="L224">
        <v>12331.304388</v>
      </c>
      <c r="M224">
        <v>40.022624999999998</v>
      </c>
      <c r="N224">
        <v>49.326749999999997</v>
      </c>
      <c r="O224">
        <v>47.277506000000002</v>
      </c>
      <c r="P224">
        <v>25.909203000000002</v>
      </c>
      <c r="Q224">
        <v>17.707699000000002</v>
      </c>
      <c r="R224">
        <v>95.160638000000006</v>
      </c>
      <c r="S224">
        <v>93.202696000000003</v>
      </c>
      <c r="T224">
        <v>40.366402999999998</v>
      </c>
      <c r="U224">
        <v>42.135455</v>
      </c>
      <c r="V224">
        <v>40.011133000000001</v>
      </c>
      <c r="W224">
        <v>49.321908000000001</v>
      </c>
      <c r="X224">
        <v>47.262101000000001</v>
      </c>
      <c r="Y224">
        <v>0.44173899999999999</v>
      </c>
      <c r="AF224" t="s">
        <v>668</v>
      </c>
    </row>
    <row r="225" spans="1:32" x14ac:dyDescent="0.2">
      <c r="A225" t="s">
        <v>151</v>
      </c>
      <c r="B225" t="s">
        <v>152</v>
      </c>
      <c r="C225" t="s">
        <v>153</v>
      </c>
      <c r="D225">
        <v>0</v>
      </c>
      <c r="E225" t="s">
        <v>154</v>
      </c>
      <c r="F225" t="s">
        <v>59</v>
      </c>
      <c r="G225" t="s">
        <v>81</v>
      </c>
      <c r="H225">
        <v>60</v>
      </c>
      <c r="I225">
        <v>10</v>
      </c>
      <c r="J225" t="s">
        <v>82</v>
      </c>
      <c r="K225">
        <v>135</v>
      </c>
      <c r="L225">
        <v>4829.9478980000004</v>
      </c>
      <c r="M225">
        <v>39.310546000000002</v>
      </c>
      <c r="N225">
        <v>48.507806000000002</v>
      </c>
      <c r="O225">
        <v>45.996820999999997</v>
      </c>
      <c r="P225">
        <v>23.332360000000001</v>
      </c>
      <c r="Q225">
        <v>16.767804000000002</v>
      </c>
      <c r="R225">
        <v>89.380284000000003</v>
      </c>
      <c r="S225">
        <v>87.118037000000001</v>
      </c>
      <c r="T225">
        <v>38.556457999999999</v>
      </c>
      <c r="U225">
        <v>41.363239999999998</v>
      </c>
      <c r="V225">
        <v>39.305598000000003</v>
      </c>
      <c r="W225">
        <v>48.502603000000001</v>
      </c>
      <c r="X225">
        <v>45.980711999999997</v>
      </c>
      <c r="Y225">
        <v>0.51512400000000003</v>
      </c>
      <c r="AF225" t="s">
        <v>669</v>
      </c>
    </row>
    <row r="226" spans="1:32" x14ac:dyDescent="0.2">
      <c r="A226" t="s">
        <v>151</v>
      </c>
      <c r="B226" t="s">
        <v>152</v>
      </c>
      <c r="C226" t="s">
        <v>153</v>
      </c>
      <c r="D226">
        <v>0</v>
      </c>
      <c r="E226" t="s">
        <v>154</v>
      </c>
      <c r="F226" t="s">
        <v>59</v>
      </c>
      <c r="G226" t="s">
        <v>81</v>
      </c>
      <c r="H226">
        <v>60</v>
      </c>
      <c r="I226">
        <v>10</v>
      </c>
      <c r="J226" t="s">
        <v>82</v>
      </c>
      <c r="K226">
        <v>160</v>
      </c>
      <c r="L226">
        <v>2209.449627</v>
      </c>
      <c r="M226">
        <v>38.056848000000002</v>
      </c>
      <c r="N226">
        <v>47.193362999999998</v>
      </c>
      <c r="O226">
        <v>44.096452999999997</v>
      </c>
      <c r="P226">
        <v>20.012004000000001</v>
      </c>
      <c r="Q226">
        <v>15.371305</v>
      </c>
      <c r="R226">
        <v>78.476224000000002</v>
      </c>
      <c r="S226">
        <v>76.011612</v>
      </c>
      <c r="T226">
        <v>36.062669999999997</v>
      </c>
      <c r="U226">
        <v>40.125912</v>
      </c>
      <c r="V226">
        <v>38.045422000000002</v>
      </c>
      <c r="W226">
        <v>47.182810000000003</v>
      </c>
      <c r="X226">
        <v>44.072189000000002</v>
      </c>
      <c r="Y226">
        <v>0.64455099999999999</v>
      </c>
      <c r="AF226" t="s">
        <v>670</v>
      </c>
    </row>
    <row r="227" spans="1:32" x14ac:dyDescent="0.2">
      <c r="A227" t="s">
        <v>151</v>
      </c>
      <c r="B227" t="s">
        <v>152</v>
      </c>
      <c r="C227" t="s">
        <v>153</v>
      </c>
      <c r="D227">
        <v>0</v>
      </c>
      <c r="E227" t="s">
        <v>154</v>
      </c>
      <c r="F227" t="s">
        <v>59</v>
      </c>
      <c r="G227" t="s">
        <v>81</v>
      </c>
      <c r="H227">
        <v>60</v>
      </c>
      <c r="I227">
        <v>10</v>
      </c>
      <c r="J227" t="s">
        <v>82</v>
      </c>
      <c r="K227">
        <v>185</v>
      </c>
      <c r="L227">
        <v>1064.605548</v>
      </c>
      <c r="M227">
        <v>36.173284000000002</v>
      </c>
      <c r="N227">
        <v>45.402236000000002</v>
      </c>
      <c r="O227">
        <v>41.744295000000001</v>
      </c>
      <c r="P227">
        <v>16.537163</v>
      </c>
      <c r="Q227">
        <v>13.590979000000001</v>
      </c>
      <c r="R227">
        <v>63.219259000000001</v>
      </c>
      <c r="S227">
        <v>60.596604999999997</v>
      </c>
      <c r="T227">
        <v>33.181826000000001</v>
      </c>
      <c r="U227">
        <v>38.417178</v>
      </c>
      <c r="V227">
        <v>36.151009999999999</v>
      </c>
      <c r="W227">
        <v>45.386949000000001</v>
      </c>
      <c r="X227">
        <v>41.714838999999998</v>
      </c>
      <c r="Y227">
        <v>0.76869299999999996</v>
      </c>
      <c r="AF227" s="291" t="s">
        <v>671</v>
      </c>
    </row>
    <row r="228" spans="1:32" x14ac:dyDescent="0.2">
      <c r="A228" t="s">
        <v>151</v>
      </c>
      <c r="B228" t="s">
        <v>152</v>
      </c>
      <c r="C228" t="s">
        <v>153</v>
      </c>
      <c r="D228">
        <v>0</v>
      </c>
      <c r="E228" t="s">
        <v>154</v>
      </c>
      <c r="F228" t="s">
        <v>59</v>
      </c>
      <c r="G228" t="s">
        <v>81</v>
      </c>
      <c r="H228">
        <v>60</v>
      </c>
      <c r="I228">
        <v>10</v>
      </c>
      <c r="J228" t="s">
        <v>82</v>
      </c>
      <c r="K228">
        <v>210</v>
      </c>
      <c r="L228">
        <v>495.84630800000002</v>
      </c>
      <c r="M228">
        <v>33.663953999999997</v>
      </c>
      <c r="N228">
        <v>43.166938000000002</v>
      </c>
      <c r="O228">
        <v>39.092328000000002</v>
      </c>
      <c r="P228">
        <v>13.123113999999999</v>
      </c>
      <c r="Q228">
        <v>11.559150000000001</v>
      </c>
      <c r="R228">
        <v>45.867229000000002</v>
      </c>
      <c r="S228">
        <v>43.398113000000002</v>
      </c>
      <c r="T228">
        <v>30.077397999999999</v>
      </c>
      <c r="U228">
        <v>36.200167</v>
      </c>
      <c r="V228">
        <v>33.628819</v>
      </c>
      <c r="W228">
        <v>43.139071000000001</v>
      </c>
      <c r="X228">
        <v>39.059846</v>
      </c>
      <c r="Y228">
        <v>0.84411999999999998</v>
      </c>
      <c r="AF228" t="s">
        <v>672</v>
      </c>
    </row>
    <row r="229" spans="1:32" x14ac:dyDescent="0.2">
      <c r="A229" t="s">
        <v>151</v>
      </c>
      <c r="B229" t="s">
        <v>152</v>
      </c>
      <c r="C229" t="s">
        <v>153</v>
      </c>
      <c r="D229">
        <v>0</v>
      </c>
      <c r="E229" t="s">
        <v>154</v>
      </c>
      <c r="F229" t="s">
        <v>59</v>
      </c>
      <c r="G229" t="s">
        <v>81</v>
      </c>
      <c r="H229">
        <v>60</v>
      </c>
      <c r="I229">
        <v>10</v>
      </c>
      <c r="J229" t="s">
        <v>82</v>
      </c>
      <c r="K229">
        <v>235</v>
      </c>
      <c r="L229">
        <v>223.12456800000001</v>
      </c>
      <c r="M229">
        <v>30.771802999999998</v>
      </c>
      <c r="N229">
        <v>40.361358000000003</v>
      </c>
      <c r="O229">
        <v>36.247092000000002</v>
      </c>
      <c r="P229">
        <v>10.031098</v>
      </c>
      <c r="Q229">
        <v>9.5379649999999998</v>
      </c>
      <c r="R229">
        <v>28.315588000000002</v>
      </c>
      <c r="S229">
        <v>26.760729999999999</v>
      </c>
      <c r="T229">
        <v>26.961489</v>
      </c>
      <c r="U229">
        <v>33.522483999999999</v>
      </c>
      <c r="V229">
        <v>30.727312000000001</v>
      </c>
      <c r="W229">
        <v>40.325975999999997</v>
      </c>
      <c r="X229">
        <v>36.215038</v>
      </c>
      <c r="Y229">
        <v>0.84067700000000001</v>
      </c>
      <c r="AF229" t="s">
        <v>673</v>
      </c>
    </row>
    <row r="230" spans="1:32" x14ac:dyDescent="0.2">
      <c r="A230" t="s">
        <v>151</v>
      </c>
      <c r="B230" t="s">
        <v>152</v>
      </c>
      <c r="C230" t="s">
        <v>153</v>
      </c>
      <c r="D230">
        <v>0</v>
      </c>
      <c r="E230" t="s">
        <v>154</v>
      </c>
      <c r="F230" t="s">
        <v>59</v>
      </c>
      <c r="G230" t="s">
        <v>81</v>
      </c>
      <c r="H230">
        <v>60</v>
      </c>
      <c r="I230">
        <v>10</v>
      </c>
      <c r="J230" t="s">
        <v>83</v>
      </c>
      <c r="K230">
        <v>110</v>
      </c>
      <c r="L230">
        <v>8116.0058399999998</v>
      </c>
      <c r="M230">
        <v>39.736725</v>
      </c>
      <c r="N230">
        <v>48.997771</v>
      </c>
      <c r="O230">
        <v>46.639994999999999</v>
      </c>
      <c r="P230">
        <v>24.906707999999998</v>
      </c>
      <c r="Q230">
        <v>17.328676000000002</v>
      </c>
      <c r="R230">
        <v>93.023250000000004</v>
      </c>
      <c r="S230">
        <v>90.868007000000006</v>
      </c>
      <c r="T230">
        <v>39.632241999999998</v>
      </c>
      <c r="U230">
        <v>41.805602</v>
      </c>
      <c r="V230">
        <v>39.730981</v>
      </c>
      <c r="W230">
        <v>48.993267000000003</v>
      </c>
      <c r="X230">
        <v>46.625734999999999</v>
      </c>
      <c r="Y230">
        <v>0.51121499999999997</v>
      </c>
      <c r="AF230" t="s">
        <v>674</v>
      </c>
    </row>
    <row r="231" spans="1:32" x14ac:dyDescent="0.2">
      <c r="A231" t="s">
        <v>151</v>
      </c>
      <c r="B231" t="s">
        <v>152</v>
      </c>
      <c r="C231" t="s">
        <v>153</v>
      </c>
      <c r="D231">
        <v>0</v>
      </c>
      <c r="E231" t="s">
        <v>154</v>
      </c>
      <c r="F231" t="s">
        <v>59</v>
      </c>
      <c r="G231" t="s">
        <v>81</v>
      </c>
      <c r="H231">
        <v>60</v>
      </c>
      <c r="I231">
        <v>10</v>
      </c>
      <c r="J231" t="s">
        <v>83</v>
      </c>
      <c r="K231">
        <v>135</v>
      </c>
      <c r="L231">
        <v>3509.7026049999999</v>
      </c>
      <c r="M231">
        <v>38.870941999999999</v>
      </c>
      <c r="N231">
        <v>48.046877000000002</v>
      </c>
      <c r="O231">
        <v>45.214969000000004</v>
      </c>
      <c r="P231">
        <v>22.104801999999999</v>
      </c>
      <c r="Q231">
        <v>16.264475999999998</v>
      </c>
      <c r="R231">
        <v>85.656225000000006</v>
      </c>
      <c r="S231">
        <v>83.228127000000001</v>
      </c>
      <c r="T231">
        <v>37.613495999999998</v>
      </c>
      <c r="U231">
        <v>40.912731000000001</v>
      </c>
      <c r="V231">
        <v>38.864572000000003</v>
      </c>
      <c r="W231">
        <v>48.040089999999999</v>
      </c>
      <c r="X231">
        <v>45.195895</v>
      </c>
      <c r="Y231">
        <v>0.59730000000000005</v>
      </c>
      <c r="AF231" t="s">
        <v>675</v>
      </c>
    </row>
    <row r="232" spans="1:32" x14ac:dyDescent="0.2">
      <c r="A232" t="s">
        <v>151</v>
      </c>
      <c r="B232" t="s">
        <v>152</v>
      </c>
      <c r="C232" t="s">
        <v>153</v>
      </c>
      <c r="D232">
        <v>0</v>
      </c>
      <c r="E232" t="s">
        <v>154</v>
      </c>
      <c r="F232" t="s">
        <v>59</v>
      </c>
      <c r="G232" t="s">
        <v>81</v>
      </c>
      <c r="H232">
        <v>60</v>
      </c>
      <c r="I232">
        <v>10</v>
      </c>
      <c r="J232" t="s">
        <v>83</v>
      </c>
      <c r="K232">
        <v>160</v>
      </c>
      <c r="L232">
        <v>1635.854607</v>
      </c>
      <c r="M232">
        <v>37.375140000000002</v>
      </c>
      <c r="N232">
        <v>46.598517999999999</v>
      </c>
      <c r="O232">
        <v>43.192141999999997</v>
      </c>
      <c r="P232">
        <v>18.655809000000001</v>
      </c>
      <c r="Q232">
        <v>14.700453</v>
      </c>
      <c r="R232">
        <v>72.761024000000006</v>
      </c>
      <c r="S232">
        <v>70.270463000000007</v>
      </c>
      <c r="T232">
        <v>34.938603999999998</v>
      </c>
      <c r="U232">
        <v>39.514135000000003</v>
      </c>
      <c r="V232">
        <v>37.359760000000001</v>
      </c>
      <c r="W232">
        <v>46.585254999999997</v>
      </c>
      <c r="X232">
        <v>43.165536000000003</v>
      </c>
      <c r="Y232">
        <v>0.76598699999999997</v>
      </c>
      <c r="AF232" t="s">
        <v>676</v>
      </c>
    </row>
    <row r="233" spans="1:32" x14ac:dyDescent="0.2">
      <c r="A233" t="s">
        <v>151</v>
      </c>
      <c r="B233" t="s">
        <v>152</v>
      </c>
      <c r="C233" t="s">
        <v>153</v>
      </c>
      <c r="D233">
        <v>0</v>
      </c>
      <c r="E233" t="s">
        <v>154</v>
      </c>
      <c r="F233" t="s">
        <v>59</v>
      </c>
      <c r="G233" t="s">
        <v>81</v>
      </c>
      <c r="H233">
        <v>60</v>
      </c>
      <c r="I233">
        <v>10</v>
      </c>
      <c r="J233" t="s">
        <v>83</v>
      </c>
      <c r="K233">
        <v>185</v>
      </c>
      <c r="L233">
        <v>778.84454000000005</v>
      </c>
      <c r="M233">
        <v>35.281215000000003</v>
      </c>
      <c r="N233">
        <v>44.629894999999998</v>
      </c>
      <c r="O233">
        <v>40.771447999999999</v>
      </c>
      <c r="P233">
        <v>15.240263000000001</v>
      </c>
      <c r="Q233">
        <v>12.840115000000001</v>
      </c>
      <c r="R233">
        <v>56.437322000000002</v>
      </c>
      <c r="S233">
        <v>53.932113999999999</v>
      </c>
      <c r="T233">
        <v>32.013660999999999</v>
      </c>
      <c r="U233">
        <v>37.638967999999998</v>
      </c>
      <c r="V233">
        <v>35.254345999999998</v>
      </c>
      <c r="W233">
        <v>44.605038999999998</v>
      </c>
      <c r="X233">
        <v>40.739524000000003</v>
      </c>
      <c r="Y233">
        <v>0.91520199999999996</v>
      </c>
      <c r="AF233" t="s">
        <v>677</v>
      </c>
    </row>
    <row r="234" spans="1:32" x14ac:dyDescent="0.2">
      <c r="A234" t="s">
        <v>151</v>
      </c>
      <c r="B234" t="s">
        <v>152</v>
      </c>
      <c r="C234" t="s">
        <v>153</v>
      </c>
      <c r="D234">
        <v>0</v>
      </c>
      <c r="E234" t="s">
        <v>154</v>
      </c>
      <c r="F234" t="s">
        <v>59</v>
      </c>
      <c r="G234" t="s">
        <v>81</v>
      </c>
      <c r="H234">
        <v>60</v>
      </c>
      <c r="I234">
        <v>10</v>
      </c>
      <c r="J234" t="s">
        <v>83</v>
      </c>
      <c r="K234">
        <v>210</v>
      </c>
      <c r="L234">
        <v>355.57181300000002</v>
      </c>
      <c r="M234">
        <v>32.624688999999996</v>
      </c>
      <c r="N234">
        <v>42.348903</v>
      </c>
      <c r="O234">
        <v>38.122041000000003</v>
      </c>
      <c r="P234">
        <v>11.910565</v>
      </c>
      <c r="Q234">
        <v>10.785447</v>
      </c>
      <c r="R234">
        <v>39.219363000000001</v>
      </c>
      <c r="S234">
        <v>36.988827000000001</v>
      </c>
      <c r="T234">
        <v>28.924665000000001</v>
      </c>
      <c r="U234">
        <v>35.323031999999998</v>
      </c>
      <c r="V234">
        <v>32.587425000000003</v>
      </c>
      <c r="W234">
        <v>42.316642999999999</v>
      </c>
      <c r="X234">
        <v>38.089910000000003</v>
      </c>
      <c r="Y234">
        <v>1.087853</v>
      </c>
      <c r="AF234" t="s">
        <v>678</v>
      </c>
    </row>
    <row r="235" spans="1:32" x14ac:dyDescent="0.2">
      <c r="A235" t="s">
        <v>151</v>
      </c>
      <c r="B235" t="s">
        <v>152</v>
      </c>
      <c r="C235" t="s">
        <v>153</v>
      </c>
      <c r="D235">
        <v>0</v>
      </c>
      <c r="E235" t="s">
        <v>154</v>
      </c>
      <c r="F235" t="s">
        <v>59</v>
      </c>
      <c r="G235" t="s">
        <v>81</v>
      </c>
      <c r="H235">
        <v>60</v>
      </c>
      <c r="I235">
        <v>10</v>
      </c>
      <c r="J235" t="s">
        <v>83</v>
      </c>
      <c r="K235">
        <v>235</v>
      </c>
      <c r="L235">
        <v>155.89210800000001</v>
      </c>
      <c r="M235">
        <v>29.73929</v>
      </c>
      <c r="N235">
        <v>39.755133000000001</v>
      </c>
      <c r="O235">
        <v>35.425032000000002</v>
      </c>
      <c r="P235">
        <v>9.1137549999999994</v>
      </c>
      <c r="Q235">
        <v>8.9105749999999997</v>
      </c>
      <c r="R235">
        <v>22.581254999999999</v>
      </c>
      <c r="S235">
        <v>21.179195</v>
      </c>
      <c r="T235">
        <v>25.925398000000001</v>
      </c>
      <c r="U235">
        <v>32.651629999999997</v>
      </c>
      <c r="V235">
        <v>29.693840999999999</v>
      </c>
      <c r="W235">
        <v>39.719116999999997</v>
      </c>
      <c r="X235">
        <v>35.394331000000001</v>
      </c>
      <c r="Y235">
        <v>1.044011</v>
      </c>
      <c r="AF235" t="s">
        <v>679</v>
      </c>
    </row>
    <row r="236" spans="1:32" x14ac:dyDescent="0.2">
      <c r="A236" t="s">
        <v>151</v>
      </c>
      <c r="B236" t="s">
        <v>152</v>
      </c>
      <c r="C236" t="s">
        <v>153</v>
      </c>
      <c r="D236">
        <v>0</v>
      </c>
      <c r="E236" t="s">
        <v>154</v>
      </c>
      <c r="F236" t="s">
        <v>59</v>
      </c>
      <c r="G236" t="s">
        <v>81</v>
      </c>
      <c r="H236">
        <v>60</v>
      </c>
      <c r="I236">
        <v>10</v>
      </c>
      <c r="J236" t="s">
        <v>84</v>
      </c>
      <c r="K236">
        <v>110</v>
      </c>
      <c r="L236">
        <v>4807.6206869999996</v>
      </c>
      <c r="M236">
        <v>39.124554000000003</v>
      </c>
      <c r="N236">
        <v>48.316854999999997</v>
      </c>
      <c r="O236">
        <v>45.391295</v>
      </c>
      <c r="P236">
        <v>23.241976999999999</v>
      </c>
      <c r="Q236">
        <v>16.639175000000002</v>
      </c>
      <c r="R236">
        <v>87.595118999999997</v>
      </c>
      <c r="S236">
        <v>85.275002999999998</v>
      </c>
      <c r="T236">
        <v>38.242932000000003</v>
      </c>
      <c r="U236">
        <v>41.162337000000001</v>
      </c>
      <c r="V236">
        <v>39.120013</v>
      </c>
      <c r="W236">
        <v>48.311245999999997</v>
      </c>
      <c r="X236">
        <v>45.374797999999998</v>
      </c>
      <c r="Y236">
        <v>0.57262299999999999</v>
      </c>
      <c r="AF236" t="s">
        <v>680</v>
      </c>
    </row>
    <row r="237" spans="1:32" x14ac:dyDescent="0.2">
      <c r="A237" t="s">
        <v>151</v>
      </c>
      <c r="B237" t="s">
        <v>152</v>
      </c>
      <c r="C237" t="s">
        <v>153</v>
      </c>
      <c r="D237">
        <v>0</v>
      </c>
      <c r="E237" t="s">
        <v>154</v>
      </c>
      <c r="F237" t="s">
        <v>59</v>
      </c>
      <c r="G237" t="s">
        <v>81</v>
      </c>
      <c r="H237">
        <v>60</v>
      </c>
      <c r="I237">
        <v>10</v>
      </c>
      <c r="J237" t="s">
        <v>84</v>
      </c>
      <c r="K237">
        <v>135</v>
      </c>
      <c r="L237">
        <v>2285.5642819999998</v>
      </c>
      <c r="M237">
        <v>38.002524000000001</v>
      </c>
      <c r="N237">
        <v>47.199997000000003</v>
      </c>
      <c r="O237">
        <v>43.831580000000002</v>
      </c>
      <c r="P237">
        <v>20.178818</v>
      </c>
      <c r="Q237">
        <v>15.372806000000001</v>
      </c>
      <c r="R237">
        <v>77.638532999999995</v>
      </c>
      <c r="S237">
        <v>75.148330000000001</v>
      </c>
      <c r="T237">
        <v>36.003559000000003</v>
      </c>
      <c r="U237">
        <v>40.084736999999997</v>
      </c>
      <c r="V237">
        <v>37.991787000000002</v>
      </c>
      <c r="W237">
        <v>47.190753000000001</v>
      </c>
      <c r="X237">
        <v>43.808818000000002</v>
      </c>
      <c r="Y237">
        <v>0.69401299999999999</v>
      </c>
      <c r="AF237" t="s">
        <v>681</v>
      </c>
    </row>
    <row r="238" spans="1:32" x14ac:dyDescent="0.2">
      <c r="A238" t="s">
        <v>151</v>
      </c>
      <c r="B238" t="s">
        <v>152</v>
      </c>
      <c r="C238" t="s">
        <v>153</v>
      </c>
      <c r="D238">
        <v>0</v>
      </c>
      <c r="E238" t="s">
        <v>154</v>
      </c>
      <c r="F238" t="s">
        <v>59</v>
      </c>
      <c r="G238" t="s">
        <v>81</v>
      </c>
      <c r="H238">
        <v>60</v>
      </c>
      <c r="I238">
        <v>10</v>
      </c>
      <c r="J238" t="s">
        <v>84</v>
      </c>
      <c r="K238">
        <v>160</v>
      </c>
      <c r="L238">
        <v>1067.8884190000001</v>
      </c>
      <c r="M238">
        <v>36.203381999999998</v>
      </c>
      <c r="N238">
        <v>45.502746999999999</v>
      </c>
      <c r="O238">
        <v>41.734619000000002</v>
      </c>
      <c r="P238">
        <v>16.729452999999999</v>
      </c>
      <c r="Q238">
        <v>13.649772</v>
      </c>
      <c r="R238">
        <v>62.697226999999998</v>
      </c>
      <c r="S238">
        <v>60.259314000000003</v>
      </c>
      <c r="T238">
        <v>33.229399999999998</v>
      </c>
      <c r="U238">
        <v>38.470247999999998</v>
      </c>
      <c r="V238">
        <v>36.181733000000001</v>
      </c>
      <c r="W238">
        <v>45.485641000000001</v>
      </c>
      <c r="X238">
        <v>41.705477000000002</v>
      </c>
      <c r="Y238">
        <v>0.91597700000000004</v>
      </c>
      <c r="AF238" t="s">
        <v>682</v>
      </c>
    </row>
    <row r="239" spans="1:32" x14ac:dyDescent="0.2">
      <c r="A239" t="s">
        <v>151</v>
      </c>
      <c r="B239" t="s">
        <v>152</v>
      </c>
      <c r="C239" t="s">
        <v>153</v>
      </c>
      <c r="D239">
        <v>0</v>
      </c>
      <c r="E239" t="s">
        <v>154</v>
      </c>
      <c r="F239" t="s">
        <v>59</v>
      </c>
      <c r="G239" t="s">
        <v>81</v>
      </c>
      <c r="H239">
        <v>60</v>
      </c>
      <c r="I239">
        <v>10</v>
      </c>
      <c r="J239" t="s">
        <v>84</v>
      </c>
      <c r="K239">
        <v>185</v>
      </c>
      <c r="L239">
        <v>495.09751799999998</v>
      </c>
      <c r="M239">
        <v>33.847529000000002</v>
      </c>
      <c r="N239">
        <v>43.434069999999998</v>
      </c>
      <c r="O239">
        <v>39.353782000000002</v>
      </c>
      <c r="P239">
        <v>13.38988</v>
      </c>
      <c r="Q239">
        <v>11.709519</v>
      </c>
      <c r="R239">
        <v>45.688879</v>
      </c>
      <c r="S239">
        <v>43.552469000000002</v>
      </c>
      <c r="T239">
        <v>30.29139</v>
      </c>
      <c r="U239">
        <v>36.415844</v>
      </c>
      <c r="V239">
        <v>33.815274000000002</v>
      </c>
      <c r="W239">
        <v>43.404541999999999</v>
      </c>
      <c r="X239">
        <v>39.317861999999998</v>
      </c>
      <c r="Y239">
        <v>1.1361460000000001</v>
      </c>
      <c r="AF239" t="s">
        <v>683</v>
      </c>
    </row>
    <row r="240" spans="1:32" x14ac:dyDescent="0.2">
      <c r="A240" t="s">
        <v>151</v>
      </c>
      <c r="B240" t="s">
        <v>152</v>
      </c>
      <c r="C240" t="s">
        <v>153</v>
      </c>
      <c r="D240">
        <v>0</v>
      </c>
      <c r="E240" t="s">
        <v>154</v>
      </c>
      <c r="F240" t="s">
        <v>59</v>
      </c>
      <c r="G240" t="s">
        <v>81</v>
      </c>
      <c r="H240">
        <v>60</v>
      </c>
      <c r="I240">
        <v>10</v>
      </c>
      <c r="J240" t="s">
        <v>84</v>
      </c>
      <c r="K240">
        <v>210</v>
      </c>
      <c r="L240">
        <v>220.535157</v>
      </c>
      <c r="M240">
        <v>31.094315000000002</v>
      </c>
      <c r="N240">
        <v>41.211435000000002</v>
      </c>
      <c r="O240">
        <v>36.735039</v>
      </c>
      <c r="P240">
        <v>10.366428000000001</v>
      </c>
      <c r="Q240">
        <v>9.7593730000000001</v>
      </c>
      <c r="R240">
        <v>29.979716</v>
      </c>
      <c r="S240">
        <v>28.252647</v>
      </c>
      <c r="T240">
        <v>27.311971</v>
      </c>
      <c r="U240">
        <v>33.985863000000002</v>
      </c>
      <c r="V240">
        <v>31.053910999999999</v>
      </c>
      <c r="W240">
        <v>41.191226</v>
      </c>
      <c r="X240">
        <v>36.704506000000002</v>
      </c>
      <c r="Y240">
        <v>1.323456</v>
      </c>
      <c r="AF240" t="s">
        <v>684</v>
      </c>
    </row>
    <row r="241" spans="1:32" x14ac:dyDescent="0.2">
      <c r="A241" t="s">
        <v>151</v>
      </c>
      <c r="B241" t="s">
        <v>152</v>
      </c>
      <c r="C241" t="s">
        <v>153</v>
      </c>
      <c r="D241">
        <v>0</v>
      </c>
      <c r="E241" t="s">
        <v>154</v>
      </c>
      <c r="F241" t="s">
        <v>59</v>
      </c>
      <c r="G241" t="s">
        <v>81</v>
      </c>
      <c r="H241">
        <v>60</v>
      </c>
      <c r="I241">
        <v>10</v>
      </c>
      <c r="J241" t="s">
        <v>84</v>
      </c>
      <c r="K241">
        <v>235</v>
      </c>
      <c r="L241">
        <v>93.661416000000003</v>
      </c>
      <c r="M241">
        <v>28.193204000000001</v>
      </c>
      <c r="N241">
        <v>38.935516</v>
      </c>
      <c r="O241">
        <v>34.128123000000002</v>
      </c>
      <c r="P241">
        <v>7.8764659999999997</v>
      </c>
      <c r="Q241">
        <v>8.0371539999999992</v>
      </c>
      <c r="R241">
        <v>13.035627</v>
      </c>
      <c r="S241">
        <v>12.205403</v>
      </c>
      <c r="T241">
        <v>24.403399</v>
      </c>
      <c r="U241">
        <v>31.299748000000001</v>
      </c>
      <c r="V241">
        <v>28.148061999999999</v>
      </c>
      <c r="W241">
        <v>38.915157000000001</v>
      </c>
      <c r="X241">
        <v>34.093933999999997</v>
      </c>
      <c r="Y241">
        <v>1.2223170000000001</v>
      </c>
      <c r="AF241" t="s">
        <v>685</v>
      </c>
    </row>
    <row r="242" spans="1:32" x14ac:dyDescent="0.2">
      <c r="A242" t="s">
        <v>151</v>
      </c>
      <c r="B242" t="s">
        <v>152</v>
      </c>
      <c r="C242" t="s">
        <v>153</v>
      </c>
      <c r="D242">
        <v>0</v>
      </c>
      <c r="E242" t="s">
        <v>154</v>
      </c>
      <c r="F242" t="s">
        <v>59</v>
      </c>
      <c r="G242" t="s">
        <v>81</v>
      </c>
      <c r="H242">
        <v>60</v>
      </c>
      <c r="I242">
        <v>10</v>
      </c>
      <c r="J242" t="s">
        <v>85</v>
      </c>
      <c r="K242">
        <v>110</v>
      </c>
      <c r="L242">
        <v>3508.695612</v>
      </c>
      <c r="M242">
        <v>38.408180999999999</v>
      </c>
      <c r="N242">
        <v>47.635711000000001</v>
      </c>
      <c r="O242">
        <v>44.210047000000003</v>
      </c>
      <c r="P242">
        <v>21.875951000000001</v>
      </c>
      <c r="Q242">
        <v>15.941822</v>
      </c>
      <c r="R242">
        <v>80.377280999999996</v>
      </c>
      <c r="S242">
        <v>78.014498000000003</v>
      </c>
      <c r="T242">
        <v>36.764423000000001</v>
      </c>
      <c r="U242">
        <v>40.495316000000003</v>
      </c>
      <c r="V242">
        <v>38.401843</v>
      </c>
      <c r="W242">
        <v>47.628487</v>
      </c>
      <c r="X242">
        <v>44.191858000000003</v>
      </c>
      <c r="Y242">
        <v>0.65267500000000001</v>
      </c>
      <c r="AF242" t="s">
        <v>686</v>
      </c>
    </row>
    <row r="243" spans="1:32" x14ac:dyDescent="0.2">
      <c r="A243" t="s">
        <v>151</v>
      </c>
      <c r="B243" t="s">
        <v>152</v>
      </c>
      <c r="C243" t="s">
        <v>153</v>
      </c>
      <c r="D243">
        <v>0</v>
      </c>
      <c r="E243" t="s">
        <v>154</v>
      </c>
      <c r="F243" t="s">
        <v>59</v>
      </c>
      <c r="G243" t="s">
        <v>81</v>
      </c>
      <c r="H243">
        <v>60</v>
      </c>
      <c r="I243">
        <v>10</v>
      </c>
      <c r="J243" t="s">
        <v>85</v>
      </c>
      <c r="K243">
        <v>135</v>
      </c>
      <c r="L243">
        <v>1689.5018829999999</v>
      </c>
      <c r="M243">
        <v>37.137377000000001</v>
      </c>
      <c r="N243">
        <v>46.415823000000003</v>
      </c>
      <c r="O243">
        <v>42.642991000000002</v>
      </c>
      <c r="P243">
        <v>18.738941000000001</v>
      </c>
      <c r="Q243">
        <v>14.587721</v>
      </c>
      <c r="R243">
        <v>68.811957000000007</v>
      </c>
      <c r="S243">
        <v>66.397840000000002</v>
      </c>
      <c r="T243">
        <v>34.567731999999999</v>
      </c>
      <c r="U243">
        <v>39.324371999999997</v>
      </c>
      <c r="V243">
        <v>37.122736000000003</v>
      </c>
      <c r="W243">
        <v>46.40466</v>
      </c>
      <c r="X243">
        <v>42.619176000000003</v>
      </c>
      <c r="Y243">
        <v>0.80164899999999994</v>
      </c>
      <c r="AF243" t="s">
        <v>687</v>
      </c>
    </row>
    <row r="244" spans="1:32" x14ac:dyDescent="0.2">
      <c r="A244" t="s">
        <v>151</v>
      </c>
      <c r="B244" t="s">
        <v>152</v>
      </c>
      <c r="C244" t="s">
        <v>153</v>
      </c>
      <c r="D244">
        <v>0</v>
      </c>
      <c r="E244" t="s">
        <v>154</v>
      </c>
      <c r="F244" t="s">
        <v>59</v>
      </c>
      <c r="G244" t="s">
        <v>81</v>
      </c>
      <c r="H244">
        <v>60</v>
      </c>
      <c r="I244">
        <v>10</v>
      </c>
      <c r="J244" t="s">
        <v>85</v>
      </c>
      <c r="K244">
        <v>160</v>
      </c>
      <c r="L244">
        <v>780.51917300000002</v>
      </c>
      <c r="M244">
        <v>35.188018999999997</v>
      </c>
      <c r="N244">
        <v>44.662554</v>
      </c>
      <c r="O244">
        <v>40.645829999999997</v>
      </c>
      <c r="P244">
        <v>15.334266</v>
      </c>
      <c r="Q244">
        <v>12.818305000000001</v>
      </c>
      <c r="R244">
        <v>53.543593999999999</v>
      </c>
      <c r="S244">
        <v>51.262407000000003</v>
      </c>
      <c r="T244">
        <v>31.882815999999998</v>
      </c>
      <c r="U244">
        <v>37.619211999999997</v>
      </c>
      <c r="V244">
        <v>35.161887999999998</v>
      </c>
      <c r="W244">
        <v>44.641485000000003</v>
      </c>
      <c r="X244">
        <v>40.614859000000003</v>
      </c>
      <c r="Y244">
        <v>1.0371729999999999</v>
      </c>
      <c r="AF244" t="s">
        <v>688</v>
      </c>
    </row>
    <row r="245" spans="1:32" x14ac:dyDescent="0.2">
      <c r="A245" t="s">
        <v>151</v>
      </c>
      <c r="B245" t="s">
        <v>152</v>
      </c>
      <c r="C245" t="s">
        <v>153</v>
      </c>
      <c r="D245">
        <v>0</v>
      </c>
      <c r="E245" t="s">
        <v>154</v>
      </c>
      <c r="F245" t="s">
        <v>59</v>
      </c>
      <c r="G245" t="s">
        <v>81</v>
      </c>
      <c r="H245">
        <v>60</v>
      </c>
      <c r="I245">
        <v>10</v>
      </c>
      <c r="J245" t="s">
        <v>85</v>
      </c>
      <c r="K245">
        <v>185</v>
      </c>
      <c r="L245">
        <v>355.39107000000001</v>
      </c>
      <c r="M245">
        <v>32.742297999999998</v>
      </c>
      <c r="N245">
        <v>42.593907000000002</v>
      </c>
      <c r="O245">
        <v>38.236918000000003</v>
      </c>
      <c r="P245">
        <v>12.125194</v>
      </c>
      <c r="Q245">
        <v>10.896032999999999</v>
      </c>
      <c r="R245">
        <v>37.106445999999998</v>
      </c>
      <c r="S245">
        <v>35.343392000000001</v>
      </c>
      <c r="T245">
        <v>29.041741999999999</v>
      </c>
      <c r="U245">
        <v>35.451515000000001</v>
      </c>
      <c r="V245">
        <v>32.707213000000003</v>
      </c>
      <c r="W245">
        <v>42.565362</v>
      </c>
      <c r="X245">
        <v>38.201784000000004</v>
      </c>
      <c r="Y245">
        <v>1.3136890000000001</v>
      </c>
      <c r="AF245" t="s">
        <v>689</v>
      </c>
    </row>
    <row r="246" spans="1:32" x14ac:dyDescent="0.2">
      <c r="A246" t="s">
        <v>151</v>
      </c>
      <c r="B246" t="s">
        <v>152</v>
      </c>
      <c r="C246" t="s">
        <v>153</v>
      </c>
      <c r="D246">
        <v>0</v>
      </c>
      <c r="E246" t="s">
        <v>154</v>
      </c>
      <c r="F246" t="s">
        <v>59</v>
      </c>
      <c r="G246" t="s">
        <v>81</v>
      </c>
      <c r="H246">
        <v>60</v>
      </c>
      <c r="I246">
        <v>10</v>
      </c>
      <c r="J246" t="s">
        <v>85</v>
      </c>
      <c r="K246">
        <v>210</v>
      </c>
      <c r="L246">
        <v>156.353185</v>
      </c>
      <c r="M246">
        <v>30.000658000000001</v>
      </c>
      <c r="N246">
        <v>40.371659999999999</v>
      </c>
      <c r="O246">
        <v>35.781894999999999</v>
      </c>
      <c r="P246">
        <v>9.3622700000000005</v>
      </c>
      <c r="Q246">
        <v>9.0763289999999994</v>
      </c>
      <c r="R246">
        <v>22.185648</v>
      </c>
      <c r="S246">
        <v>20.927197</v>
      </c>
      <c r="T246">
        <v>26.195177000000001</v>
      </c>
      <c r="U246">
        <v>33.022409000000003</v>
      </c>
      <c r="V246">
        <v>29.957857000000001</v>
      </c>
      <c r="W246">
        <v>40.339640000000003</v>
      </c>
      <c r="X246">
        <v>35.749004999999997</v>
      </c>
      <c r="Y246">
        <v>1.448569</v>
      </c>
      <c r="AF246" t="s">
        <v>690</v>
      </c>
    </row>
    <row r="247" spans="1:32" x14ac:dyDescent="0.2">
      <c r="A247" t="s">
        <v>151</v>
      </c>
      <c r="B247" t="s">
        <v>152</v>
      </c>
      <c r="C247" t="s">
        <v>153</v>
      </c>
      <c r="D247">
        <v>0</v>
      </c>
      <c r="E247" t="s">
        <v>154</v>
      </c>
      <c r="F247" t="s">
        <v>59</v>
      </c>
      <c r="G247" t="s">
        <v>81</v>
      </c>
      <c r="H247">
        <v>60</v>
      </c>
      <c r="I247">
        <v>10</v>
      </c>
      <c r="J247" t="s">
        <v>85</v>
      </c>
      <c r="K247">
        <v>235</v>
      </c>
      <c r="L247">
        <v>66.184892000000005</v>
      </c>
      <c r="M247">
        <v>27.116882</v>
      </c>
      <c r="N247">
        <v>38.064608</v>
      </c>
      <c r="O247">
        <v>33.202249999999999</v>
      </c>
      <c r="P247">
        <v>7.1390789999999997</v>
      </c>
      <c r="Q247">
        <v>7.4978870000000004</v>
      </c>
      <c r="R247">
        <v>5.8018289999999997</v>
      </c>
      <c r="S247">
        <v>5.3712109999999997</v>
      </c>
      <c r="T247">
        <v>23.351486999999999</v>
      </c>
      <c r="U247">
        <v>30.317484</v>
      </c>
      <c r="V247">
        <v>27.071653999999999</v>
      </c>
      <c r="W247">
        <v>38.035685999999998</v>
      </c>
      <c r="X247">
        <v>33.170960999999998</v>
      </c>
      <c r="Y247">
        <v>1.394231</v>
      </c>
      <c r="AF247" t="s">
        <v>691</v>
      </c>
    </row>
    <row r="248" spans="1:32" x14ac:dyDescent="0.2">
      <c r="A248" t="s">
        <v>151</v>
      </c>
      <c r="B248" t="s">
        <v>152</v>
      </c>
      <c r="C248" t="s">
        <v>153</v>
      </c>
      <c r="D248">
        <v>0</v>
      </c>
      <c r="E248" t="s">
        <v>154</v>
      </c>
      <c r="F248" t="s">
        <v>59</v>
      </c>
      <c r="G248" t="s">
        <v>81</v>
      </c>
      <c r="H248">
        <v>60</v>
      </c>
      <c r="I248">
        <v>10</v>
      </c>
      <c r="J248" t="s">
        <v>86</v>
      </c>
      <c r="K248">
        <v>110</v>
      </c>
      <c r="L248">
        <v>2238.1286409999998</v>
      </c>
      <c r="M248">
        <v>36.782786000000002</v>
      </c>
      <c r="N248">
        <v>46.390191999999999</v>
      </c>
      <c r="O248">
        <v>42.274777</v>
      </c>
      <c r="P248">
        <v>19.497689999999999</v>
      </c>
      <c r="Q248">
        <v>14.525551</v>
      </c>
      <c r="R248">
        <v>61.032349000000004</v>
      </c>
      <c r="S248">
        <v>58.932226999999997</v>
      </c>
      <c r="T248">
        <v>33.839103999999999</v>
      </c>
      <c r="U248">
        <v>39.218510000000002</v>
      </c>
      <c r="V248">
        <v>36.774424000000003</v>
      </c>
      <c r="W248">
        <v>46.381574000000001</v>
      </c>
      <c r="X248">
        <v>42.253660000000004</v>
      </c>
      <c r="Y248">
        <v>0.73611599999999999</v>
      </c>
      <c r="AF248" t="s">
        <v>692</v>
      </c>
    </row>
    <row r="249" spans="1:32" x14ac:dyDescent="0.2">
      <c r="A249" t="s">
        <v>151</v>
      </c>
      <c r="B249" t="s">
        <v>152</v>
      </c>
      <c r="C249" t="s">
        <v>153</v>
      </c>
      <c r="D249">
        <v>0</v>
      </c>
      <c r="E249" t="s">
        <v>154</v>
      </c>
      <c r="F249" t="s">
        <v>59</v>
      </c>
      <c r="G249" t="s">
        <v>81</v>
      </c>
      <c r="H249">
        <v>60</v>
      </c>
      <c r="I249">
        <v>10</v>
      </c>
      <c r="J249" t="s">
        <v>86</v>
      </c>
      <c r="K249">
        <v>135</v>
      </c>
      <c r="L249">
        <v>1086.7446399999999</v>
      </c>
      <c r="M249">
        <v>35.487678000000002</v>
      </c>
      <c r="N249">
        <v>45.151674999999997</v>
      </c>
      <c r="O249">
        <v>40.810854999999997</v>
      </c>
      <c r="P249">
        <v>16.522994000000001</v>
      </c>
      <c r="Q249">
        <v>13.224218</v>
      </c>
      <c r="R249">
        <v>49.189010000000003</v>
      </c>
      <c r="S249">
        <v>47.149194000000001</v>
      </c>
      <c r="T249">
        <v>32.109265999999998</v>
      </c>
      <c r="U249">
        <v>38.005983999999998</v>
      </c>
      <c r="V249">
        <v>35.470187000000003</v>
      </c>
      <c r="W249">
        <v>45.139676000000001</v>
      </c>
      <c r="X249">
        <v>40.783771000000002</v>
      </c>
      <c r="Y249">
        <v>0.93340500000000004</v>
      </c>
      <c r="AF249" t="s">
        <v>693</v>
      </c>
    </row>
    <row r="250" spans="1:32" x14ac:dyDescent="0.2">
      <c r="A250" t="s">
        <v>151</v>
      </c>
      <c r="B250" t="s">
        <v>152</v>
      </c>
      <c r="C250" t="s">
        <v>153</v>
      </c>
      <c r="D250">
        <v>0</v>
      </c>
      <c r="E250" t="s">
        <v>154</v>
      </c>
      <c r="F250" t="s">
        <v>59</v>
      </c>
      <c r="G250" t="s">
        <v>81</v>
      </c>
      <c r="H250">
        <v>60</v>
      </c>
      <c r="I250">
        <v>10</v>
      </c>
      <c r="J250" t="s">
        <v>86</v>
      </c>
      <c r="K250">
        <v>160</v>
      </c>
      <c r="L250">
        <v>496.84223500000002</v>
      </c>
      <c r="M250">
        <v>33.512712999999998</v>
      </c>
      <c r="N250">
        <v>43.373688000000001</v>
      </c>
      <c r="O250">
        <v>38.911459000000001</v>
      </c>
      <c r="P250">
        <v>13.345287000000001</v>
      </c>
      <c r="Q250">
        <v>11.540531</v>
      </c>
      <c r="R250">
        <v>34.999751000000003</v>
      </c>
      <c r="S250">
        <v>33.310032</v>
      </c>
      <c r="T250">
        <v>29.810821000000001</v>
      </c>
      <c r="U250">
        <v>36.227277000000001</v>
      </c>
      <c r="V250">
        <v>33.484305999999997</v>
      </c>
      <c r="W250">
        <v>43.352992</v>
      </c>
      <c r="X250">
        <v>38.879873000000003</v>
      </c>
      <c r="Y250">
        <v>1.19956</v>
      </c>
      <c r="AF250" t="s">
        <v>694</v>
      </c>
    </row>
    <row r="251" spans="1:32" x14ac:dyDescent="0.2">
      <c r="A251" t="s">
        <v>151</v>
      </c>
      <c r="B251" t="s">
        <v>152</v>
      </c>
      <c r="C251" t="s">
        <v>153</v>
      </c>
      <c r="D251">
        <v>0</v>
      </c>
      <c r="E251" t="s">
        <v>154</v>
      </c>
      <c r="F251" t="s">
        <v>59</v>
      </c>
      <c r="G251" t="s">
        <v>81</v>
      </c>
      <c r="H251">
        <v>60</v>
      </c>
      <c r="I251">
        <v>10</v>
      </c>
      <c r="J251" t="s">
        <v>86</v>
      </c>
      <c r="K251">
        <v>185</v>
      </c>
      <c r="L251">
        <v>221.37616199999999</v>
      </c>
      <c r="M251">
        <v>31.082823999999999</v>
      </c>
      <c r="N251">
        <v>41.280670000000001</v>
      </c>
      <c r="O251">
        <v>36.717968999999997</v>
      </c>
      <c r="P251">
        <v>10.469046000000001</v>
      </c>
      <c r="Q251">
        <v>9.7812230000000007</v>
      </c>
      <c r="R251">
        <v>21.312940999999999</v>
      </c>
      <c r="S251">
        <v>20.206911999999999</v>
      </c>
      <c r="T251">
        <v>27.256851999999999</v>
      </c>
      <c r="U251">
        <v>34.015663000000004</v>
      </c>
      <c r="V251">
        <v>31.04627</v>
      </c>
      <c r="W251">
        <v>41.249811000000001</v>
      </c>
      <c r="X251">
        <v>36.685848</v>
      </c>
      <c r="Y251">
        <v>1.5061599999999999</v>
      </c>
      <c r="AF251" t="s">
        <v>695</v>
      </c>
    </row>
    <row r="252" spans="1:32" x14ac:dyDescent="0.2">
      <c r="A252" t="s">
        <v>151</v>
      </c>
      <c r="B252" t="s">
        <v>152</v>
      </c>
      <c r="C252" t="s">
        <v>153</v>
      </c>
      <c r="D252">
        <v>0</v>
      </c>
      <c r="E252" t="s">
        <v>154</v>
      </c>
      <c r="F252" t="s">
        <v>59</v>
      </c>
      <c r="G252" t="s">
        <v>81</v>
      </c>
      <c r="H252">
        <v>60</v>
      </c>
      <c r="I252">
        <v>10</v>
      </c>
      <c r="J252" t="s">
        <v>86</v>
      </c>
      <c r="K252">
        <v>210</v>
      </c>
      <c r="L252">
        <v>94.402828</v>
      </c>
      <c r="M252">
        <v>28.398195999999999</v>
      </c>
      <c r="N252">
        <v>39.211776999999998</v>
      </c>
      <c r="O252">
        <v>34.282201000000001</v>
      </c>
      <c r="P252">
        <v>8.0898769999999995</v>
      </c>
      <c r="Q252">
        <v>8.1777999999999995</v>
      </c>
      <c r="R252">
        <v>8.7516510000000007</v>
      </c>
      <c r="S252">
        <v>8.2721479999999996</v>
      </c>
      <c r="T252">
        <v>24.592245999999999</v>
      </c>
      <c r="U252">
        <v>31.55705</v>
      </c>
      <c r="V252">
        <v>28.354474</v>
      </c>
      <c r="W252">
        <v>39.196914999999997</v>
      </c>
      <c r="X252">
        <v>34.248672999999997</v>
      </c>
      <c r="Y252">
        <v>1.660782</v>
      </c>
      <c r="AF252" t="s">
        <v>696</v>
      </c>
    </row>
    <row r="253" spans="1:32" x14ac:dyDescent="0.2">
      <c r="A253" t="s">
        <v>151</v>
      </c>
      <c r="B253" t="s">
        <v>152</v>
      </c>
      <c r="C253" t="s">
        <v>153</v>
      </c>
      <c r="D253">
        <v>0</v>
      </c>
      <c r="E253" t="s">
        <v>154</v>
      </c>
      <c r="F253" t="s">
        <v>59</v>
      </c>
      <c r="G253" t="s">
        <v>81</v>
      </c>
      <c r="H253">
        <v>60</v>
      </c>
      <c r="I253">
        <v>10</v>
      </c>
      <c r="J253" t="s">
        <v>86</v>
      </c>
      <c r="K253">
        <v>235</v>
      </c>
      <c r="L253">
        <v>40.073157999999999</v>
      </c>
      <c r="M253">
        <v>25.639879000000001</v>
      </c>
      <c r="N253">
        <v>37.161552</v>
      </c>
      <c r="O253">
        <v>31.856584000000002</v>
      </c>
      <c r="P253">
        <v>6.24634</v>
      </c>
      <c r="Q253">
        <v>6.8125689999999999</v>
      </c>
      <c r="R253">
        <v>0.35644500000000001</v>
      </c>
      <c r="S253">
        <v>0.33319300000000002</v>
      </c>
      <c r="T253">
        <v>21.925833999999998</v>
      </c>
      <c r="U253">
        <v>28.908674000000001</v>
      </c>
      <c r="V253">
        <v>25.597358</v>
      </c>
      <c r="W253">
        <v>37.148837999999998</v>
      </c>
      <c r="X253">
        <v>31.826416999999999</v>
      </c>
      <c r="Y253">
        <v>1.52027</v>
      </c>
      <c r="AF253" t="s">
        <v>697</v>
      </c>
    </row>
    <row r="254" spans="1:32" x14ac:dyDescent="0.2">
      <c r="A254" t="s">
        <v>151</v>
      </c>
      <c r="B254" t="s">
        <v>152</v>
      </c>
      <c r="C254" t="s">
        <v>153</v>
      </c>
      <c r="D254">
        <v>0</v>
      </c>
      <c r="E254" t="s">
        <v>154</v>
      </c>
      <c r="F254" t="s">
        <v>409</v>
      </c>
      <c r="G254" t="s">
        <v>81</v>
      </c>
      <c r="H254">
        <v>60</v>
      </c>
      <c r="I254">
        <v>10</v>
      </c>
      <c r="J254" t="s">
        <v>81</v>
      </c>
      <c r="K254">
        <v>110</v>
      </c>
      <c r="L254">
        <v>26177.052486</v>
      </c>
      <c r="M254">
        <v>43.525075999999999</v>
      </c>
      <c r="N254">
        <v>49.532012000000002</v>
      </c>
      <c r="O254">
        <v>51.308818000000002</v>
      </c>
      <c r="P254">
        <v>31.528759000000001</v>
      </c>
      <c r="Q254">
        <v>23.215318</v>
      </c>
      <c r="R254">
        <v>95.000674000000004</v>
      </c>
      <c r="S254">
        <v>93.291244000000006</v>
      </c>
      <c r="T254">
        <v>45.082714000000003</v>
      </c>
      <c r="U254">
        <v>44.657127000000003</v>
      </c>
      <c r="V254">
        <v>43.430104</v>
      </c>
      <c r="W254">
        <v>49.508780999999999</v>
      </c>
      <c r="X254">
        <v>51.235833999999997</v>
      </c>
      <c r="Y254">
        <v>9.3130000000000001E-3</v>
      </c>
      <c r="AF254" t="s">
        <v>698</v>
      </c>
    </row>
    <row r="255" spans="1:32" x14ac:dyDescent="0.2">
      <c r="A255" t="s">
        <v>151</v>
      </c>
      <c r="B255" t="s">
        <v>152</v>
      </c>
      <c r="C255" t="s">
        <v>153</v>
      </c>
      <c r="D255">
        <v>0</v>
      </c>
      <c r="E255" t="s">
        <v>154</v>
      </c>
      <c r="F255" t="s">
        <v>409</v>
      </c>
      <c r="G255" t="s">
        <v>81</v>
      </c>
      <c r="H255">
        <v>60</v>
      </c>
      <c r="I255">
        <v>10</v>
      </c>
      <c r="J255" t="s">
        <v>81</v>
      </c>
      <c r="K255">
        <v>135</v>
      </c>
      <c r="L255">
        <v>9375.0163680000005</v>
      </c>
      <c r="M255">
        <v>41.592229000000003</v>
      </c>
      <c r="N255">
        <v>47.892389000000001</v>
      </c>
      <c r="O255">
        <v>49.522511000000002</v>
      </c>
      <c r="P255">
        <v>27.776071999999999</v>
      </c>
      <c r="Q255">
        <v>20.746254</v>
      </c>
      <c r="R255">
        <v>91.930884000000006</v>
      </c>
      <c r="S255">
        <v>89.928057999999993</v>
      </c>
      <c r="T255">
        <v>41.406976</v>
      </c>
      <c r="U255">
        <v>43.038283</v>
      </c>
      <c r="V255">
        <v>41.525568</v>
      </c>
      <c r="W255">
        <v>47.882156999999999</v>
      </c>
      <c r="X255">
        <v>49.482813</v>
      </c>
      <c r="Y255">
        <v>7.9229999999999995E-3</v>
      </c>
      <c r="AF255" s="291" t="s">
        <v>699</v>
      </c>
    </row>
    <row r="256" spans="1:32" x14ac:dyDescent="0.2">
      <c r="A256" t="s">
        <v>151</v>
      </c>
      <c r="B256" t="s">
        <v>152</v>
      </c>
      <c r="C256" t="s">
        <v>153</v>
      </c>
      <c r="D256">
        <v>0</v>
      </c>
      <c r="E256" t="s">
        <v>154</v>
      </c>
      <c r="F256" t="s">
        <v>409</v>
      </c>
      <c r="G256" t="s">
        <v>81</v>
      </c>
      <c r="H256">
        <v>60</v>
      </c>
      <c r="I256">
        <v>10</v>
      </c>
      <c r="J256" t="s">
        <v>81</v>
      </c>
      <c r="K256">
        <v>160</v>
      </c>
      <c r="L256">
        <v>3435.7162840000001</v>
      </c>
      <c r="M256">
        <v>39.370775999999999</v>
      </c>
      <c r="N256">
        <v>45.908177000000002</v>
      </c>
      <c r="O256">
        <v>47.343801999999997</v>
      </c>
      <c r="P256">
        <v>23.833594000000002</v>
      </c>
      <c r="Q256">
        <v>18.046776000000001</v>
      </c>
      <c r="R256">
        <v>86.026910000000001</v>
      </c>
      <c r="S256">
        <v>83.705843000000002</v>
      </c>
      <c r="T256">
        <v>37.704379000000003</v>
      </c>
      <c r="U256">
        <v>41.056955000000002</v>
      </c>
      <c r="V256">
        <v>39.308337000000002</v>
      </c>
      <c r="W256">
        <v>45.900433999999997</v>
      </c>
      <c r="X256">
        <v>47.322569999999999</v>
      </c>
      <c r="Y256">
        <v>6.0540000000000004E-3</v>
      </c>
      <c r="AF256" t="s">
        <v>700</v>
      </c>
    </row>
    <row r="257" spans="1:32" x14ac:dyDescent="0.2">
      <c r="A257" t="s">
        <v>151</v>
      </c>
      <c r="B257" t="s">
        <v>152</v>
      </c>
      <c r="C257" t="s">
        <v>153</v>
      </c>
      <c r="D257">
        <v>0</v>
      </c>
      <c r="E257" t="s">
        <v>154</v>
      </c>
      <c r="F257" t="s">
        <v>409</v>
      </c>
      <c r="G257" t="s">
        <v>81</v>
      </c>
      <c r="H257">
        <v>60</v>
      </c>
      <c r="I257">
        <v>10</v>
      </c>
      <c r="J257" t="s">
        <v>81</v>
      </c>
      <c r="K257">
        <v>185</v>
      </c>
      <c r="L257">
        <v>1303.845693</v>
      </c>
      <c r="M257">
        <v>36.935783999999998</v>
      </c>
      <c r="N257">
        <v>43.801138000000002</v>
      </c>
      <c r="O257">
        <v>45.056795000000001</v>
      </c>
      <c r="P257">
        <v>20.070924999999999</v>
      </c>
      <c r="Q257">
        <v>15.286733</v>
      </c>
      <c r="R257">
        <v>76.469876999999997</v>
      </c>
      <c r="S257">
        <v>73.845394999999996</v>
      </c>
      <c r="T257">
        <v>34.213177000000002</v>
      </c>
      <c r="U257">
        <v>38.809223000000003</v>
      </c>
      <c r="V257">
        <v>36.869562000000002</v>
      </c>
      <c r="W257">
        <v>43.791009000000003</v>
      </c>
      <c r="X257">
        <v>45.038845000000002</v>
      </c>
      <c r="Y257">
        <v>8.8570000000000003E-3</v>
      </c>
      <c r="AF257" t="s">
        <v>701</v>
      </c>
    </row>
    <row r="258" spans="1:32" x14ac:dyDescent="0.2">
      <c r="A258" t="s">
        <v>151</v>
      </c>
      <c r="B258" t="s">
        <v>152</v>
      </c>
      <c r="C258" t="s">
        <v>153</v>
      </c>
      <c r="D258">
        <v>0</v>
      </c>
      <c r="E258" t="s">
        <v>154</v>
      </c>
      <c r="F258" t="s">
        <v>409</v>
      </c>
      <c r="G258" t="s">
        <v>81</v>
      </c>
      <c r="H258">
        <v>60</v>
      </c>
      <c r="I258">
        <v>10</v>
      </c>
      <c r="J258" t="s">
        <v>81</v>
      </c>
      <c r="K258">
        <v>210</v>
      </c>
      <c r="L258">
        <v>481.198801</v>
      </c>
      <c r="M258">
        <v>34.314113999999996</v>
      </c>
      <c r="N258">
        <v>41.555726999999997</v>
      </c>
      <c r="O258">
        <v>42.766095999999997</v>
      </c>
      <c r="P258">
        <v>16.248218000000001</v>
      </c>
      <c r="Q258">
        <v>12.494831</v>
      </c>
      <c r="R258">
        <v>61.575479999999999</v>
      </c>
      <c r="S258">
        <v>58.994444999999999</v>
      </c>
      <c r="T258">
        <v>30.847766</v>
      </c>
      <c r="U258">
        <v>36.372714000000002</v>
      </c>
      <c r="V258">
        <v>34.24015</v>
      </c>
      <c r="W258">
        <v>41.546318999999997</v>
      </c>
      <c r="X258">
        <v>42.748243000000002</v>
      </c>
      <c r="Y258">
        <v>1.1632999999999999E-2</v>
      </c>
      <c r="AF258" t="s">
        <v>702</v>
      </c>
    </row>
    <row r="259" spans="1:32" x14ac:dyDescent="0.2">
      <c r="A259" t="s">
        <v>151</v>
      </c>
      <c r="B259" t="s">
        <v>152</v>
      </c>
      <c r="C259" t="s">
        <v>153</v>
      </c>
      <c r="D259">
        <v>0</v>
      </c>
      <c r="E259" t="s">
        <v>154</v>
      </c>
      <c r="F259" t="s">
        <v>409</v>
      </c>
      <c r="G259" t="s">
        <v>81</v>
      </c>
      <c r="H259">
        <v>60</v>
      </c>
      <c r="I259">
        <v>10</v>
      </c>
      <c r="J259" t="s">
        <v>81</v>
      </c>
      <c r="K259">
        <v>235</v>
      </c>
      <c r="L259">
        <v>170.18919500000001</v>
      </c>
      <c r="M259">
        <v>31.632415000000002</v>
      </c>
      <c r="N259">
        <v>39.040956000000001</v>
      </c>
      <c r="O259">
        <v>40.008350999999998</v>
      </c>
      <c r="P259">
        <v>12.508965999999999</v>
      </c>
      <c r="Q259">
        <v>9.9299060000000008</v>
      </c>
      <c r="R259">
        <v>43.979089999999999</v>
      </c>
      <c r="S259">
        <v>41.610793000000001</v>
      </c>
      <c r="T259">
        <v>27.726116999999999</v>
      </c>
      <c r="U259">
        <v>33.690933999999999</v>
      </c>
      <c r="V259">
        <v>31.548922999999998</v>
      </c>
      <c r="W259">
        <v>39.029381000000001</v>
      </c>
      <c r="X259">
        <v>39.978040999999997</v>
      </c>
      <c r="Y259">
        <v>1.4508999999999999E-2</v>
      </c>
      <c r="AF259" t="s">
        <v>703</v>
      </c>
    </row>
    <row r="260" spans="1:32" x14ac:dyDescent="0.2">
      <c r="A260" t="s">
        <v>151</v>
      </c>
      <c r="B260" t="s">
        <v>152</v>
      </c>
      <c r="C260" t="s">
        <v>153</v>
      </c>
      <c r="D260">
        <v>0</v>
      </c>
      <c r="E260" t="s">
        <v>154</v>
      </c>
      <c r="F260" t="s">
        <v>409</v>
      </c>
      <c r="G260" t="s">
        <v>81</v>
      </c>
      <c r="H260">
        <v>60</v>
      </c>
      <c r="I260">
        <v>10</v>
      </c>
      <c r="J260" t="s">
        <v>82</v>
      </c>
      <c r="K260">
        <v>110</v>
      </c>
      <c r="L260">
        <v>13553.904557</v>
      </c>
      <c r="M260">
        <v>41.927467</v>
      </c>
      <c r="N260">
        <v>48.227366000000004</v>
      </c>
      <c r="O260">
        <v>50.003233000000002</v>
      </c>
      <c r="P260">
        <v>29.377945</v>
      </c>
      <c r="Q260">
        <v>21.697741000000001</v>
      </c>
      <c r="R260">
        <v>92.886188000000004</v>
      </c>
      <c r="S260">
        <v>90.810181</v>
      </c>
      <c r="T260">
        <v>42.851961000000003</v>
      </c>
      <c r="U260">
        <v>43.359872000000003</v>
      </c>
      <c r="V260">
        <v>41.860455000000002</v>
      </c>
      <c r="W260">
        <v>48.215235</v>
      </c>
      <c r="X260">
        <v>49.948217999999997</v>
      </c>
      <c r="Y260">
        <v>9.9880000000000004E-3</v>
      </c>
      <c r="AF260" t="s">
        <v>704</v>
      </c>
    </row>
    <row r="261" spans="1:32" x14ac:dyDescent="0.2">
      <c r="A261" t="s">
        <v>151</v>
      </c>
      <c r="B261" t="s">
        <v>152</v>
      </c>
      <c r="C261" t="s">
        <v>153</v>
      </c>
      <c r="D261">
        <v>0</v>
      </c>
      <c r="E261" t="s">
        <v>154</v>
      </c>
      <c r="F261" t="s">
        <v>409</v>
      </c>
      <c r="G261" t="s">
        <v>81</v>
      </c>
      <c r="H261">
        <v>60</v>
      </c>
      <c r="I261">
        <v>10</v>
      </c>
      <c r="J261" t="s">
        <v>82</v>
      </c>
      <c r="K261">
        <v>135</v>
      </c>
      <c r="L261">
        <v>5196.2499040000002</v>
      </c>
      <c r="M261">
        <v>40.139363000000003</v>
      </c>
      <c r="N261">
        <v>46.634796000000001</v>
      </c>
      <c r="O261">
        <v>48.282240999999999</v>
      </c>
      <c r="P261">
        <v>25.648384</v>
      </c>
      <c r="Q261">
        <v>19.226611999999999</v>
      </c>
      <c r="R261">
        <v>88.628843000000003</v>
      </c>
      <c r="S261">
        <v>86.311747999999994</v>
      </c>
      <c r="T261">
        <v>39.293306000000001</v>
      </c>
      <c r="U261">
        <v>41.802621000000002</v>
      </c>
      <c r="V261">
        <v>40.077049000000002</v>
      </c>
      <c r="W261">
        <v>46.627834999999997</v>
      </c>
      <c r="X261">
        <v>48.247272000000002</v>
      </c>
      <c r="Y261">
        <v>7.6400000000000001E-3</v>
      </c>
      <c r="AF261" t="s">
        <v>705</v>
      </c>
    </row>
    <row r="262" spans="1:32" x14ac:dyDescent="0.2">
      <c r="A262" t="s">
        <v>151</v>
      </c>
      <c r="B262" t="s">
        <v>152</v>
      </c>
      <c r="C262" t="s">
        <v>153</v>
      </c>
      <c r="D262">
        <v>0</v>
      </c>
      <c r="E262" t="s">
        <v>154</v>
      </c>
      <c r="F262" t="s">
        <v>409</v>
      </c>
      <c r="G262" t="s">
        <v>81</v>
      </c>
      <c r="H262">
        <v>60</v>
      </c>
      <c r="I262">
        <v>10</v>
      </c>
      <c r="J262" t="s">
        <v>82</v>
      </c>
      <c r="K262">
        <v>160</v>
      </c>
      <c r="L262">
        <v>1960.2538999999999</v>
      </c>
      <c r="M262">
        <v>37.913072</v>
      </c>
      <c r="N262">
        <v>44.728453000000002</v>
      </c>
      <c r="O262">
        <v>46.158498000000002</v>
      </c>
      <c r="P262">
        <v>21.783534</v>
      </c>
      <c r="Q262">
        <v>16.504752</v>
      </c>
      <c r="R262">
        <v>80.795888000000005</v>
      </c>
      <c r="S262">
        <v>78.259480999999994</v>
      </c>
      <c r="T262">
        <v>35.730676000000003</v>
      </c>
      <c r="U262">
        <v>39.802562999999999</v>
      </c>
      <c r="V262">
        <v>37.849131</v>
      </c>
      <c r="W262">
        <v>44.721584999999997</v>
      </c>
      <c r="X262">
        <v>46.136330000000001</v>
      </c>
      <c r="Y262">
        <v>1.0662E-2</v>
      </c>
      <c r="AF262" t="s">
        <v>706</v>
      </c>
    </row>
    <row r="263" spans="1:32" x14ac:dyDescent="0.2">
      <c r="A263" t="s">
        <v>151</v>
      </c>
      <c r="B263" t="s">
        <v>152</v>
      </c>
      <c r="C263" t="s">
        <v>153</v>
      </c>
      <c r="D263">
        <v>0</v>
      </c>
      <c r="E263" t="s">
        <v>154</v>
      </c>
      <c r="F263" t="s">
        <v>409</v>
      </c>
      <c r="G263" t="s">
        <v>81</v>
      </c>
      <c r="H263">
        <v>60</v>
      </c>
      <c r="I263">
        <v>10</v>
      </c>
      <c r="J263" t="s">
        <v>82</v>
      </c>
      <c r="K263">
        <v>185</v>
      </c>
      <c r="L263">
        <v>736.72050999999999</v>
      </c>
      <c r="M263">
        <v>35.458078999999998</v>
      </c>
      <c r="N263">
        <v>42.657423999999999</v>
      </c>
      <c r="O263">
        <v>43.973143</v>
      </c>
      <c r="P263">
        <v>18.032972000000001</v>
      </c>
      <c r="Q263">
        <v>13.746524000000001</v>
      </c>
      <c r="R263">
        <v>68.569799000000003</v>
      </c>
      <c r="S263">
        <v>65.950410000000005</v>
      </c>
      <c r="T263">
        <v>32.343597000000003</v>
      </c>
      <c r="U263">
        <v>37.544817999999999</v>
      </c>
      <c r="V263">
        <v>35.387742000000003</v>
      </c>
      <c r="W263">
        <v>42.649796000000002</v>
      </c>
      <c r="X263">
        <v>43.953617000000001</v>
      </c>
      <c r="Y263">
        <v>1.4706E-2</v>
      </c>
      <c r="AF263" t="s">
        <v>707</v>
      </c>
    </row>
    <row r="264" spans="1:32" x14ac:dyDescent="0.2">
      <c r="A264" t="s">
        <v>151</v>
      </c>
      <c r="B264" t="s">
        <v>152</v>
      </c>
      <c r="C264" t="s">
        <v>153</v>
      </c>
      <c r="D264">
        <v>0</v>
      </c>
      <c r="E264" t="s">
        <v>154</v>
      </c>
      <c r="F264" t="s">
        <v>409</v>
      </c>
      <c r="G264" t="s">
        <v>81</v>
      </c>
      <c r="H264">
        <v>60</v>
      </c>
      <c r="I264">
        <v>10</v>
      </c>
      <c r="J264" t="s">
        <v>82</v>
      </c>
      <c r="K264">
        <v>210</v>
      </c>
      <c r="L264">
        <v>265.16375900000003</v>
      </c>
      <c r="M264">
        <v>32.860444000000001</v>
      </c>
      <c r="N264">
        <v>40.459826</v>
      </c>
      <c r="O264">
        <v>41.863464999999998</v>
      </c>
      <c r="P264">
        <v>14.242781000000001</v>
      </c>
      <c r="Q264">
        <v>11.089394</v>
      </c>
      <c r="R264">
        <v>51.775581000000003</v>
      </c>
      <c r="S264">
        <v>49.336354999999998</v>
      </c>
      <c r="T264">
        <v>29.153428000000002</v>
      </c>
      <c r="U264">
        <v>35.106200000000001</v>
      </c>
      <c r="V264">
        <v>32.778188999999998</v>
      </c>
      <c r="W264">
        <v>40.447451000000001</v>
      </c>
      <c r="X264">
        <v>41.843338000000003</v>
      </c>
      <c r="Y264">
        <v>1.8731999999999999E-2</v>
      </c>
      <c r="AF264" t="s">
        <v>708</v>
      </c>
    </row>
    <row r="265" spans="1:32" x14ac:dyDescent="0.2">
      <c r="A265" t="s">
        <v>151</v>
      </c>
      <c r="B265" t="s">
        <v>152</v>
      </c>
      <c r="C265" t="s">
        <v>153</v>
      </c>
      <c r="D265">
        <v>0</v>
      </c>
      <c r="E265" t="s">
        <v>154</v>
      </c>
      <c r="F265" t="s">
        <v>409</v>
      </c>
      <c r="G265" t="s">
        <v>81</v>
      </c>
      <c r="H265">
        <v>60</v>
      </c>
      <c r="I265">
        <v>10</v>
      </c>
      <c r="J265" t="s">
        <v>82</v>
      </c>
      <c r="K265">
        <v>235</v>
      </c>
      <c r="L265">
        <v>95.25121</v>
      </c>
      <c r="M265">
        <v>30.301445999999999</v>
      </c>
      <c r="N265">
        <v>38.105111000000001</v>
      </c>
      <c r="O265">
        <v>39.231684000000001</v>
      </c>
      <c r="P265">
        <v>10.799102</v>
      </c>
      <c r="Q265">
        <v>8.824802</v>
      </c>
      <c r="R265">
        <v>35.396458000000003</v>
      </c>
      <c r="S265">
        <v>33.312156999999999</v>
      </c>
      <c r="T265">
        <v>26.301769</v>
      </c>
      <c r="U265">
        <v>32.522455999999998</v>
      </c>
      <c r="V265">
        <v>30.215332</v>
      </c>
      <c r="W265">
        <v>38.097422000000002</v>
      </c>
      <c r="X265">
        <v>39.199824</v>
      </c>
      <c r="Y265">
        <v>2.1680000000000001E-2</v>
      </c>
      <c r="AF265" t="s">
        <v>709</v>
      </c>
    </row>
    <row r="266" spans="1:32" x14ac:dyDescent="0.2">
      <c r="A266" t="s">
        <v>151</v>
      </c>
      <c r="B266" t="s">
        <v>152</v>
      </c>
      <c r="C266" t="s">
        <v>153</v>
      </c>
      <c r="D266">
        <v>0</v>
      </c>
      <c r="E266" t="s">
        <v>154</v>
      </c>
      <c r="F266" t="s">
        <v>409</v>
      </c>
      <c r="G266" t="s">
        <v>81</v>
      </c>
      <c r="H266">
        <v>60</v>
      </c>
      <c r="I266">
        <v>10</v>
      </c>
      <c r="J266" t="s">
        <v>83</v>
      </c>
      <c r="K266">
        <v>110</v>
      </c>
      <c r="L266">
        <v>8639.6090060000006</v>
      </c>
      <c r="M266">
        <v>40.319177000000003</v>
      </c>
      <c r="N266">
        <v>47.024448999999997</v>
      </c>
      <c r="O266">
        <v>48.937156999999999</v>
      </c>
      <c r="P266">
        <v>27.790015</v>
      </c>
      <c r="Q266">
        <v>20.303902999999998</v>
      </c>
      <c r="R266">
        <v>89.847987000000003</v>
      </c>
      <c r="S266">
        <v>87.481263999999996</v>
      </c>
      <c r="T266">
        <v>40.935862</v>
      </c>
      <c r="U266">
        <v>42.106865999999997</v>
      </c>
      <c r="V266">
        <v>40.249398999999997</v>
      </c>
      <c r="W266">
        <v>47.016606000000003</v>
      </c>
      <c r="X266">
        <v>48.901744999999998</v>
      </c>
      <c r="Y266">
        <v>1.3749000000000001E-2</v>
      </c>
      <c r="AF266" t="s">
        <v>710</v>
      </c>
    </row>
    <row r="267" spans="1:32" x14ac:dyDescent="0.2">
      <c r="A267" t="s">
        <v>151</v>
      </c>
      <c r="B267" t="s">
        <v>152</v>
      </c>
      <c r="C267" t="s">
        <v>153</v>
      </c>
      <c r="D267">
        <v>0</v>
      </c>
      <c r="E267" t="s">
        <v>154</v>
      </c>
      <c r="F267" t="s">
        <v>409</v>
      </c>
      <c r="G267" t="s">
        <v>81</v>
      </c>
      <c r="H267">
        <v>60</v>
      </c>
      <c r="I267">
        <v>10</v>
      </c>
      <c r="J267" t="s">
        <v>83</v>
      </c>
      <c r="K267">
        <v>135</v>
      </c>
      <c r="L267">
        <v>3402.2383770000001</v>
      </c>
      <c r="M267">
        <v>38.764308999999997</v>
      </c>
      <c r="N267">
        <v>45.514248000000002</v>
      </c>
      <c r="O267">
        <v>47.305681</v>
      </c>
      <c r="P267">
        <v>24.100805999999999</v>
      </c>
      <c r="Q267">
        <v>17.982824999999998</v>
      </c>
      <c r="R267">
        <v>84.639345000000006</v>
      </c>
      <c r="S267">
        <v>82.089173000000002</v>
      </c>
      <c r="T267">
        <v>37.658436000000002</v>
      </c>
      <c r="U267">
        <v>40.650426000000003</v>
      </c>
      <c r="V267">
        <v>38.699499000000003</v>
      </c>
      <c r="W267">
        <v>45.509186999999997</v>
      </c>
      <c r="X267">
        <v>47.280968000000001</v>
      </c>
      <c r="Y267">
        <v>1.3782000000000001E-2</v>
      </c>
      <c r="AF267" t="s">
        <v>711</v>
      </c>
    </row>
    <row r="268" spans="1:32" x14ac:dyDescent="0.2">
      <c r="A268" t="s">
        <v>151</v>
      </c>
      <c r="B268" t="s">
        <v>152</v>
      </c>
      <c r="C268" t="s">
        <v>153</v>
      </c>
      <c r="D268">
        <v>0</v>
      </c>
      <c r="E268" t="s">
        <v>154</v>
      </c>
      <c r="F268" t="s">
        <v>409</v>
      </c>
      <c r="G268" t="s">
        <v>81</v>
      </c>
      <c r="H268">
        <v>60</v>
      </c>
      <c r="I268">
        <v>10</v>
      </c>
      <c r="J268" t="s">
        <v>83</v>
      </c>
      <c r="K268">
        <v>160</v>
      </c>
      <c r="L268">
        <v>1302.9493580000001</v>
      </c>
      <c r="M268">
        <v>36.715873999999999</v>
      </c>
      <c r="N268">
        <v>43.705432999999999</v>
      </c>
      <c r="O268">
        <v>45.361066999999998</v>
      </c>
      <c r="P268">
        <v>20.306141</v>
      </c>
      <c r="Q268">
        <v>15.356965000000001</v>
      </c>
      <c r="R268">
        <v>75.385621</v>
      </c>
      <c r="S268">
        <v>72.711851999999993</v>
      </c>
      <c r="T268">
        <v>34.294598999999998</v>
      </c>
      <c r="U268">
        <v>38.751385999999997</v>
      </c>
      <c r="V268">
        <v>36.648085999999999</v>
      </c>
      <c r="W268">
        <v>43.699841999999997</v>
      </c>
      <c r="X268">
        <v>45.344186999999998</v>
      </c>
      <c r="Y268">
        <v>1.9129E-2</v>
      </c>
      <c r="AF268" t="s">
        <v>712</v>
      </c>
    </row>
    <row r="269" spans="1:32" x14ac:dyDescent="0.2">
      <c r="A269" t="s">
        <v>151</v>
      </c>
      <c r="B269" t="s">
        <v>152</v>
      </c>
      <c r="C269" t="s">
        <v>153</v>
      </c>
      <c r="D269">
        <v>0</v>
      </c>
      <c r="E269" t="s">
        <v>154</v>
      </c>
      <c r="F269" t="s">
        <v>409</v>
      </c>
      <c r="G269" t="s">
        <v>81</v>
      </c>
      <c r="H269">
        <v>60</v>
      </c>
      <c r="I269">
        <v>10</v>
      </c>
      <c r="J269" t="s">
        <v>83</v>
      </c>
      <c r="K269">
        <v>185</v>
      </c>
      <c r="L269">
        <v>484.65134899999998</v>
      </c>
      <c r="M269">
        <v>34.348700999999998</v>
      </c>
      <c r="N269">
        <v>41.843032999999998</v>
      </c>
      <c r="O269">
        <v>43.266621999999998</v>
      </c>
      <c r="P269">
        <v>16.566051000000002</v>
      </c>
      <c r="Q269">
        <v>12.658991</v>
      </c>
      <c r="R269">
        <v>61.812108000000002</v>
      </c>
      <c r="S269">
        <v>59.051364999999997</v>
      </c>
      <c r="T269">
        <v>31.038986000000001</v>
      </c>
      <c r="U269">
        <v>36.597707999999997</v>
      </c>
      <c r="V269">
        <v>34.273085000000002</v>
      </c>
      <c r="W269">
        <v>41.834530999999998</v>
      </c>
      <c r="X269">
        <v>43.246581999999997</v>
      </c>
      <c r="Y269">
        <v>2.3341000000000001E-2</v>
      </c>
      <c r="AF269" t="s">
        <v>713</v>
      </c>
    </row>
    <row r="270" spans="1:32" x14ac:dyDescent="0.2">
      <c r="A270" t="s">
        <v>151</v>
      </c>
      <c r="B270" t="s">
        <v>152</v>
      </c>
      <c r="C270" t="s">
        <v>153</v>
      </c>
      <c r="D270">
        <v>0</v>
      </c>
      <c r="E270" t="s">
        <v>154</v>
      </c>
      <c r="F270" t="s">
        <v>409</v>
      </c>
      <c r="G270" t="s">
        <v>81</v>
      </c>
      <c r="H270">
        <v>60</v>
      </c>
      <c r="I270">
        <v>10</v>
      </c>
      <c r="J270" t="s">
        <v>83</v>
      </c>
      <c r="K270">
        <v>210</v>
      </c>
      <c r="L270">
        <v>172.24375599999999</v>
      </c>
      <c r="M270">
        <v>31.840506999999999</v>
      </c>
      <c r="N270">
        <v>39.803472999999997</v>
      </c>
      <c r="O270">
        <v>41.058869999999999</v>
      </c>
      <c r="P270">
        <v>12.868209</v>
      </c>
      <c r="Q270">
        <v>10.154358999999999</v>
      </c>
      <c r="R270">
        <v>44.453228000000003</v>
      </c>
      <c r="S270">
        <v>42.174441000000002</v>
      </c>
      <c r="T270">
        <v>28.023914999999999</v>
      </c>
      <c r="U270">
        <v>34.233727000000002</v>
      </c>
      <c r="V270">
        <v>31.756651999999999</v>
      </c>
      <c r="W270">
        <v>39.795147</v>
      </c>
      <c r="X270">
        <v>41.032017000000003</v>
      </c>
      <c r="Y270">
        <v>3.1186999999999999E-2</v>
      </c>
      <c r="AF270" t="s">
        <v>714</v>
      </c>
    </row>
    <row r="271" spans="1:32" x14ac:dyDescent="0.2">
      <c r="A271" t="s">
        <v>151</v>
      </c>
      <c r="B271" t="s">
        <v>152</v>
      </c>
      <c r="C271" t="s">
        <v>153</v>
      </c>
      <c r="D271">
        <v>0</v>
      </c>
      <c r="E271" t="s">
        <v>154</v>
      </c>
      <c r="F271" t="s">
        <v>409</v>
      </c>
      <c r="G271" t="s">
        <v>81</v>
      </c>
      <c r="H271">
        <v>60</v>
      </c>
      <c r="I271">
        <v>10</v>
      </c>
      <c r="J271" t="s">
        <v>83</v>
      </c>
      <c r="K271">
        <v>235</v>
      </c>
      <c r="L271">
        <v>64.119264999999999</v>
      </c>
      <c r="M271">
        <v>29.342079999999999</v>
      </c>
      <c r="N271">
        <v>37.500019000000002</v>
      </c>
      <c r="O271">
        <v>38.799489999999999</v>
      </c>
      <c r="P271">
        <v>9.6693130000000007</v>
      </c>
      <c r="Q271">
        <v>8.1010639999999992</v>
      </c>
      <c r="R271">
        <v>28.706779000000001</v>
      </c>
      <c r="S271">
        <v>27.094567999999999</v>
      </c>
      <c r="T271">
        <v>25.291533999999999</v>
      </c>
      <c r="U271">
        <v>31.740652999999998</v>
      </c>
      <c r="V271">
        <v>29.249099000000001</v>
      </c>
      <c r="W271">
        <v>37.490343000000003</v>
      </c>
      <c r="X271">
        <v>38.769128000000002</v>
      </c>
      <c r="Y271">
        <v>4.5716E-2</v>
      </c>
      <c r="AF271" t="s">
        <v>715</v>
      </c>
    </row>
    <row r="272" spans="1:32" x14ac:dyDescent="0.2">
      <c r="A272" t="s">
        <v>151</v>
      </c>
      <c r="B272" t="s">
        <v>152</v>
      </c>
      <c r="C272" t="s">
        <v>153</v>
      </c>
      <c r="D272">
        <v>0</v>
      </c>
      <c r="E272" t="s">
        <v>154</v>
      </c>
      <c r="F272" t="s">
        <v>409</v>
      </c>
      <c r="G272" t="s">
        <v>81</v>
      </c>
      <c r="H272">
        <v>60</v>
      </c>
      <c r="I272">
        <v>10</v>
      </c>
      <c r="J272" t="s">
        <v>84</v>
      </c>
      <c r="K272">
        <v>110</v>
      </c>
      <c r="L272">
        <v>4299.8158759999997</v>
      </c>
      <c r="M272">
        <v>37.133001</v>
      </c>
      <c r="N272">
        <v>45.222814</v>
      </c>
      <c r="O272">
        <v>47.402214000000001</v>
      </c>
      <c r="P272">
        <v>25.216839</v>
      </c>
      <c r="Q272">
        <v>17.434732</v>
      </c>
      <c r="R272">
        <v>80.152811</v>
      </c>
      <c r="S272">
        <v>77.707211999999998</v>
      </c>
      <c r="T272">
        <v>36.013091000000003</v>
      </c>
      <c r="U272">
        <v>39.819158999999999</v>
      </c>
      <c r="V272">
        <v>37.047051000000003</v>
      </c>
      <c r="W272">
        <v>45.216160000000002</v>
      </c>
      <c r="X272">
        <v>47.388674000000002</v>
      </c>
      <c r="Y272">
        <v>1.3372999999999999E-2</v>
      </c>
      <c r="AF272" t="s">
        <v>716</v>
      </c>
    </row>
    <row r="273" spans="1:32" x14ac:dyDescent="0.2">
      <c r="A273" t="s">
        <v>151</v>
      </c>
      <c r="B273" t="s">
        <v>152</v>
      </c>
      <c r="C273" t="s">
        <v>153</v>
      </c>
      <c r="D273">
        <v>0</v>
      </c>
      <c r="E273" t="s">
        <v>154</v>
      </c>
      <c r="F273" t="s">
        <v>409</v>
      </c>
      <c r="G273" t="s">
        <v>81</v>
      </c>
      <c r="H273">
        <v>60</v>
      </c>
      <c r="I273">
        <v>10</v>
      </c>
      <c r="J273" t="s">
        <v>84</v>
      </c>
      <c r="K273">
        <v>135</v>
      </c>
      <c r="L273">
        <v>1789.8544529999999</v>
      </c>
      <c r="M273">
        <v>36.154673000000003</v>
      </c>
      <c r="N273">
        <v>43.905251999999997</v>
      </c>
      <c r="O273">
        <v>45.906785999999997</v>
      </c>
      <c r="P273">
        <v>21.858485999999999</v>
      </c>
      <c r="Q273">
        <v>15.739281</v>
      </c>
      <c r="R273">
        <v>73.574624999999997</v>
      </c>
      <c r="S273">
        <v>71.112797999999998</v>
      </c>
      <c r="T273">
        <v>34.152997999999997</v>
      </c>
      <c r="U273">
        <v>38.648766000000002</v>
      </c>
      <c r="V273">
        <v>36.076552999999997</v>
      </c>
      <c r="W273">
        <v>43.901007</v>
      </c>
      <c r="X273">
        <v>45.893459</v>
      </c>
      <c r="Y273">
        <v>1.7915E-2</v>
      </c>
      <c r="AF273" t="s">
        <v>717</v>
      </c>
    </row>
    <row r="274" spans="1:32" x14ac:dyDescent="0.2">
      <c r="A274" t="s">
        <v>151</v>
      </c>
      <c r="B274" t="s">
        <v>152</v>
      </c>
      <c r="C274" t="s">
        <v>153</v>
      </c>
      <c r="D274">
        <v>0</v>
      </c>
      <c r="E274" t="s">
        <v>154</v>
      </c>
      <c r="F274" t="s">
        <v>409</v>
      </c>
      <c r="G274" t="s">
        <v>81</v>
      </c>
      <c r="H274">
        <v>60</v>
      </c>
      <c r="I274">
        <v>10</v>
      </c>
      <c r="J274" t="s">
        <v>84</v>
      </c>
      <c r="K274">
        <v>160</v>
      </c>
      <c r="L274">
        <v>713.67033000000004</v>
      </c>
      <c r="M274">
        <v>34.611514999999997</v>
      </c>
      <c r="N274">
        <v>42.301383000000001</v>
      </c>
      <c r="O274">
        <v>44.068316000000003</v>
      </c>
      <c r="P274">
        <v>18.219614</v>
      </c>
      <c r="Q274">
        <v>13.518295</v>
      </c>
      <c r="R274">
        <v>62.544210999999997</v>
      </c>
      <c r="S274">
        <v>60.179898000000001</v>
      </c>
      <c r="T274">
        <v>31.703039</v>
      </c>
      <c r="U274">
        <v>37.025658</v>
      </c>
      <c r="V274">
        <v>34.532986999999999</v>
      </c>
      <c r="W274">
        <v>42.297164000000002</v>
      </c>
      <c r="X274">
        <v>44.054958999999997</v>
      </c>
      <c r="Y274">
        <v>2.0830000000000001E-2</v>
      </c>
      <c r="AF274" t="s">
        <v>718</v>
      </c>
    </row>
    <row r="275" spans="1:32" x14ac:dyDescent="0.2">
      <c r="A275" t="s">
        <v>151</v>
      </c>
      <c r="B275" t="s">
        <v>152</v>
      </c>
      <c r="C275" t="s">
        <v>153</v>
      </c>
      <c r="D275">
        <v>0</v>
      </c>
      <c r="E275" t="s">
        <v>154</v>
      </c>
      <c r="F275" t="s">
        <v>409</v>
      </c>
      <c r="G275" t="s">
        <v>81</v>
      </c>
      <c r="H275">
        <v>60</v>
      </c>
      <c r="I275">
        <v>10</v>
      </c>
      <c r="J275" t="s">
        <v>84</v>
      </c>
      <c r="K275">
        <v>185</v>
      </c>
      <c r="L275">
        <v>264.78014300000001</v>
      </c>
      <c r="M275">
        <v>32.583002999999998</v>
      </c>
      <c r="N275">
        <v>40.582234999999997</v>
      </c>
      <c r="O275">
        <v>42.242500999999997</v>
      </c>
      <c r="P275">
        <v>14.505928000000001</v>
      </c>
      <c r="Q275">
        <v>11.101005000000001</v>
      </c>
      <c r="R275">
        <v>47.210821000000003</v>
      </c>
      <c r="S275">
        <v>45.203696999999998</v>
      </c>
      <c r="T275">
        <v>28.991658999999999</v>
      </c>
      <c r="U275">
        <v>35.074536000000002</v>
      </c>
      <c r="V275">
        <v>32.497866999999999</v>
      </c>
      <c r="W275">
        <v>40.574781999999999</v>
      </c>
      <c r="X275">
        <v>42.225813000000002</v>
      </c>
      <c r="Y275">
        <v>2.5981000000000001E-2</v>
      </c>
      <c r="AF275" t="s">
        <v>719</v>
      </c>
    </row>
    <row r="276" spans="1:32" x14ac:dyDescent="0.2">
      <c r="A276" t="s">
        <v>151</v>
      </c>
      <c r="B276" t="s">
        <v>152</v>
      </c>
      <c r="C276" t="s">
        <v>153</v>
      </c>
      <c r="D276">
        <v>0</v>
      </c>
      <c r="E276" t="s">
        <v>154</v>
      </c>
      <c r="F276" t="s">
        <v>409</v>
      </c>
      <c r="G276" t="s">
        <v>81</v>
      </c>
      <c r="H276">
        <v>60</v>
      </c>
      <c r="I276">
        <v>10</v>
      </c>
      <c r="J276" t="s">
        <v>84</v>
      </c>
      <c r="K276">
        <v>210</v>
      </c>
      <c r="L276">
        <v>95.985246000000004</v>
      </c>
      <c r="M276">
        <v>30.325997000000001</v>
      </c>
      <c r="N276">
        <v>38.658234</v>
      </c>
      <c r="O276">
        <v>40.015514000000003</v>
      </c>
      <c r="P276">
        <v>11.042289999999999</v>
      </c>
      <c r="Q276">
        <v>8.9308370000000004</v>
      </c>
      <c r="R276">
        <v>32.062716000000002</v>
      </c>
      <c r="S276">
        <v>30.433630999999998</v>
      </c>
      <c r="T276">
        <v>26.372990000000001</v>
      </c>
      <c r="U276">
        <v>32.885492999999997</v>
      </c>
      <c r="V276">
        <v>30.234650999999999</v>
      </c>
      <c r="W276">
        <v>38.647849999999998</v>
      </c>
      <c r="X276">
        <v>39.984257999999997</v>
      </c>
      <c r="Y276">
        <v>4.3749000000000003E-2</v>
      </c>
      <c r="AF276" t="s">
        <v>720</v>
      </c>
    </row>
    <row r="277" spans="1:32" x14ac:dyDescent="0.2">
      <c r="A277" t="s">
        <v>151</v>
      </c>
      <c r="B277" t="s">
        <v>152</v>
      </c>
      <c r="C277" t="s">
        <v>153</v>
      </c>
      <c r="D277">
        <v>0</v>
      </c>
      <c r="E277" t="s">
        <v>154</v>
      </c>
      <c r="F277" t="s">
        <v>409</v>
      </c>
      <c r="G277" t="s">
        <v>81</v>
      </c>
      <c r="H277">
        <v>60</v>
      </c>
      <c r="I277">
        <v>10</v>
      </c>
      <c r="J277" t="s">
        <v>84</v>
      </c>
      <c r="K277">
        <v>235</v>
      </c>
      <c r="L277">
        <v>36.793975000000003</v>
      </c>
      <c r="M277">
        <v>28.003983999999999</v>
      </c>
      <c r="N277">
        <v>36.543984999999999</v>
      </c>
      <c r="O277">
        <v>37.798321999999999</v>
      </c>
      <c r="P277">
        <v>8.252535</v>
      </c>
      <c r="Q277">
        <v>7.1739930000000003</v>
      </c>
      <c r="R277">
        <v>19.734029</v>
      </c>
      <c r="S277">
        <v>18.424956000000002</v>
      </c>
      <c r="T277">
        <v>23.912958</v>
      </c>
      <c r="U277">
        <v>30.476053</v>
      </c>
      <c r="V277">
        <v>27.914964999999999</v>
      </c>
      <c r="W277">
        <v>36.535742999999997</v>
      </c>
      <c r="X277">
        <v>37.735407000000002</v>
      </c>
      <c r="Y277">
        <v>7.5420000000000001E-2</v>
      </c>
      <c r="AF277" t="s">
        <v>721</v>
      </c>
    </row>
    <row r="278" spans="1:32" x14ac:dyDescent="0.2">
      <c r="A278" t="s">
        <v>151</v>
      </c>
      <c r="B278" t="s">
        <v>152</v>
      </c>
      <c r="C278" t="s">
        <v>153</v>
      </c>
      <c r="D278">
        <v>0</v>
      </c>
      <c r="E278" t="s">
        <v>154</v>
      </c>
      <c r="F278" t="s">
        <v>409</v>
      </c>
      <c r="G278" t="s">
        <v>81</v>
      </c>
      <c r="H278">
        <v>60</v>
      </c>
      <c r="I278">
        <v>10</v>
      </c>
      <c r="J278" t="s">
        <v>85</v>
      </c>
      <c r="K278">
        <v>110</v>
      </c>
      <c r="L278">
        <v>2547.9136250000001</v>
      </c>
      <c r="M278">
        <v>34.638786000000003</v>
      </c>
      <c r="N278">
        <v>43.793131000000002</v>
      </c>
      <c r="O278">
        <v>46.177155999999997</v>
      </c>
      <c r="P278">
        <v>23.585829</v>
      </c>
      <c r="Q278">
        <v>14.834630000000001</v>
      </c>
      <c r="R278">
        <v>67.067307999999997</v>
      </c>
      <c r="S278">
        <v>64.566356999999996</v>
      </c>
      <c r="T278">
        <v>31.900234999999999</v>
      </c>
      <c r="U278">
        <v>37.938236000000003</v>
      </c>
      <c r="V278">
        <v>34.540500999999999</v>
      </c>
      <c r="W278">
        <v>43.786237999999997</v>
      </c>
      <c r="X278">
        <v>46.169279000000003</v>
      </c>
      <c r="Y278">
        <v>1.5744999999999999E-2</v>
      </c>
      <c r="AF278" t="s">
        <v>722</v>
      </c>
    </row>
    <row r="279" spans="1:32" x14ac:dyDescent="0.2">
      <c r="A279" t="s">
        <v>151</v>
      </c>
      <c r="B279" t="s">
        <v>152</v>
      </c>
      <c r="C279" t="s">
        <v>153</v>
      </c>
      <c r="D279">
        <v>0</v>
      </c>
      <c r="E279" t="s">
        <v>154</v>
      </c>
      <c r="F279" t="s">
        <v>409</v>
      </c>
      <c r="G279" t="s">
        <v>81</v>
      </c>
      <c r="H279">
        <v>60</v>
      </c>
      <c r="I279">
        <v>10</v>
      </c>
      <c r="J279" t="s">
        <v>85</v>
      </c>
      <c r="K279">
        <v>135</v>
      </c>
      <c r="L279">
        <v>1098.2826399999999</v>
      </c>
      <c r="M279">
        <v>34.019812999999999</v>
      </c>
      <c r="N279">
        <v>42.648980999999999</v>
      </c>
      <c r="O279">
        <v>44.817745000000002</v>
      </c>
      <c r="P279">
        <v>20.328258000000002</v>
      </c>
      <c r="Q279">
        <v>13.723128000000001</v>
      </c>
      <c r="R279">
        <v>60.126038000000001</v>
      </c>
      <c r="S279">
        <v>57.644778000000002</v>
      </c>
      <c r="T279">
        <v>30.960086</v>
      </c>
      <c r="U279">
        <v>37.004998999999998</v>
      </c>
      <c r="V279">
        <v>33.929493000000001</v>
      </c>
      <c r="W279">
        <v>42.645048000000003</v>
      </c>
      <c r="X279">
        <v>44.809119000000003</v>
      </c>
      <c r="Y279">
        <v>2.2009999999999998E-2</v>
      </c>
      <c r="AF279" t="s">
        <v>723</v>
      </c>
    </row>
    <row r="280" spans="1:32" x14ac:dyDescent="0.2">
      <c r="A280" t="s">
        <v>151</v>
      </c>
      <c r="B280" t="s">
        <v>152</v>
      </c>
      <c r="C280" t="s">
        <v>153</v>
      </c>
      <c r="D280">
        <v>0</v>
      </c>
      <c r="E280" t="s">
        <v>154</v>
      </c>
      <c r="F280" t="s">
        <v>409</v>
      </c>
      <c r="G280" t="s">
        <v>81</v>
      </c>
      <c r="H280">
        <v>60</v>
      </c>
      <c r="I280">
        <v>10</v>
      </c>
      <c r="J280" t="s">
        <v>85</v>
      </c>
      <c r="K280">
        <v>160</v>
      </c>
      <c r="L280">
        <v>451.719358</v>
      </c>
      <c r="M280">
        <v>32.893597</v>
      </c>
      <c r="N280">
        <v>41.269081</v>
      </c>
      <c r="O280">
        <v>43.211436999999997</v>
      </c>
      <c r="P280">
        <v>16.710909999999998</v>
      </c>
      <c r="Q280">
        <v>12.011265</v>
      </c>
      <c r="R280">
        <v>48.853625000000001</v>
      </c>
      <c r="S280">
        <v>46.607717000000001</v>
      </c>
      <c r="T280">
        <v>29.406359999999999</v>
      </c>
      <c r="U280">
        <v>35.660724999999999</v>
      </c>
      <c r="V280">
        <v>32.806756</v>
      </c>
      <c r="W280">
        <v>41.265301999999998</v>
      </c>
      <c r="X280">
        <v>43.202784999999999</v>
      </c>
      <c r="Y280">
        <v>2.6435E-2</v>
      </c>
      <c r="AF280" t="s">
        <v>724</v>
      </c>
    </row>
    <row r="281" spans="1:32" x14ac:dyDescent="0.2">
      <c r="A281" t="s">
        <v>151</v>
      </c>
      <c r="B281" t="s">
        <v>152</v>
      </c>
      <c r="C281" t="s">
        <v>153</v>
      </c>
      <c r="D281">
        <v>0</v>
      </c>
      <c r="E281" t="s">
        <v>154</v>
      </c>
      <c r="F281" t="s">
        <v>409</v>
      </c>
      <c r="G281" t="s">
        <v>81</v>
      </c>
      <c r="H281">
        <v>60</v>
      </c>
      <c r="I281">
        <v>10</v>
      </c>
      <c r="J281" t="s">
        <v>85</v>
      </c>
      <c r="K281">
        <v>185</v>
      </c>
      <c r="L281">
        <v>170.12280000000001</v>
      </c>
      <c r="M281">
        <v>31.238716</v>
      </c>
      <c r="N281">
        <v>39.641271000000003</v>
      </c>
      <c r="O281">
        <v>41.368841000000003</v>
      </c>
      <c r="P281">
        <v>13.096296000000001</v>
      </c>
      <c r="Q281">
        <v>9.9965050000000009</v>
      </c>
      <c r="R281">
        <v>34.918025999999998</v>
      </c>
      <c r="S281">
        <v>33.104039</v>
      </c>
      <c r="T281">
        <v>27.378076</v>
      </c>
      <c r="U281">
        <v>33.917859</v>
      </c>
      <c r="V281">
        <v>31.148857</v>
      </c>
      <c r="W281">
        <v>39.636532000000003</v>
      </c>
      <c r="X281">
        <v>41.354408999999997</v>
      </c>
      <c r="Y281">
        <v>3.5428000000000001E-2</v>
      </c>
      <c r="AF281" t="s">
        <v>725</v>
      </c>
    </row>
    <row r="282" spans="1:32" x14ac:dyDescent="0.2">
      <c r="A282" t="s">
        <v>151</v>
      </c>
      <c r="B282" t="s">
        <v>152</v>
      </c>
      <c r="C282" t="s">
        <v>153</v>
      </c>
      <c r="D282">
        <v>0</v>
      </c>
      <c r="E282" t="s">
        <v>154</v>
      </c>
      <c r="F282" t="s">
        <v>409</v>
      </c>
      <c r="G282" t="s">
        <v>81</v>
      </c>
      <c r="H282">
        <v>60</v>
      </c>
      <c r="I282">
        <v>10</v>
      </c>
      <c r="J282" t="s">
        <v>85</v>
      </c>
      <c r="K282">
        <v>210</v>
      </c>
      <c r="L282">
        <v>63.953277</v>
      </c>
      <c r="M282">
        <v>29.231394999999999</v>
      </c>
      <c r="N282">
        <v>37.759130999999996</v>
      </c>
      <c r="O282">
        <v>39.218983000000001</v>
      </c>
      <c r="P282">
        <v>9.8974530000000005</v>
      </c>
      <c r="Q282">
        <v>8.1396200000000007</v>
      </c>
      <c r="R282">
        <v>23.014666999999999</v>
      </c>
      <c r="S282">
        <v>21.608326000000002</v>
      </c>
      <c r="T282">
        <v>25.164206</v>
      </c>
      <c r="U282">
        <v>31.893469</v>
      </c>
      <c r="V282">
        <v>29.136844</v>
      </c>
      <c r="W282">
        <v>37.751828000000003</v>
      </c>
      <c r="X282">
        <v>39.183016000000002</v>
      </c>
      <c r="Y282">
        <v>6.1293E-2</v>
      </c>
      <c r="AF282" t="s">
        <v>726</v>
      </c>
    </row>
    <row r="283" spans="1:32" x14ac:dyDescent="0.2">
      <c r="A283" t="s">
        <v>151</v>
      </c>
      <c r="B283" t="s">
        <v>152</v>
      </c>
      <c r="C283" t="s">
        <v>153</v>
      </c>
      <c r="D283">
        <v>0</v>
      </c>
      <c r="E283" t="s">
        <v>154</v>
      </c>
      <c r="F283" t="s">
        <v>409</v>
      </c>
      <c r="G283" t="s">
        <v>81</v>
      </c>
      <c r="H283">
        <v>60</v>
      </c>
      <c r="I283">
        <v>10</v>
      </c>
      <c r="J283" t="s">
        <v>85</v>
      </c>
      <c r="K283">
        <v>235</v>
      </c>
      <c r="L283">
        <v>25.720741</v>
      </c>
      <c r="M283">
        <v>27.087827999999998</v>
      </c>
      <c r="N283">
        <v>36.069215</v>
      </c>
      <c r="O283">
        <v>37.096397000000003</v>
      </c>
      <c r="P283">
        <v>7.3812980000000001</v>
      </c>
      <c r="Q283">
        <v>6.5836079999999999</v>
      </c>
      <c r="R283">
        <v>13.297777</v>
      </c>
      <c r="S283">
        <v>12.32371</v>
      </c>
      <c r="T283">
        <v>22.992508000000001</v>
      </c>
      <c r="U283">
        <v>29.70335</v>
      </c>
      <c r="V283">
        <v>27.004823999999999</v>
      </c>
      <c r="W283">
        <v>36.063333</v>
      </c>
      <c r="X283">
        <v>37.030963</v>
      </c>
      <c r="Y283">
        <v>0.107294</v>
      </c>
      <c r="AF283" t="s">
        <v>727</v>
      </c>
    </row>
    <row r="284" spans="1:32" x14ac:dyDescent="0.2">
      <c r="A284" t="s">
        <v>151</v>
      </c>
      <c r="B284" t="s">
        <v>152</v>
      </c>
      <c r="C284" t="s">
        <v>153</v>
      </c>
      <c r="D284">
        <v>0</v>
      </c>
      <c r="E284" t="s">
        <v>154</v>
      </c>
      <c r="F284" t="s">
        <v>409</v>
      </c>
      <c r="G284" t="s">
        <v>81</v>
      </c>
      <c r="H284">
        <v>60</v>
      </c>
      <c r="I284">
        <v>10</v>
      </c>
      <c r="J284" t="s">
        <v>86</v>
      </c>
      <c r="K284">
        <v>110</v>
      </c>
      <c r="L284">
        <v>1185.25659</v>
      </c>
      <c r="M284">
        <v>32.048420999999998</v>
      </c>
      <c r="N284">
        <v>42.395834999999998</v>
      </c>
      <c r="O284">
        <v>44.793891000000002</v>
      </c>
      <c r="P284">
        <v>20.165637</v>
      </c>
      <c r="Q284">
        <v>12.080714</v>
      </c>
      <c r="R284">
        <v>42.747819999999997</v>
      </c>
      <c r="S284">
        <v>40.628819</v>
      </c>
      <c r="T284">
        <v>28.087668000000001</v>
      </c>
      <c r="U284">
        <v>35.838417999999997</v>
      </c>
      <c r="V284">
        <v>31.947977000000002</v>
      </c>
      <c r="W284">
        <v>42.390106000000003</v>
      </c>
      <c r="X284">
        <v>44.777839</v>
      </c>
      <c r="Y284">
        <v>1.8860999999999999E-2</v>
      </c>
      <c r="AF284" t="s">
        <v>728</v>
      </c>
    </row>
    <row r="285" spans="1:32" x14ac:dyDescent="0.2">
      <c r="A285" t="s">
        <v>151</v>
      </c>
      <c r="B285" t="s">
        <v>152</v>
      </c>
      <c r="C285" t="s">
        <v>153</v>
      </c>
      <c r="D285">
        <v>0</v>
      </c>
      <c r="E285" t="s">
        <v>154</v>
      </c>
      <c r="F285" t="s">
        <v>409</v>
      </c>
      <c r="G285" t="s">
        <v>81</v>
      </c>
      <c r="H285">
        <v>60</v>
      </c>
      <c r="I285">
        <v>10</v>
      </c>
      <c r="J285" t="s">
        <v>86</v>
      </c>
      <c r="K285">
        <v>135</v>
      </c>
      <c r="L285">
        <v>544.13401999999996</v>
      </c>
      <c r="M285">
        <v>31.666526000000001</v>
      </c>
      <c r="N285">
        <v>41.371310999999999</v>
      </c>
      <c r="O285">
        <v>43.573051</v>
      </c>
      <c r="P285">
        <v>17.596167000000001</v>
      </c>
      <c r="Q285">
        <v>11.406081</v>
      </c>
      <c r="R285">
        <v>36.683903999999998</v>
      </c>
      <c r="S285">
        <v>34.767570999999997</v>
      </c>
      <c r="T285">
        <v>27.641548</v>
      </c>
      <c r="U285">
        <v>35.128942000000002</v>
      </c>
      <c r="V285">
        <v>31.572552000000002</v>
      </c>
      <c r="W285">
        <v>41.368094999999997</v>
      </c>
      <c r="X285">
        <v>43.558554000000001</v>
      </c>
      <c r="Y285">
        <v>2.4589E-2</v>
      </c>
      <c r="AF285" t="s">
        <v>729</v>
      </c>
    </row>
    <row r="286" spans="1:32" x14ac:dyDescent="0.2">
      <c r="A286" t="s">
        <v>151</v>
      </c>
      <c r="B286" t="s">
        <v>152</v>
      </c>
      <c r="C286" t="s">
        <v>153</v>
      </c>
      <c r="D286">
        <v>0</v>
      </c>
      <c r="E286" t="s">
        <v>154</v>
      </c>
      <c r="F286" t="s">
        <v>409</v>
      </c>
      <c r="G286" t="s">
        <v>81</v>
      </c>
      <c r="H286">
        <v>60</v>
      </c>
      <c r="I286">
        <v>10</v>
      </c>
      <c r="J286" t="s">
        <v>86</v>
      </c>
      <c r="K286">
        <v>160</v>
      </c>
      <c r="L286">
        <v>232.87358800000001</v>
      </c>
      <c r="M286">
        <v>30.861198000000002</v>
      </c>
      <c r="N286">
        <v>40.099646</v>
      </c>
      <c r="O286">
        <v>42.061264999999999</v>
      </c>
      <c r="P286">
        <v>14.394729</v>
      </c>
      <c r="Q286">
        <v>10.188789999999999</v>
      </c>
      <c r="R286">
        <v>27.466752</v>
      </c>
      <c r="S286">
        <v>25.882256000000002</v>
      </c>
      <c r="T286">
        <v>26.743963000000001</v>
      </c>
      <c r="U286">
        <v>33.998541000000003</v>
      </c>
      <c r="V286">
        <v>30.770883999999999</v>
      </c>
      <c r="W286">
        <v>40.096386000000003</v>
      </c>
      <c r="X286">
        <v>42.046588999999997</v>
      </c>
      <c r="Y286">
        <v>2.8389000000000001E-2</v>
      </c>
      <c r="AF286" t="s">
        <v>730</v>
      </c>
    </row>
    <row r="287" spans="1:32" x14ac:dyDescent="0.2">
      <c r="A287" t="s">
        <v>151</v>
      </c>
      <c r="B287" t="s">
        <v>152</v>
      </c>
      <c r="C287" t="s">
        <v>153</v>
      </c>
      <c r="D287">
        <v>0</v>
      </c>
      <c r="E287" t="s">
        <v>154</v>
      </c>
      <c r="F287" t="s">
        <v>409</v>
      </c>
      <c r="G287" t="s">
        <v>81</v>
      </c>
      <c r="H287">
        <v>60</v>
      </c>
      <c r="I287">
        <v>10</v>
      </c>
      <c r="J287" t="s">
        <v>86</v>
      </c>
      <c r="K287">
        <v>185</v>
      </c>
      <c r="L287">
        <v>91.046184999999994</v>
      </c>
      <c r="M287">
        <v>29.538543000000001</v>
      </c>
      <c r="N287">
        <v>38.605068000000003</v>
      </c>
      <c r="O287">
        <v>40.251527000000003</v>
      </c>
      <c r="P287">
        <v>11.119776999999999</v>
      </c>
      <c r="Q287">
        <v>8.6095500000000005</v>
      </c>
      <c r="R287">
        <v>17.882169999999999</v>
      </c>
      <c r="S287">
        <v>16.753726</v>
      </c>
      <c r="T287">
        <v>25.360762000000001</v>
      </c>
      <c r="U287">
        <v>32.438043</v>
      </c>
      <c r="V287">
        <v>29.444538000000001</v>
      </c>
      <c r="W287">
        <v>38.596356</v>
      </c>
      <c r="X287">
        <v>40.226331000000002</v>
      </c>
      <c r="Y287">
        <v>4.2407E-2</v>
      </c>
      <c r="AF287" t="s">
        <v>731</v>
      </c>
    </row>
    <row r="288" spans="1:32" x14ac:dyDescent="0.2">
      <c r="A288" t="s">
        <v>151</v>
      </c>
      <c r="B288" t="s">
        <v>152</v>
      </c>
      <c r="C288" t="s">
        <v>153</v>
      </c>
      <c r="D288">
        <v>0</v>
      </c>
      <c r="E288" t="s">
        <v>154</v>
      </c>
      <c r="F288" t="s">
        <v>409</v>
      </c>
      <c r="G288" t="s">
        <v>81</v>
      </c>
      <c r="H288">
        <v>60</v>
      </c>
      <c r="I288">
        <v>10</v>
      </c>
      <c r="J288" t="s">
        <v>86</v>
      </c>
      <c r="K288">
        <v>210</v>
      </c>
      <c r="L288">
        <v>36.642741999999998</v>
      </c>
      <c r="M288">
        <v>27.835595000000001</v>
      </c>
      <c r="N288">
        <v>36.932395</v>
      </c>
      <c r="O288">
        <v>38.535404999999997</v>
      </c>
      <c r="P288">
        <v>8.4102840000000008</v>
      </c>
      <c r="Q288">
        <v>7.1417760000000001</v>
      </c>
      <c r="R288">
        <v>10.611496000000001</v>
      </c>
      <c r="S288">
        <v>9.8110750000000007</v>
      </c>
      <c r="T288">
        <v>23.672854999999998</v>
      </c>
      <c r="U288">
        <v>30.597905999999998</v>
      </c>
      <c r="V288">
        <v>27.748835</v>
      </c>
      <c r="W288">
        <v>36.925817000000002</v>
      </c>
      <c r="X288">
        <v>38.502329000000003</v>
      </c>
      <c r="Y288">
        <v>0.105355</v>
      </c>
      <c r="AF288" t="s">
        <v>732</v>
      </c>
    </row>
    <row r="289" spans="1:32" x14ac:dyDescent="0.2">
      <c r="A289" t="s">
        <v>151</v>
      </c>
      <c r="B289" t="s">
        <v>152</v>
      </c>
      <c r="C289" t="s">
        <v>153</v>
      </c>
      <c r="D289">
        <v>0</v>
      </c>
      <c r="E289" t="s">
        <v>154</v>
      </c>
      <c r="F289" t="s">
        <v>409</v>
      </c>
      <c r="G289" t="s">
        <v>81</v>
      </c>
      <c r="H289">
        <v>60</v>
      </c>
      <c r="I289">
        <v>10</v>
      </c>
      <c r="J289" t="s">
        <v>86</v>
      </c>
      <c r="K289">
        <v>235</v>
      </c>
      <c r="L289">
        <v>16.082379</v>
      </c>
      <c r="M289">
        <v>25.796682000000001</v>
      </c>
      <c r="N289">
        <v>35.059386000000003</v>
      </c>
      <c r="O289">
        <v>36.490226</v>
      </c>
      <c r="P289">
        <v>6.2947509999999998</v>
      </c>
      <c r="Q289">
        <v>5.8315429999999999</v>
      </c>
      <c r="R289">
        <v>3.7862870000000002</v>
      </c>
      <c r="S289">
        <v>3.2514780000000001</v>
      </c>
      <c r="T289">
        <v>21.723057000000001</v>
      </c>
      <c r="U289">
        <v>28.415807999999998</v>
      </c>
      <c r="V289">
        <v>25.716529999999999</v>
      </c>
      <c r="W289">
        <v>35.048434</v>
      </c>
      <c r="X289">
        <v>36.436610999999999</v>
      </c>
      <c r="Y289">
        <v>0.222945</v>
      </c>
      <c r="AF289" t="s">
        <v>733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Tango</vt:lpstr>
      <vt:lpstr>CrossWalk</vt:lpstr>
      <vt:lpstr>FoodMarket2</vt:lpstr>
      <vt:lpstr>Neon1224</vt:lpstr>
      <vt:lpstr>NocturneDance</vt:lpstr>
      <vt:lpstr>PierSeaside</vt:lpstr>
      <vt:lpstr>Timelapse</vt:lpstr>
      <vt:lpstr>Anchor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Ryan Lei</cp:lastModifiedBy>
  <dcterms:created xsi:type="dcterms:W3CDTF">2020-05-10T04:20:25Z</dcterms:created>
  <dcterms:modified xsi:type="dcterms:W3CDTF">2025-09-02T03:04:03Z</dcterms:modified>
</cp:coreProperties>
</file>